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Evaluaciones\Examen Final\"/>
    </mc:Choice>
  </mc:AlternateContent>
  <xr:revisionPtr revIDLastSave="0" documentId="13_ncr:1_{EEAB22D7-5194-4A58-B3DA-82907B41B503}" xr6:coauthVersionLast="47" xr6:coauthVersionMax="47" xr10:uidLastSave="{00000000-0000-0000-0000-000000000000}"/>
  <bookViews>
    <workbookView xWindow="-108" yWindow="-108" windowWidth="23256" windowHeight="12456" firstSheet="1" activeTab="4" xr2:uid="{4B573A61-06F9-44BF-9B1D-7E7E2896D619}"/>
  </bookViews>
  <sheets>
    <sheet name="Pregunta 5 (AF)" sheetId="1" r:id="rId1"/>
    <sheet name="Pregunta 6 (kardex)" sheetId="3" r:id="rId2"/>
    <sheet name="Pregunta 6 (asientos)" sheetId="4" r:id="rId3"/>
    <sheet name="Pregunta 7 CP (data)" sheetId="5" r:id="rId4"/>
    <sheet name="Pregunta 7 (asientos)" sheetId="6" r:id="rId5"/>
  </sheets>
  <definedNames>
    <definedName name="_xlnm.Print_Titles" localSheetId="0">'Pregunta 5 (AF)'!$A:$C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4" l="1"/>
  <c r="B67" i="4" s="1"/>
  <c r="B46" i="4"/>
  <c r="B56" i="4" s="1"/>
  <c r="B33" i="4"/>
  <c r="B43" i="4" s="1"/>
  <c r="B20" i="4"/>
  <c r="B22" i="4" s="1"/>
  <c r="B7" i="4"/>
  <c r="B12" i="4" s="1"/>
  <c r="A18" i="3"/>
  <c r="A17" i="3"/>
  <c r="A16" i="3"/>
  <c r="A15" i="3"/>
  <c r="A14" i="3"/>
  <c r="K10" i="1"/>
  <c r="K6" i="1"/>
  <c r="K5" i="1"/>
  <c r="J90" i="6"/>
  <c r="K102" i="6" s="1"/>
  <c r="K64" i="4"/>
  <c r="K62" i="4" s="1"/>
  <c r="J60" i="4" s="1"/>
  <c r="K38" i="4"/>
  <c r="H18" i="3"/>
  <c r="J67" i="4" s="1"/>
  <c r="H16" i="3"/>
  <c r="J41" i="4" s="1"/>
  <c r="K106" i="6"/>
  <c r="K104" i="6"/>
  <c r="K103" i="6"/>
  <c r="K99" i="6"/>
  <c r="J43" i="6"/>
  <c r="K36" i="6"/>
  <c r="K34" i="6"/>
  <c r="K33" i="6"/>
  <c r="K32" i="6"/>
  <c r="K29" i="6"/>
  <c r="J16" i="6"/>
  <c r="J15" i="6"/>
  <c r="J13" i="6"/>
  <c r="H10" i="5"/>
  <c r="G10" i="5"/>
  <c r="J113" i="6" s="1"/>
  <c r="F10" i="5"/>
  <c r="J111" i="6" s="1"/>
  <c r="G9" i="5"/>
  <c r="J85" i="6" s="1"/>
  <c r="F9" i="5"/>
  <c r="J83" i="6" s="1"/>
  <c r="K86" i="6" s="1"/>
  <c r="G8" i="5"/>
  <c r="F8" i="5"/>
  <c r="J69" i="6" s="1"/>
  <c r="G7" i="5"/>
  <c r="J57" i="6" s="1"/>
  <c r="F7" i="5"/>
  <c r="J55" i="6" s="1"/>
  <c r="G6" i="5"/>
  <c r="F6" i="5"/>
  <c r="H5" i="5"/>
  <c r="J7" i="6" s="1"/>
  <c r="K9" i="6" s="1"/>
  <c r="H4" i="5"/>
  <c r="H3" i="5"/>
  <c r="K36" i="4"/>
  <c r="J34" i="4" s="1"/>
  <c r="K36" i="3"/>
  <c r="D32" i="3"/>
  <c r="C32" i="3"/>
  <c r="D17" i="3"/>
  <c r="C17" i="3"/>
  <c r="D30" i="3"/>
  <c r="C30" i="3"/>
  <c r="D15" i="3"/>
  <c r="C15" i="3"/>
  <c r="E15" i="3" s="1"/>
  <c r="J21" i="4" s="1"/>
  <c r="D29" i="3"/>
  <c r="C29" i="3"/>
  <c r="D14" i="3"/>
  <c r="C14" i="3"/>
  <c r="F7" i="3"/>
  <c r="F33" i="3" s="1"/>
  <c r="E7" i="3"/>
  <c r="F16" i="3" s="1"/>
  <c r="D7" i="3"/>
  <c r="G6" i="3"/>
  <c r="G5" i="3"/>
  <c r="G4" i="3"/>
  <c r="B68" i="4" l="1"/>
  <c r="F18" i="3"/>
  <c r="B69" i="4"/>
  <c r="B61" i="4"/>
  <c r="B62" i="4"/>
  <c r="B63" i="4"/>
  <c r="B60" i="4"/>
  <c r="B64" i="4"/>
  <c r="B66" i="4"/>
  <c r="B48" i="4"/>
  <c r="B53" i="4"/>
  <c r="B47" i="4"/>
  <c r="B54" i="4"/>
  <c r="B51" i="4"/>
  <c r="B55" i="4"/>
  <c r="B49" i="4"/>
  <c r="B50" i="4"/>
  <c r="B35" i="4"/>
  <c r="B40" i="4"/>
  <c r="B37" i="4"/>
  <c r="B38" i="4"/>
  <c r="B41" i="4"/>
  <c r="B42" i="4"/>
  <c r="B36" i="4"/>
  <c r="B34" i="4"/>
  <c r="B27" i="4"/>
  <c r="B28" i="4"/>
  <c r="B29" i="4"/>
  <c r="B30" i="4"/>
  <c r="B21" i="4"/>
  <c r="B24" i="4"/>
  <c r="B25" i="4"/>
  <c r="B11" i="4"/>
  <c r="J23" i="4"/>
  <c r="K25" i="4" s="1"/>
  <c r="B10" i="4"/>
  <c r="B9" i="4"/>
  <c r="B23" i="4"/>
  <c r="B14" i="4"/>
  <c r="B15" i="4"/>
  <c r="B16" i="4"/>
  <c r="B8" i="4"/>
  <c r="B17" i="4"/>
  <c r="G11" i="5"/>
  <c r="G13" i="5" s="1"/>
  <c r="H8" i="5"/>
  <c r="J61" i="6" s="1"/>
  <c r="J71" i="6"/>
  <c r="K72" i="6"/>
  <c r="K58" i="6"/>
  <c r="F11" i="5"/>
  <c r="F13" i="5" s="1"/>
  <c r="K16" i="6"/>
  <c r="E32" i="3"/>
  <c r="E17" i="3"/>
  <c r="J47" i="4" s="1"/>
  <c r="J49" i="4" s="1"/>
  <c r="K51" i="4" s="1"/>
  <c r="E30" i="3"/>
  <c r="C22" i="3"/>
  <c r="C37" i="3"/>
  <c r="H22" i="3"/>
  <c r="J28" i="4"/>
  <c r="G16" i="3"/>
  <c r="F22" i="3"/>
  <c r="F31" i="3"/>
  <c r="J41" i="6"/>
  <c r="K44" i="6" s="1"/>
  <c r="G18" i="3"/>
  <c r="H9" i="5"/>
  <c r="J75" i="6" s="1"/>
  <c r="E14" i="3"/>
  <c r="J8" i="4" s="1"/>
  <c r="J15" i="4" s="1"/>
  <c r="E29" i="3"/>
  <c r="H6" i="5"/>
  <c r="I29" i="3"/>
  <c r="I30" i="3" s="1"/>
  <c r="I14" i="3"/>
  <c r="I15" i="3" s="1"/>
  <c r="I16" i="3" s="1"/>
  <c r="I17" i="3" s="1"/>
  <c r="I18" i="3" s="1"/>
  <c r="H7" i="5"/>
  <c r="J47" i="6" s="1"/>
  <c r="K114" i="6"/>
  <c r="J10" i="4" l="1"/>
  <c r="K12" i="4" s="1"/>
  <c r="J63" i="6"/>
  <c r="K65" i="6" s="1"/>
  <c r="J54" i="4"/>
  <c r="K56" i="4" s="1"/>
  <c r="J49" i="6"/>
  <c r="K51" i="6" s="1"/>
  <c r="K29" i="3"/>
  <c r="E37" i="3"/>
  <c r="H11" i="5"/>
  <c r="K30" i="4"/>
  <c r="K14" i="3"/>
  <c r="E22" i="3"/>
  <c r="F37" i="3"/>
  <c r="I31" i="3"/>
  <c r="I32" i="3" s="1"/>
  <c r="I33" i="3" s="1"/>
  <c r="J77" i="6"/>
  <c r="K79" i="6" s="1"/>
  <c r="J117" i="6"/>
  <c r="K119" i="6" s="1"/>
  <c r="J29" i="3" l="1"/>
  <c r="K30" i="3"/>
  <c r="J30" i="3" s="1"/>
  <c r="G31" i="3" s="1"/>
  <c r="H31" i="3" s="1"/>
  <c r="J14" i="3"/>
  <c r="K15" i="3"/>
  <c r="K17" i="4" l="1"/>
  <c r="K31" i="3"/>
  <c r="K43" i="4"/>
  <c r="K16" i="3"/>
  <c r="J15" i="3"/>
  <c r="J16" i="3" l="1"/>
  <c r="K17" i="3"/>
  <c r="J31" i="3"/>
  <c r="K32" i="3"/>
  <c r="J32" i="3" s="1"/>
  <c r="G33" i="3" s="1"/>
  <c r="H33" i="3" s="1"/>
  <c r="K33" i="3" l="1"/>
  <c r="J33" i="3" s="1"/>
  <c r="K69" i="4"/>
  <c r="H37" i="3"/>
  <c r="K18" i="3"/>
  <c r="J18" i="3" s="1"/>
  <c r="J17" i="3"/>
  <c r="K13" i="1"/>
  <c r="K11" i="1"/>
  <c r="K12" i="1"/>
  <c r="G11" i="1"/>
  <c r="H11" i="1" s="1"/>
  <c r="O10" i="1"/>
  <c r="N10" i="1"/>
  <c r="K4" i="1"/>
  <c r="O6" i="1"/>
  <c r="N6" i="1"/>
  <c r="O5" i="1"/>
  <c r="N5" i="1"/>
  <c r="G5" i="1"/>
  <c r="H5" i="1" s="1"/>
  <c r="I5" i="1" s="1"/>
  <c r="G6" i="1"/>
  <c r="H6" i="1" s="1"/>
  <c r="I6" i="1" s="1"/>
  <c r="D14" i="1"/>
  <c r="Q14" i="1"/>
  <c r="F14" i="1"/>
  <c r="E14" i="1"/>
  <c r="O13" i="1"/>
  <c r="N13" i="1"/>
  <c r="O12" i="1"/>
  <c r="N12" i="1"/>
  <c r="G12" i="1"/>
  <c r="H12" i="1" s="1"/>
  <c r="O11" i="1"/>
  <c r="N11" i="1"/>
  <c r="G13" i="1"/>
  <c r="H13" i="1" s="1"/>
  <c r="I13" i="1" s="1"/>
  <c r="N4" i="1"/>
  <c r="N7" i="1"/>
  <c r="N8" i="1"/>
  <c r="N9" i="1"/>
  <c r="O4" i="1"/>
  <c r="O7" i="1"/>
  <c r="O8" i="1"/>
  <c r="O9" i="1"/>
  <c r="G10" i="1"/>
  <c r="K8" i="1"/>
  <c r="K9" i="1"/>
  <c r="K7" i="1"/>
  <c r="G7" i="1"/>
  <c r="H7" i="1" s="1"/>
  <c r="I7" i="1" s="1"/>
  <c r="G8" i="1"/>
  <c r="H8" i="1" s="1"/>
  <c r="I8" i="1" s="1"/>
  <c r="G9" i="1"/>
  <c r="G4" i="1"/>
  <c r="R5" i="1" l="1"/>
  <c r="T5" i="1" s="1"/>
  <c r="U5" i="1" s="1"/>
  <c r="R6" i="1"/>
  <c r="T6" i="1" s="1"/>
  <c r="U6" i="1" s="1"/>
  <c r="G14" i="1"/>
  <c r="R7" i="1"/>
  <c r="T7" i="1" s="1"/>
  <c r="U7" i="1" s="1"/>
  <c r="I11" i="1"/>
  <c r="R11" i="1" s="1"/>
  <c r="T11" i="1" s="1"/>
  <c r="U11" i="1" s="1"/>
  <c r="R8" i="1"/>
  <c r="T8" i="1" s="1"/>
  <c r="U8" i="1" s="1"/>
  <c r="I12" i="1"/>
  <c r="H10" i="1"/>
  <c r="H9" i="1"/>
  <c r="H4" i="1"/>
  <c r="R12" i="1" l="1"/>
  <c r="I4" i="1"/>
  <c r="R4" i="1" s="1"/>
  <c r="I9" i="1"/>
  <c r="R9" i="1" s="1"/>
  <c r="T9" i="1" s="1"/>
  <c r="U9" i="1" s="1"/>
  <c r="I10" i="1"/>
  <c r="R13" i="1"/>
  <c r="T12" i="1" l="1"/>
  <c r="U12" i="1" s="1"/>
  <c r="R10" i="1"/>
  <c r="T4" i="1"/>
  <c r="U4" i="1" s="1"/>
  <c r="S14" i="1"/>
  <c r="T10" i="1" l="1"/>
  <c r="U10" i="1" s="1"/>
  <c r="R14" i="1"/>
  <c r="T13" i="1"/>
  <c r="H19" i="1" l="1"/>
  <c r="I20" i="1" s="1"/>
  <c r="H22" i="1" s="1"/>
  <c r="I23" i="1" s="1"/>
  <c r="T14" i="1"/>
  <c r="U13" i="1"/>
  <c r="U14" i="1" s="1"/>
</calcChain>
</file>

<file path=xl/sharedStrings.xml><?xml version="1.0" encoding="utf-8"?>
<sst xmlns="http://schemas.openxmlformats.org/spreadsheetml/2006/main" count="317" uniqueCount="141">
  <si>
    <t>Código</t>
  </si>
  <si>
    <t>Cuenta
 Contable</t>
  </si>
  <si>
    <t>Detalle
del activo</t>
  </si>
  <si>
    <t>Saldo
inicial</t>
  </si>
  <si>
    <t>Retiros</t>
  </si>
  <si>
    <t>Saldo
final</t>
  </si>
  <si>
    <t>Fecha de
adquisición</t>
  </si>
  <si>
    <t>% de
Depreciación</t>
  </si>
  <si>
    <t>Depreciación
acumulada
inicial</t>
  </si>
  <si>
    <t>Depreciación
del ejercicio</t>
  </si>
  <si>
    <t>Depreciación
de bajas</t>
  </si>
  <si>
    <t>Depreciación
acumulada
final</t>
  </si>
  <si>
    <t>Saldo
neto</t>
  </si>
  <si>
    <t>001</t>
  </si>
  <si>
    <t>Valor
residual</t>
  </si>
  <si>
    <t>Saldo
depreciable</t>
  </si>
  <si>
    <t>-</t>
  </si>
  <si>
    <t>S/</t>
  </si>
  <si>
    <t>002</t>
  </si>
  <si>
    <t xml:space="preserve">Estantes de maderas </t>
  </si>
  <si>
    <t xml:space="preserve">Repisas de melamina </t>
  </si>
  <si>
    <t xml:space="preserve">Mostradores de metal y vidrio </t>
  </si>
  <si>
    <t>003</t>
  </si>
  <si>
    <t>004</t>
  </si>
  <si>
    <t>005</t>
  </si>
  <si>
    <t>Fecha de
recepción</t>
  </si>
  <si>
    <t>Vida útil
años</t>
  </si>
  <si>
    <t>Equipos de refrigeración</t>
  </si>
  <si>
    <t>006</t>
  </si>
  <si>
    <t>007</t>
  </si>
  <si>
    <t>008</t>
  </si>
  <si>
    <t>009</t>
  </si>
  <si>
    <t xml:space="preserve">Dos cajas registradoras </t>
  </si>
  <si>
    <t>TOTAL</t>
  </si>
  <si>
    <t>Total</t>
  </si>
  <si>
    <t>Asientos contables</t>
  </si>
  <si>
    <t>Depreciación acumulada de propiedad, plant y equipo</t>
  </si>
  <si>
    <t>Debe</t>
  </si>
  <si>
    <t>Haber</t>
  </si>
  <si>
    <t>Gastos de ventas</t>
  </si>
  <si>
    <t>Cargas imputables a cuenta de costos</t>
  </si>
  <si>
    <t>Depreciación  de propiedad, planta y equipo</t>
  </si>
  <si>
    <t>Instalación de equipos de iluminación</t>
  </si>
  <si>
    <t xml:space="preserve">Remodelación de suelos, paredes y techos </t>
  </si>
  <si>
    <t xml:space="preserve">Instalación de sistemas eléctricos </t>
  </si>
  <si>
    <t>Furgoneta marca Volvo</t>
  </si>
  <si>
    <t>010</t>
  </si>
  <si>
    <t>Fecha</t>
  </si>
  <si>
    <t>Detalle</t>
  </si>
  <si>
    <t>Costo</t>
  </si>
  <si>
    <t>Compras</t>
  </si>
  <si>
    <t>Venta 1</t>
  </si>
  <si>
    <t>Venta 2</t>
  </si>
  <si>
    <t>Stock</t>
  </si>
  <si>
    <t>Compra 1</t>
  </si>
  <si>
    <t>Compra 2</t>
  </si>
  <si>
    <t>Compra 3</t>
  </si>
  <si>
    <t>Método PEPS</t>
  </si>
  <si>
    <t>Método Promedio Ponderado</t>
  </si>
  <si>
    <t>Entradas</t>
  </si>
  <si>
    <t>Salidas</t>
  </si>
  <si>
    <t>Cantidad</t>
  </si>
  <si>
    <t>Costo
Unitario</t>
  </si>
  <si>
    <t>Costo
Total</t>
  </si>
  <si>
    <t>Saldo inicial</t>
  </si>
  <si>
    <t>Primera compra</t>
  </si>
  <si>
    <t>Segunda compra</t>
  </si>
  <si>
    <t>Primera venta</t>
  </si>
  <si>
    <t>Tercera compra</t>
  </si>
  <si>
    <t>Segunda venta</t>
  </si>
  <si>
    <t>Asiento N°</t>
  </si>
  <si>
    <t>Cuenta</t>
  </si>
  <si>
    <t>Descripción</t>
  </si>
  <si>
    <t xml:space="preserve">Primera compra </t>
  </si>
  <si>
    <t>Mercaderías</t>
  </si>
  <si>
    <t>Cuentas por pagar comerciales</t>
  </si>
  <si>
    <t>Facturas por pagar</t>
  </si>
  <si>
    <t>Tributos por pagar</t>
  </si>
  <si>
    <t>Impuesto general a las ventas</t>
  </si>
  <si>
    <t>Variación de inventarios</t>
  </si>
  <si>
    <t xml:space="preserve">Segunda compra </t>
  </si>
  <si>
    <t>Cuentas por cobrar comerciales</t>
  </si>
  <si>
    <t>Facturas por cobrar</t>
  </si>
  <si>
    <t>Ventas</t>
  </si>
  <si>
    <t>Costo de ventas</t>
  </si>
  <si>
    <t xml:space="preserve">Tercera compra </t>
  </si>
  <si>
    <t>Unidades</t>
  </si>
  <si>
    <t>Metros</t>
  </si>
  <si>
    <t>Materia prima</t>
  </si>
  <si>
    <t>Mano de obra directa</t>
  </si>
  <si>
    <t>Operarios (3)</t>
  </si>
  <si>
    <t>Energía electríca</t>
  </si>
  <si>
    <t>Horas de funcionamiento máquinas</t>
  </si>
  <si>
    <t xml:space="preserve">Mantenimiento </t>
  </si>
  <si>
    <t>Sueldo de personal de supervisión</t>
  </si>
  <si>
    <t>Horas dedicadas</t>
  </si>
  <si>
    <t>Materías primas</t>
  </si>
  <si>
    <t>Costo de producción</t>
  </si>
  <si>
    <t>Cargas imputables a centro de costros</t>
  </si>
  <si>
    <t>Gastos de personal</t>
  </si>
  <si>
    <t>Remuneraciones</t>
  </si>
  <si>
    <t>Sueldos y salarios</t>
  </si>
  <si>
    <t>Gratificaciones</t>
  </si>
  <si>
    <t>Vacaciones</t>
  </si>
  <si>
    <t>Seguridad, previsión social y otras contribuciones</t>
  </si>
  <si>
    <t>Regimen de prestaciones de salud</t>
  </si>
  <si>
    <t>Beneficios sociales de los trabajadores</t>
  </si>
  <si>
    <t>Compensación por tiempo de servicios</t>
  </si>
  <si>
    <t>Instituciones públicas</t>
  </si>
  <si>
    <t>Essalud</t>
  </si>
  <si>
    <t>Remuneraciones y particiones por pagar</t>
  </si>
  <si>
    <t>Remuneraciones por pagar</t>
  </si>
  <si>
    <t>Sueldos y salarios por pagar</t>
  </si>
  <si>
    <t>Gratificaciones por pagar</t>
  </si>
  <si>
    <t>Vacaciones por pagar</t>
  </si>
  <si>
    <t>Beneficios sociales de los trabajadores por pagar</t>
  </si>
  <si>
    <t>Administradoras de fondos de pensiones</t>
  </si>
  <si>
    <t>Mano de obra</t>
  </si>
  <si>
    <t>Gastos de servicios prestados por terceros</t>
  </si>
  <si>
    <t>Servicios básicos</t>
  </si>
  <si>
    <t>Costos indirectos de fabricación</t>
  </si>
  <si>
    <t>Alquileres</t>
  </si>
  <si>
    <t>Mantenimiento y reparaciones</t>
  </si>
  <si>
    <t>Productos terminados</t>
  </si>
  <si>
    <t>Variación de la producción almacenada</t>
  </si>
  <si>
    <t>Variación de productos terminados</t>
  </si>
  <si>
    <t xml:space="preserve">Datos MacBook Infinity Flow </t>
  </si>
  <si>
    <t>Chocolate</t>
  </si>
  <si>
    <t>Toffies</t>
  </si>
  <si>
    <t xml:space="preserve">Dos monitores marca LG  </t>
  </si>
  <si>
    <t>Vida útil
meses</t>
  </si>
  <si>
    <t>Meses de
depreciación
2024</t>
  </si>
  <si>
    <t>Fecha inicio
de depreciación</t>
  </si>
  <si>
    <t>Altas</t>
  </si>
  <si>
    <t>1/7/2024</t>
  </si>
  <si>
    <t>Costo 
x metro</t>
  </si>
  <si>
    <t>Alquiler de máquina moldeadora</t>
  </si>
  <si>
    <t>Unidades producidas</t>
  </si>
  <si>
    <t>Tiempo de uso de máquinas en la producción</t>
  </si>
  <si>
    <t>Chocolates</t>
  </si>
  <si>
    <t>Toffees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</si>
</sst>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0" fontId="0" fillId="0" borderId="0" xfId="0" applyAlignment="1">
      <alignment horizontal="center" wrapText="1"/>
    </xf>
    <xf numFmtId="49" fontId="0" fillId="0" borderId="5" xfId="0" applyNumberFormat="1" applyBorder="1" applyAlignment="1">
      <alignment horizontal="center"/>
    </xf>
    <xf numFmtId="164" fontId="0" fillId="0" borderId="6" xfId="1" applyNumberFormat="1" applyFont="1" applyBorder="1"/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/>
    <xf numFmtId="164" fontId="0" fillId="0" borderId="9" xfId="1" applyNumberFormat="1" applyFont="1" applyBorder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9" fontId="0" fillId="0" borderId="3" xfId="2" applyFont="1" applyBorder="1"/>
    <xf numFmtId="9" fontId="0" fillId="0" borderId="8" xfId="2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" fillId="3" borderId="14" xfId="0" applyFont="1" applyFill="1" applyBorder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0" fontId="3" fillId="0" borderId="0" xfId="0" applyFont="1"/>
    <xf numFmtId="14" fontId="3" fillId="0" borderId="0" xfId="0" applyNumberFormat="1" applyFont="1"/>
    <xf numFmtId="164" fontId="3" fillId="0" borderId="0" xfId="1" applyNumberFormat="1" applyFont="1" applyBorder="1" applyAlignment="1">
      <alignment horizontal="center"/>
    </xf>
    <xf numFmtId="164" fontId="0" fillId="0" borderId="18" xfId="1" applyNumberFormat="1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0" fontId="0" fillId="0" borderId="5" xfId="0" applyBorder="1"/>
    <xf numFmtId="0" fontId="0" fillId="0" borderId="7" xfId="0" applyBorder="1"/>
    <xf numFmtId="43" fontId="2" fillId="0" borderId="0" xfId="1" applyFont="1"/>
    <xf numFmtId="43" fontId="4" fillId="0" borderId="0" xfId="1" applyFont="1" applyFill="1" applyBorder="1"/>
    <xf numFmtId="43" fontId="4" fillId="0" borderId="0" xfId="1" applyFont="1"/>
    <xf numFmtId="0" fontId="4" fillId="0" borderId="0" xfId="0" applyFont="1"/>
    <xf numFmtId="0" fontId="4" fillId="0" borderId="0" xfId="0" applyFont="1" applyAlignment="1">
      <alignment horizontal="center" wrapText="1"/>
    </xf>
    <xf numFmtId="2" fontId="4" fillId="0" borderId="0" xfId="0" applyNumberFormat="1" applyFont="1"/>
    <xf numFmtId="0" fontId="0" fillId="0" borderId="23" xfId="0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1" xfId="1" applyNumberFormat="1" applyFont="1" applyBorder="1" applyAlignment="1">
      <alignment horizontal="center"/>
    </xf>
    <xf numFmtId="164" fontId="0" fillId="0" borderId="24" xfId="1" applyNumberFormat="1" applyFont="1" applyBorder="1"/>
    <xf numFmtId="43" fontId="0" fillId="0" borderId="0" xfId="0" applyNumberFormat="1"/>
    <xf numFmtId="14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14" fontId="0" fillId="0" borderId="0" xfId="0" applyNumberFormat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0" fontId="3" fillId="3" borderId="3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0" fillId="0" borderId="2" xfId="0" applyBorder="1"/>
    <xf numFmtId="43" fontId="0" fillId="0" borderId="3" xfId="1" applyFont="1" applyBorder="1"/>
    <xf numFmtId="0" fontId="0" fillId="0" borderId="6" xfId="0" applyBorder="1" applyAlignment="1">
      <alignment horizontal="center"/>
    </xf>
    <xf numFmtId="164" fontId="0" fillId="2" borderId="6" xfId="1" applyNumberFormat="1" applyFont="1" applyFill="1" applyBorder="1"/>
    <xf numFmtId="0" fontId="0" fillId="0" borderId="37" xfId="0" applyBorder="1"/>
    <xf numFmtId="164" fontId="0" fillId="0" borderId="6" xfId="1" applyNumberFormat="1" applyFont="1" applyFill="1" applyBorder="1"/>
    <xf numFmtId="164" fontId="0" fillId="2" borderId="1" xfId="1" applyNumberFormat="1" applyFont="1" applyFill="1" applyBorder="1"/>
    <xf numFmtId="164" fontId="0" fillId="0" borderId="1" xfId="1" applyNumberFormat="1" applyFont="1" applyFill="1" applyBorder="1"/>
    <xf numFmtId="43" fontId="0" fillId="0" borderId="1" xfId="1" applyFont="1" applyBorder="1"/>
    <xf numFmtId="0" fontId="0" fillId="0" borderId="9" xfId="0" applyBorder="1" applyAlignment="1">
      <alignment horizontal="center"/>
    </xf>
    <xf numFmtId="43" fontId="0" fillId="0" borderId="8" xfId="1" applyFont="1" applyBorder="1"/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2" applyFont="1"/>
    <xf numFmtId="43" fontId="0" fillId="0" borderId="0" xfId="1" applyFont="1"/>
    <xf numFmtId="14" fontId="0" fillId="0" borderId="2" xfId="0" applyNumberFormat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77B3-A8B3-4A4A-8F47-5E9B4748DA47}">
  <dimension ref="A1:W26"/>
  <sheetViews>
    <sheetView view="pageBreakPreview" zoomScale="60" zoomScaleNormal="100" workbookViewId="0">
      <selection sqref="A1:XFD1"/>
    </sheetView>
  </sheetViews>
  <sheetFormatPr baseColWidth="10" defaultRowHeight="14.4" x14ac:dyDescent="0.3"/>
  <cols>
    <col min="2" max="2" width="10.33203125" customWidth="1"/>
    <col min="3" max="3" width="36.44140625" customWidth="1"/>
    <col min="4" max="4" width="6.21875" bestFit="1" customWidth="1"/>
    <col min="5" max="5" width="8.88671875" bestFit="1" customWidth="1"/>
    <col min="6" max="6" width="7.109375" bestFit="1" customWidth="1"/>
    <col min="7" max="7" width="8.88671875" bestFit="1" customWidth="1"/>
    <col min="8" max="8" width="9.6640625" customWidth="1"/>
    <col min="9" max="9" width="11.44140625" bestFit="1" customWidth="1"/>
    <col min="10" max="10" width="12" customWidth="1"/>
    <col min="11" max="11" width="10.5546875" customWidth="1"/>
    <col min="12" max="12" width="15.109375" bestFit="1" customWidth="1"/>
    <col min="13" max="13" width="10" bestFit="1" customWidth="1"/>
    <col min="14" max="14" width="12.6640625" bestFit="1" customWidth="1"/>
    <col min="15" max="15" width="11.88671875" customWidth="1"/>
    <col min="16" max="16" width="13.6640625" customWidth="1"/>
    <col min="17" max="17" width="14.5546875" style="1" hidden="1" customWidth="1"/>
    <col min="18" max="18" width="15.33203125" customWidth="1"/>
    <col min="19" max="19" width="14.5546875" hidden="1" customWidth="1"/>
    <col min="20" max="20" width="13.109375" customWidth="1"/>
    <col min="21" max="21" width="8.88671875" bestFit="1" customWidth="1"/>
  </cols>
  <sheetData>
    <row r="1" spans="1:23" s="31" customFormat="1" ht="15" thickBot="1" x14ac:dyDescent="0.35">
      <c r="B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3" ht="43.8" thickBot="1" x14ac:dyDescent="0.35">
      <c r="A2" s="14" t="s">
        <v>0</v>
      </c>
      <c r="B2" s="15" t="s">
        <v>1</v>
      </c>
      <c r="C2" s="16" t="s">
        <v>2</v>
      </c>
      <c r="D2" s="33" t="s">
        <v>3</v>
      </c>
      <c r="E2" s="15" t="s">
        <v>133</v>
      </c>
      <c r="F2" s="15" t="s">
        <v>4</v>
      </c>
      <c r="G2" s="16" t="s">
        <v>5</v>
      </c>
      <c r="H2" s="34" t="s">
        <v>14</v>
      </c>
      <c r="I2" s="34" t="s">
        <v>15</v>
      </c>
      <c r="J2" s="34" t="s">
        <v>6</v>
      </c>
      <c r="K2" s="34" t="s">
        <v>25</v>
      </c>
      <c r="L2" s="34" t="s">
        <v>132</v>
      </c>
      <c r="M2" s="34" t="s">
        <v>26</v>
      </c>
      <c r="N2" s="34" t="s">
        <v>7</v>
      </c>
      <c r="O2" s="34" t="s">
        <v>130</v>
      </c>
      <c r="P2" s="34" t="s">
        <v>131</v>
      </c>
      <c r="Q2" s="34" t="s">
        <v>8</v>
      </c>
      <c r="R2" s="15" t="s">
        <v>9</v>
      </c>
      <c r="S2" s="15" t="s">
        <v>10</v>
      </c>
      <c r="T2" s="16" t="s">
        <v>11</v>
      </c>
      <c r="U2" s="44" t="s">
        <v>12</v>
      </c>
      <c r="W2" s="63"/>
    </row>
    <row r="3" spans="1:23" ht="15" thickBot="1" x14ac:dyDescent="0.35">
      <c r="A3" s="1"/>
      <c r="B3" s="7"/>
      <c r="C3" s="7"/>
      <c r="D3" s="7" t="s">
        <v>17</v>
      </c>
      <c r="E3" s="7" t="s">
        <v>17</v>
      </c>
      <c r="F3" s="7" t="s">
        <v>17</v>
      </c>
      <c r="G3" s="7" t="s">
        <v>17</v>
      </c>
      <c r="H3" s="7" t="s">
        <v>17</v>
      </c>
      <c r="I3" s="7" t="s">
        <v>17</v>
      </c>
      <c r="J3" s="7"/>
      <c r="K3" s="7"/>
      <c r="L3" s="7"/>
      <c r="M3" s="7"/>
      <c r="N3" s="7"/>
      <c r="O3" s="7"/>
      <c r="P3" s="7"/>
      <c r="Q3" s="7" t="s">
        <v>17</v>
      </c>
      <c r="R3" s="7" t="s">
        <v>17</v>
      </c>
      <c r="S3" s="7" t="s">
        <v>17</v>
      </c>
      <c r="T3" s="7" t="s">
        <v>17</v>
      </c>
      <c r="U3" s="7" t="s">
        <v>17</v>
      </c>
      <c r="W3" s="31"/>
    </row>
    <row r="4" spans="1:23" x14ac:dyDescent="0.3">
      <c r="A4" s="17" t="s">
        <v>13</v>
      </c>
      <c r="B4" s="18">
        <v>3324</v>
      </c>
      <c r="C4" s="25" t="s">
        <v>43</v>
      </c>
      <c r="D4" s="28"/>
      <c r="E4" s="19">
        <v>10000</v>
      </c>
      <c r="F4" s="19"/>
      <c r="G4" s="20">
        <f t="shared" ref="G4:G13" si="0">SUM(D4:F4)</f>
        <v>10000</v>
      </c>
      <c r="H4" s="45">
        <f>0*G4</f>
        <v>0</v>
      </c>
      <c r="I4" s="54">
        <f t="shared" ref="I4:I13" si="1">E4-H4</f>
        <v>10000</v>
      </c>
      <c r="J4" s="35">
        <v>45659</v>
      </c>
      <c r="K4" s="36">
        <f>J4+45</f>
        <v>45704</v>
      </c>
      <c r="L4" s="37">
        <v>45717</v>
      </c>
      <c r="M4" s="28">
        <v>4</v>
      </c>
      <c r="N4" s="21">
        <f t="shared" ref="N4:N13" si="2">1/M4</f>
        <v>0.25</v>
      </c>
      <c r="O4" s="19">
        <f>M4*12</f>
        <v>48</v>
      </c>
      <c r="P4" s="20">
        <v>10</v>
      </c>
      <c r="Q4" s="45">
        <v>0</v>
      </c>
      <c r="R4" s="19">
        <f t="shared" ref="R4:R13" si="3">I4*P4/O4</f>
        <v>2083.3333333333335</v>
      </c>
      <c r="S4" s="19" t="s">
        <v>16</v>
      </c>
      <c r="T4" s="54">
        <f t="shared" ref="T4:T13" si="4">SUM(Q4:S4)</f>
        <v>2083.3333333333335</v>
      </c>
      <c r="U4" s="48">
        <f t="shared" ref="U4:U13" si="5">G4-T4</f>
        <v>7916.6666666666661</v>
      </c>
      <c r="W4" s="59"/>
    </row>
    <row r="5" spans="1:23" x14ac:dyDescent="0.3">
      <c r="A5" s="8" t="s">
        <v>18</v>
      </c>
      <c r="B5" s="3">
        <v>3324</v>
      </c>
      <c r="C5" s="65" t="s">
        <v>42</v>
      </c>
      <c r="D5" s="66"/>
      <c r="E5" s="67">
        <v>6000</v>
      </c>
      <c r="F5" s="67"/>
      <c r="G5" s="9">
        <f t="shared" si="0"/>
        <v>6000</v>
      </c>
      <c r="H5" s="68">
        <f t="shared" ref="H5:H6" si="6">0*G5</f>
        <v>0</v>
      </c>
      <c r="I5" s="69">
        <f t="shared" si="1"/>
        <v>6000</v>
      </c>
      <c r="J5" s="38">
        <v>45659</v>
      </c>
      <c r="K5" s="39">
        <f>J5+45</f>
        <v>45704</v>
      </c>
      <c r="L5" s="40">
        <v>45717</v>
      </c>
      <c r="M5" s="29">
        <v>4</v>
      </c>
      <c r="N5" s="6">
        <f t="shared" si="2"/>
        <v>0.25</v>
      </c>
      <c r="O5" s="5">
        <f>M5*12</f>
        <v>48</v>
      </c>
      <c r="P5" s="9">
        <v>10</v>
      </c>
      <c r="Q5" s="68"/>
      <c r="R5" s="5">
        <f t="shared" si="3"/>
        <v>1250</v>
      </c>
      <c r="S5" s="67"/>
      <c r="T5" s="55">
        <f t="shared" si="4"/>
        <v>1250</v>
      </c>
      <c r="U5" s="49">
        <f t="shared" si="5"/>
        <v>4750</v>
      </c>
      <c r="W5" s="59"/>
    </row>
    <row r="6" spans="1:23" x14ac:dyDescent="0.3">
      <c r="A6" s="8" t="s">
        <v>22</v>
      </c>
      <c r="B6" s="3">
        <v>3324</v>
      </c>
      <c r="C6" s="65" t="s">
        <v>44</v>
      </c>
      <c r="D6" s="66"/>
      <c r="E6" s="67">
        <v>4000</v>
      </c>
      <c r="F6" s="67"/>
      <c r="G6" s="9">
        <f t="shared" si="0"/>
        <v>4000</v>
      </c>
      <c r="H6" s="68">
        <f t="shared" si="6"/>
        <v>0</v>
      </c>
      <c r="I6" s="69">
        <f t="shared" si="1"/>
        <v>4000</v>
      </c>
      <c r="J6" s="38">
        <v>45659</v>
      </c>
      <c r="K6" s="39">
        <f>J6+45</f>
        <v>45704</v>
      </c>
      <c r="L6" s="40">
        <v>45717</v>
      </c>
      <c r="M6" s="29">
        <v>4</v>
      </c>
      <c r="N6" s="6">
        <f t="shared" si="2"/>
        <v>0.25</v>
      </c>
      <c r="O6" s="5">
        <f>M6*12</f>
        <v>48</v>
      </c>
      <c r="P6" s="9">
        <v>10</v>
      </c>
      <c r="Q6" s="68"/>
      <c r="R6" s="5">
        <f t="shared" si="3"/>
        <v>833.33333333333337</v>
      </c>
      <c r="S6" s="67"/>
      <c r="T6" s="55">
        <f t="shared" si="4"/>
        <v>833.33333333333337</v>
      </c>
      <c r="U6" s="49">
        <f t="shared" si="5"/>
        <v>3166.6666666666665</v>
      </c>
      <c r="W6" s="59"/>
    </row>
    <row r="7" spans="1:23" x14ac:dyDescent="0.3">
      <c r="A7" s="8" t="s">
        <v>23</v>
      </c>
      <c r="B7" s="3">
        <v>3351</v>
      </c>
      <c r="C7" s="26" t="s">
        <v>19</v>
      </c>
      <c r="D7" s="29"/>
      <c r="E7" s="5">
        <v>5000</v>
      </c>
      <c r="F7" s="5"/>
      <c r="G7" s="9">
        <f t="shared" si="0"/>
        <v>5000</v>
      </c>
      <c r="H7" s="29">
        <f>0.1*G7</f>
        <v>500</v>
      </c>
      <c r="I7" s="9">
        <f t="shared" si="1"/>
        <v>4500</v>
      </c>
      <c r="J7" s="38">
        <v>45662</v>
      </c>
      <c r="K7" s="39">
        <f>J7+30</f>
        <v>45692</v>
      </c>
      <c r="L7" s="40">
        <v>45717</v>
      </c>
      <c r="M7" s="29">
        <v>5</v>
      </c>
      <c r="N7" s="6">
        <f t="shared" si="2"/>
        <v>0.2</v>
      </c>
      <c r="O7" s="5">
        <f t="shared" ref="O7:O13" si="7">M7*12</f>
        <v>60</v>
      </c>
      <c r="P7" s="9">
        <v>10</v>
      </c>
      <c r="Q7" s="46">
        <v>0</v>
      </c>
      <c r="R7" s="5">
        <f t="shared" si="3"/>
        <v>750</v>
      </c>
      <c r="S7" s="5"/>
      <c r="T7" s="55">
        <f t="shared" si="4"/>
        <v>750</v>
      </c>
      <c r="U7" s="49">
        <f t="shared" si="5"/>
        <v>4250</v>
      </c>
      <c r="W7" s="59"/>
    </row>
    <row r="8" spans="1:23" x14ac:dyDescent="0.3">
      <c r="A8" s="8" t="s">
        <v>24</v>
      </c>
      <c r="B8" s="3">
        <v>3351</v>
      </c>
      <c r="C8" s="26" t="s">
        <v>20</v>
      </c>
      <c r="D8" s="29"/>
      <c r="E8" s="5">
        <v>3000</v>
      </c>
      <c r="F8" s="5"/>
      <c r="G8" s="9">
        <f t="shared" si="0"/>
        <v>3000</v>
      </c>
      <c r="H8" s="29">
        <f t="shared" ref="H8:H9" si="8">0.1*G8</f>
        <v>300</v>
      </c>
      <c r="I8" s="9">
        <f t="shared" si="1"/>
        <v>2700</v>
      </c>
      <c r="J8" s="38">
        <v>45662</v>
      </c>
      <c r="K8" s="39">
        <f>J8+30</f>
        <v>45692</v>
      </c>
      <c r="L8" s="40">
        <v>45717</v>
      </c>
      <c r="M8" s="29">
        <v>5</v>
      </c>
      <c r="N8" s="6">
        <f t="shared" si="2"/>
        <v>0.2</v>
      </c>
      <c r="O8" s="5">
        <f t="shared" si="7"/>
        <v>60</v>
      </c>
      <c r="P8" s="9">
        <v>10</v>
      </c>
      <c r="Q8" s="46">
        <v>0</v>
      </c>
      <c r="R8" s="5">
        <f t="shared" si="3"/>
        <v>450</v>
      </c>
      <c r="S8" s="5"/>
      <c r="T8" s="55">
        <f t="shared" si="4"/>
        <v>450</v>
      </c>
      <c r="U8" s="49">
        <f t="shared" si="5"/>
        <v>2550</v>
      </c>
      <c r="W8" s="59"/>
    </row>
    <row r="9" spans="1:23" x14ac:dyDescent="0.3">
      <c r="A9" s="8" t="s">
        <v>28</v>
      </c>
      <c r="B9" s="3">
        <v>3351</v>
      </c>
      <c r="C9" s="26" t="s">
        <v>21</v>
      </c>
      <c r="D9" s="29"/>
      <c r="E9" s="5">
        <v>2000</v>
      </c>
      <c r="F9" s="5"/>
      <c r="G9" s="9">
        <f t="shared" si="0"/>
        <v>2000</v>
      </c>
      <c r="H9" s="29">
        <f t="shared" si="8"/>
        <v>200</v>
      </c>
      <c r="I9" s="9">
        <f t="shared" si="1"/>
        <v>1800</v>
      </c>
      <c r="J9" s="38">
        <v>45662</v>
      </c>
      <c r="K9" s="39">
        <f>J9+30</f>
        <v>45692</v>
      </c>
      <c r="L9" s="40">
        <v>45717</v>
      </c>
      <c r="M9" s="29">
        <v>5</v>
      </c>
      <c r="N9" s="6">
        <f t="shared" si="2"/>
        <v>0.2</v>
      </c>
      <c r="O9" s="5">
        <f t="shared" si="7"/>
        <v>60</v>
      </c>
      <c r="P9" s="9">
        <v>10</v>
      </c>
      <c r="Q9" s="46">
        <v>0</v>
      </c>
      <c r="R9" s="5">
        <f t="shared" si="3"/>
        <v>300</v>
      </c>
      <c r="S9" s="5"/>
      <c r="T9" s="55">
        <f t="shared" si="4"/>
        <v>300</v>
      </c>
      <c r="U9" s="49">
        <f t="shared" si="5"/>
        <v>1700</v>
      </c>
      <c r="W9" s="59"/>
    </row>
    <row r="10" spans="1:23" x14ac:dyDescent="0.3">
      <c r="A10" s="8" t="s">
        <v>29</v>
      </c>
      <c r="B10" s="3">
        <v>3225</v>
      </c>
      <c r="C10" s="26" t="s">
        <v>45</v>
      </c>
      <c r="D10" s="29"/>
      <c r="E10" s="5">
        <v>100000</v>
      </c>
      <c r="F10" s="5"/>
      <c r="G10" s="9">
        <f t="shared" si="0"/>
        <v>100000</v>
      </c>
      <c r="H10" s="29">
        <f>0.2*G10</f>
        <v>20000</v>
      </c>
      <c r="I10" s="9">
        <f t="shared" si="1"/>
        <v>80000</v>
      </c>
      <c r="J10" s="38">
        <v>45703</v>
      </c>
      <c r="K10" s="39">
        <f>J10+21</f>
        <v>45724</v>
      </c>
      <c r="L10" s="40">
        <v>45748</v>
      </c>
      <c r="M10" s="29">
        <v>6</v>
      </c>
      <c r="N10" s="6">
        <f t="shared" si="2"/>
        <v>0.16666666666666666</v>
      </c>
      <c r="O10" s="5">
        <f t="shared" si="7"/>
        <v>72</v>
      </c>
      <c r="P10" s="9">
        <v>9</v>
      </c>
      <c r="Q10" s="46">
        <v>0</v>
      </c>
      <c r="R10" s="5">
        <f t="shared" si="3"/>
        <v>10000</v>
      </c>
      <c r="S10" s="5"/>
      <c r="T10" s="55">
        <f t="shared" si="4"/>
        <v>10000</v>
      </c>
      <c r="U10" s="49">
        <f t="shared" si="5"/>
        <v>90000</v>
      </c>
      <c r="W10" s="59"/>
    </row>
    <row r="11" spans="1:23" x14ac:dyDescent="0.3">
      <c r="A11" s="8" t="s">
        <v>30</v>
      </c>
      <c r="B11" s="3">
        <v>3331</v>
      </c>
      <c r="C11" s="26" t="s">
        <v>27</v>
      </c>
      <c r="D11" s="29"/>
      <c r="E11" s="5">
        <v>12000</v>
      </c>
      <c r="F11" s="5"/>
      <c r="G11" s="9">
        <f t="shared" si="0"/>
        <v>12000</v>
      </c>
      <c r="H11" s="29">
        <f>0.15*G11</f>
        <v>1800</v>
      </c>
      <c r="I11" s="9">
        <f t="shared" si="1"/>
        <v>10200</v>
      </c>
      <c r="J11" s="38">
        <v>45693</v>
      </c>
      <c r="K11" s="39">
        <f>J11+21</f>
        <v>45714</v>
      </c>
      <c r="L11" s="40">
        <v>45717</v>
      </c>
      <c r="M11" s="29">
        <v>8</v>
      </c>
      <c r="N11" s="6">
        <f t="shared" si="2"/>
        <v>0.125</v>
      </c>
      <c r="O11" s="5">
        <f t="shared" si="7"/>
        <v>96</v>
      </c>
      <c r="P11" s="9">
        <v>10</v>
      </c>
      <c r="Q11" s="46">
        <v>0</v>
      </c>
      <c r="R11" s="5">
        <f t="shared" si="3"/>
        <v>1062.5</v>
      </c>
      <c r="S11" s="5"/>
      <c r="T11" s="55">
        <f t="shared" si="4"/>
        <v>1062.5</v>
      </c>
      <c r="U11" s="49">
        <f t="shared" si="5"/>
        <v>10937.5</v>
      </c>
      <c r="W11" s="59"/>
    </row>
    <row r="12" spans="1:23" x14ac:dyDescent="0.3">
      <c r="A12" s="8" t="s">
        <v>31</v>
      </c>
      <c r="B12" s="3">
        <v>3331</v>
      </c>
      <c r="C12" s="26" t="s">
        <v>129</v>
      </c>
      <c r="D12" s="29"/>
      <c r="E12" s="5">
        <v>10000</v>
      </c>
      <c r="F12" s="5"/>
      <c r="G12" s="9">
        <f t="shared" si="0"/>
        <v>10000</v>
      </c>
      <c r="H12" s="29">
        <f>0.15*G12</f>
        <v>1500</v>
      </c>
      <c r="I12" s="9">
        <f t="shared" si="1"/>
        <v>8500</v>
      </c>
      <c r="J12" s="38">
        <v>45693</v>
      </c>
      <c r="K12" s="39">
        <f>J12+42</f>
        <v>45735</v>
      </c>
      <c r="L12" s="40">
        <v>45748</v>
      </c>
      <c r="M12" s="29">
        <v>8</v>
      </c>
      <c r="N12" s="6">
        <f t="shared" si="2"/>
        <v>0.125</v>
      </c>
      <c r="O12" s="5">
        <f t="shared" si="7"/>
        <v>96</v>
      </c>
      <c r="P12" s="9">
        <v>9</v>
      </c>
      <c r="Q12" s="46">
        <v>0</v>
      </c>
      <c r="R12" s="5">
        <f t="shared" si="3"/>
        <v>796.875</v>
      </c>
      <c r="S12" s="5"/>
      <c r="T12" s="55">
        <f t="shared" si="4"/>
        <v>796.875</v>
      </c>
      <c r="U12" s="49">
        <f t="shared" si="5"/>
        <v>9203.125</v>
      </c>
      <c r="W12" s="59"/>
    </row>
    <row r="13" spans="1:23" ht="15" thickBot="1" x14ac:dyDescent="0.35">
      <c r="A13" s="10" t="s">
        <v>46</v>
      </c>
      <c r="B13" s="11">
        <v>3369</v>
      </c>
      <c r="C13" s="27" t="s">
        <v>32</v>
      </c>
      <c r="D13" s="30"/>
      <c r="E13" s="12">
        <v>8000</v>
      </c>
      <c r="F13" s="12"/>
      <c r="G13" s="13">
        <f t="shared" si="0"/>
        <v>8000</v>
      </c>
      <c r="H13" s="30">
        <f>0.15*G13</f>
        <v>1200</v>
      </c>
      <c r="I13" s="13">
        <f t="shared" si="1"/>
        <v>6800</v>
      </c>
      <c r="J13" s="41">
        <v>45693</v>
      </c>
      <c r="K13" s="42">
        <f>J13+21</f>
        <v>45714</v>
      </c>
      <c r="L13" s="43">
        <v>45717</v>
      </c>
      <c r="M13" s="30">
        <v>8</v>
      </c>
      <c r="N13" s="22">
        <f t="shared" si="2"/>
        <v>0.125</v>
      </c>
      <c r="O13" s="12">
        <f t="shared" si="7"/>
        <v>96</v>
      </c>
      <c r="P13" s="13">
        <v>10</v>
      </c>
      <c r="Q13" s="47">
        <v>0</v>
      </c>
      <c r="R13" s="12">
        <f t="shared" si="3"/>
        <v>708.33333333333337</v>
      </c>
      <c r="S13" s="12"/>
      <c r="T13" s="56">
        <f t="shared" si="4"/>
        <v>708.33333333333337</v>
      </c>
      <c r="U13" s="50">
        <f t="shared" si="5"/>
        <v>7291.666666666667</v>
      </c>
      <c r="W13" s="59"/>
    </row>
    <row r="14" spans="1:23" x14ac:dyDescent="0.3">
      <c r="A14" s="51"/>
      <c r="B14" s="23"/>
      <c r="C14" s="23" t="s">
        <v>33</v>
      </c>
      <c r="D14" s="24">
        <f>SUM(D4:D13)</f>
        <v>0</v>
      </c>
      <c r="E14" s="24">
        <f>SUM(E4:E13)</f>
        <v>160000</v>
      </c>
      <c r="F14" s="24">
        <f>SUM(F4:F13)</f>
        <v>0</v>
      </c>
      <c r="G14" s="24">
        <f>SUM(G4:G13)</f>
        <v>160000</v>
      </c>
      <c r="H14" s="24"/>
      <c r="I14" s="24"/>
      <c r="J14" s="52"/>
      <c r="K14" s="52"/>
      <c r="L14" s="52"/>
      <c r="M14" s="24"/>
      <c r="N14" s="24"/>
      <c r="O14" s="24"/>
      <c r="P14" s="24"/>
      <c r="Q14" s="24">
        <f>SUM(Q4:Q13)</f>
        <v>0</v>
      </c>
      <c r="R14" s="24">
        <f>SUM(R4:R13)</f>
        <v>18234.375</v>
      </c>
      <c r="S14" s="24">
        <f>SUM(S4:S13)</f>
        <v>0</v>
      </c>
      <c r="T14" s="24">
        <f>SUM(T4:T13)</f>
        <v>18234.375</v>
      </c>
      <c r="U14" s="24">
        <f>SUM(U4:U13)</f>
        <v>141765.62499999997</v>
      </c>
      <c r="W14" s="60"/>
    </row>
    <row r="16" spans="1:23" x14ac:dyDescent="0.3">
      <c r="A16" s="51" t="s">
        <v>35</v>
      </c>
    </row>
    <row r="17" spans="1:23" x14ac:dyDescent="0.3">
      <c r="H17" s="23" t="s">
        <v>37</v>
      </c>
      <c r="I17" s="23" t="s">
        <v>38</v>
      </c>
      <c r="M17" s="63"/>
    </row>
    <row r="19" spans="1:23" x14ac:dyDescent="0.3">
      <c r="A19">
        <v>684</v>
      </c>
      <c r="B19" t="s">
        <v>41</v>
      </c>
      <c r="H19" s="2">
        <f>R14</f>
        <v>18234.375</v>
      </c>
      <c r="M19" s="31"/>
    </row>
    <row r="20" spans="1:23" x14ac:dyDescent="0.3">
      <c r="A20">
        <v>395</v>
      </c>
      <c r="B20" t="s">
        <v>36</v>
      </c>
      <c r="I20" s="2">
        <f>H19</f>
        <v>18234.375</v>
      </c>
    </row>
    <row r="22" spans="1:23" x14ac:dyDescent="0.3">
      <c r="A22">
        <v>95</v>
      </c>
      <c r="B22" t="s">
        <v>39</v>
      </c>
      <c r="H22" s="2">
        <f>I20</f>
        <v>18234.375</v>
      </c>
      <c r="M22" s="31"/>
    </row>
    <row r="23" spans="1:23" x14ac:dyDescent="0.3">
      <c r="A23">
        <v>79</v>
      </c>
      <c r="B23" t="s">
        <v>40</v>
      </c>
      <c r="I23" s="2">
        <f>H22</f>
        <v>18234.375</v>
      </c>
    </row>
    <row r="24" spans="1:23" x14ac:dyDescent="0.3">
      <c r="S24" s="70"/>
      <c r="W24" s="62"/>
    </row>
    <row r="26" spans="1:23" x14ac:dyDescent="0.3">
      <c r="W26" s="61"/>
    </row>
  </sheetData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A46A-A374-4C8A-95CC-FD78CA2CCE8B}">
  <dimension ref="A1:R37"/>
  <sheetViews>
    <sheetView view="pageBreakPreview" zoomScale="90" zoomScaleNormal="90" zoomScaleSheetLayoutView="90" workbookViewId="0">
      <selection activeCell="X136" sqref="X136"/>
    </sheetView>
  </sheetViews>
  <sheetFormatPr baseColWidth="10" defaultRowHeight="14.4" x14ac:dyDescent="0.3"/>
  <cols>
    <col min="1" max="1" width="18.109375" bestFit="1" customWidth="1"/>
    <col min="2" max="2" width="15.33203125" bestFit="1" customWidth="1"/>
    <col min="3" max="3" width="11.109375" bestFit="1" customWidth="1"/>
    <col min="4" max="4" width="8.88671875" bestFit="1" customWidth="1"/>
    <col min="5" max="6" width="11.44140625" bestFit="1" customWidth="1"/>
    <col min="7" max="7" width="8" bestFit="1" customWidth="1"/>
    <col min="8" max="8" width="9.6640625" bestFit="1" customWidth="1"/>
    <col min="9" max="9" width="8.6640625" bestFit="1" customWidth="1"/>
    <col min="10" max="10" width="8" bestFit="1" customWidth="1"/>
    <col min="11" max="11" width="9.44140625" bestFit="1" customWidth="1"/>
    <col min="12" max="12" width="8.6640625" bestFit="1" customWidth="1"/>
    <col min="13" max="13" width="7.88671875" bestFit="1" customWidth="1"/>
    <col min="14" max="14" width="9.6640625" bestFit="1" customWidth="1"/>
    <col min="15" max="15" width="8.6640625" bestFit="1" customWidth="1"/>
    <col min="16" max="16" width="7.88671875" style="1" bestFit="1" customWidth="1"/>
    <col min="17" max="17" width="9.6640625" bestFit="1" customWidth="1"/>
    <col min="18" max="18" width="14.5546875" style="1" customWidth="1"/>
    <col min="19" max="19" width="7.88671875" bestFit="1" customWidth="1"/>
    <col min="20" max="20" width="9.44140625" bestFit="1" customWidth="1"/>
  </cols>
  <sheetData>
    <row r="1" spans="1:11" x14ac:dyDescent="0.3">
      <c r="A1" s="51"/>
    </row>
    <row r="2" spans="1:11" ht="15" thickBot="1" x14ac:dyDescent="0.35">
      <c r="A2" s="51" t="s">
        <v>126</v>
      </c>
      <c r="B2" s="1"/>
      <c r="C2" s="1"/>
      <c r="D2" s="1"/>
      <c r="E2" s="71">
        <v>45489</v>
      </c>
      <c r="F2" s="71">
        <v>45503</v>
      </c>
      <c r="G2" s="1"/>
    </row>
    <row r="3" spans="1:11" x14ac:dyDescent="0.3">
      <c r="A3" s="72" t="s">
        <v>47</v>
      </c>
      <c r="B3" s="18" t="s">
        <v>48</v>
      </c>
      <c r="C3" s="18" t="s">
        <v>49</v>
      </c>
      <c r="D3" s="18" t="s">
        <v>50</v>
      </c>
      <c r="E3" s="18" t="s">
        <v>51</v>
      </c>
      <c r="F3" s="73" t="s">
        <v>52</v>
      </c>
      <c r="G3" s="23" t="s">
        <v>53</v>
      </c>
    </row>
    <row r="4" spans="1:11" x14ac:dyDescent="0.3">
      <c r="A4" s="74">
        <v>45475</v>
      </c>
      <c r="B4" s="3" t="s">
        <v>54</v>
      </c>
      <c r="C4" s="5">
        <v>1000</v>
      </c>
      <c r="D4" s="4">
        <v>20</v>
      </c>
      <c r="E4" s="4">
        <v>20</v>
      </c>
      <c r="F4" s="26"/>
      <c r="G4" s="51">
        <f>D4-E4-F4</f>
        <v>0</v>
      </c>
    </row>
    <row r="5" spans="1:11" x14ac:dyDescent="0.3">
      <c r="A5" s="74">
        <v>45482</v>
      </c>
      <c r="B5" s="3" t="s">
        <v>55</v>
      </c>
      <c r="C5" s="5">
        <v>1200</v>
      </c>
      <c r="D5" s="4">
        <v>30</v>
      </c>
      <c r="E5" s="4">
        <v>6</v>
      </c>
      <c r="F5" s="26">
        <v>24</v>
      </c>
      <c r="G5" s="51">
        <f>D5-E5-F5</f>
        <v>0</v>
      </c>
    </row>
    <row r="6" spans="1:11" ht="15" thickBot="1" x14ac:dyDescent="0.35">
      <c r="A6" s="75">
        <v>45496</v>
      </c>
      <c r="B6" s="11" t="s">
        <v>56</v>
      </c>
      <c r="C6" s="12">
        <v>1400</v>
      </c>
      <c r="D6" s="76">
        <v>40</v>
      </c>
      <c r="E6" s="76"/>
      <c r="F6" s="27">
        <v>10</v>
      </c>
      <c r="G6" s="51">
        <f>D6-E6-F6</f>
        <v>30</v>
      </c>
    </row>
    <row r="7" spans="1:11" x14ac:dyDescent="0.3">
      <c r="A7" s="77"/>
      <c r="C7" s="51"/>
      <c r="D7" s="51">
        <f>SUM(D4:D6)</f>
        <v>90</v>
      </c>
      <c r="E7" s="51">
        <f t="shared" ref="E7:F7" si="0">SUM(E4:E6)</f>
        <v>26</v>
      </c>
      <c r="F7" s="51">
        <f t="shared" si="0"/>
        <v>34</v>
      </c>
    </row>
    <row r="8" spans="1:11" ht="15" thickBot="1" x14ac:dyDescent="0.35">
      <c r="A8" s="51"/>
    </row>
    <row r="9" spans="1:11" x14ac:dyDescent="0.3">
      <c r="A9" s="78"/>
      <c r="B9" s="79"/>
      <c r="C9" s="106" t="s">
        <v>57</v>
      </c>
      <c r="D9" s="106"/>
      <c r="E9" s="106"/>
      <c r="F9" s="106"/>
      <c r="G9" s="106"/>
      <c r="H9" s="106"/>
      <c r="I9" s="106"/>
      <c r="J9" s="106"/>
      <c r="K9" s="107"/>
    </row>
    <row r="10" spans="1:11" s="31" customFormat="1" x14ac:dyDescent="0.3">
      <c r="A10" s="80"/>
      <c r="B10" s="81"/>
      <c r="C10" s="109" t="s">
        <v>59</v>
      </c>
      <c r="D10" s="109"/>
      <c r="E10" s="110"/>
      <c r="F10" s="111" t="s">
        <v>60</v>
      </c>
      <c r="G10" s="109"/>
      <c r="H10" s="110"/>
      <c r="I10" s="111" t="s">
        <v>53</v>
      </c>
      <c r="J10" s="109"/>
      <c r="K10" s="112"/>
    </row>
    <row r="11" spans="1:11" ht="29.4" thickBot="1" x14ac:dyDescent="0.35">
      <c r="A11" s="82" t="s">
        <v>47</v>
      </c>
      <c r="B11" s="83" t="s">
        <v>48</v>
      </c>
      <c r="C11" s="84" t="s">
        <v>61</v>
      </c>
      <c r="D11" s="85" t="s">
        <v>62</v>
      </c>
      <c r="E11" s="85" t="s">
        <v>63</v>
      </c>
      <c r="F11" s="85" t="s">
        <v>61</v>
      </c>
      <c r="G11" s="85" t="s">
        <v>62</v>
      </c>
      <c r="H11" s="85" t="s">
        <v>63</v>
      </c>
      <c r="I11" s="85" t="s">
        <v>61</v>
      </c>
      <c r="J11" s="85" t="s">
        <v>62</v>
      </c>
      <c r="K11" s="83" t="s">
        <v>63</v>
      </c>
    </row>
    <row r="12" spans="1:11" ht="15" thickBot="1" x14ac:dyDescent="0.35">
      <c r="A12" s="1"/>
      <c r="B12" s="7"/>
      <c r="C12" s="7"/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</row>
    <row r="13" spans="1:11" x14ac:dyDescent="0.3">
      <c r="A13" s="104" t="s">
        <v>134</v>
      </c>
      <c r="B13" s="73" t="s">
        <v>64</v>
      </c>
      <c r="C13" s="87"/>
      <c r="D13" s="88"/>
      <c r="E13" s="20"/>
      <c r="F13" s="28"/>
      <c r="G13" s="19"/>
      <c r="H13" s="20"/>
      <c r="I13" s="28">
        <v>0</v>
      </c>
      <c r="J13" s="19"/>
      <c r="K13" s="20">
        <v>0</v>
      </c>
    </row>
    <row r="14" spans="1:11" x14ac:dyDescent="0.3">
      <c r="A14" s="74">
        <f>A4</f>
        <v>45475</v>
      </c>
      <c r="B14" s="89" t="s">
        <v>65</v>
      </c>
      <c r="C14" s="57">
        <f>D4</f>
        <v>20</v>
      </c>
      <c r="D14" s="5">
        <f>C4</f>
        <v>1000</v>
      </c>
      <c r="E14" s="90">
        <f>C14*D14</f>
        <v>20000</v>
      </c>
      <c r="F14" s="29">
        <v>0</v>
      </c>
      <c r="G14" s="5"/>
      <c r="H14" s="9">
        <v>0</v>
      </c>
      <c r="I14" s="29">
        <f>C14-F14+I13</f>
        <v>20</v>
      </c>
      <c r="J14" s="93">
        <f>K14/I14</f>
        <v>1000</v>
      </c>
      <c r="K14" s="9">
        <f>E14-H14+K13</f>
        <v>20000</v>
      </c>
    </row>
    <row r="15" spans="1:11" x14ac:dyDescent="0.3">
      <c r="A15" s="74">
        <f>A5</f>
        <v>45482</v>
      </c>
      <c r="B15" s="89" t="s">
        <v>66</v>
      </c>
      <c r="C15" s="57">
        <f>D5</f>
        <v>30</v>
      </c>
      <c r="D15" s="5">
        <f>C5</f>
        <v>1200</v>
      </c>
      <c r="E15" s="90">
        <f>C15*D15</f>
        <v>36000</v>
      </c>
      <c r="F15" s="29">
        <v>0</v>
      </c>
      <c r="G15" s="5"/>
      <c r="H15" s="9">
        <v>0</v>
      </c>
      <c r="I15" s="29">
        <f>C15-F15+I14</f>
        <v>50</v>
      </c>
      <c r="J15" s="93">
        <f>K15/I15</f>
        <v>1120</v>
      </c>
      <c r="K15" s="9">
        <f>E15-H15+K14</f>
        <v>56000</v>
      </c>
    </row>
    <row r="16" spans="1:11" x14ac:dyDescent="0.3">
      <c r="A16" s="74">
        <f>E2</f>
        <v>45489</v>
      </c>
      <c r="B16" s="89" t="s">
        <v>67</v>
      </c>
      <c r="C16" s="57"/>
      <c r="D16" s="5"/>
      <c r="E16" s="92"/>
      <c r="F16" s="29">
        <f>E7</f>
        <v>26</v>
      </c>
      <c r="G16" s="93">
        <f>H16/F16</f>
        <v>1046.1538461538462</v>
      </c>
      <c r="H16" s="9">
        <f>E4*C4+E5*C5</f>
        <v>27200</v>
      </c>
      <c r="I16" s="29">
        <f>C16-F16+I15</f>
        <v>24</v>
      </c>
      <c r="J16" s="93">
        <f>K16/I16</f>
        <v>1200</v>
      </c>
      <c r="K16" s="9">
        <f>E16-H16+K15</f>
        <v>28800</v>
      </c>
    </row>
    <row r="17" spans="1:11" x14ac:dyDescent="0.3">
      <c r="A17" s="74">
        <f>A6</f>
        <v>45496</v>
      </c>
      <c r="B17" s="89" t="s">
        <v>68</v>
      </c>
      <c r="C17" s="57">
        <f>D6</f>
        <v>40</v>
      </c>
      <c r="D17" s="5">
        <f>C6</f>
        <v>1400</v>
      </c>
      <c r="E17" s="90">
        <f>C17*D17</f>
        <v>56000</v>
      </c>
      <c r="F17" s="29"/>
      <c r="G17" s="94"/>
      <c r="H17" s="9"/>
      <c r="I17" s="29">
        <f>C17-F17+I16</f>
        <v>64</v>
      </c>
      <c r="J17" s="93">
        <f>K17/I17</f>
        <v>1325</v>
      </c>
      <c r="K17" s="9">
        <f>E17-H17+K16</f>
        <v>84800</v>
      </c>
    </row>
    <row r="18" spans="1:11" x14ac:dyDescent="0.3">
      <c r="A18" s="74">
        <f>F2</f>
        <v>45503</v>
      </c>
      <c r="B18" s="89" t="s">
        <v>69</v>
      </c>
      <c r="C18" s="57"/>
      <c r="D18" s="95"/>
      <c r="E18" s="9"/>
      <c r="F18" s="29">
        <f>F7</f>
        <v>34</v>
      </c>
      <c r="G18" s="93">
        <f>H18/F18</f>
        <v>1258.8235294117646</v>
      </c>
      <c r="H18" s="9">
        <f>F5*C5+F6*C6</f>
        <v>42800</v>
      </c>
      <c r="I18" s="29">
        <f>C18-F18+I17</f>
        <v>30</v>
      </c>
      <c r="J18" s="93">
        <f>K18/I18</f>
        <v>1400</v>
      </c>
      <c r="K18" s="9">
        <f>E18-H18+K17</f>
        <v>42000</v>
      </c>
    </row>
    <row r="19" spans="1:11" hidden="1" x14ac:dyDescent="0.3">
      <c r="A19" s="8"/>
      <c r="B19" s="89"/>
      <c r="C19" s="57"/>
      <c r="D19" s="95"/>
      <c r="E19" s="9"/>
      <c r="F19" s="29"/>
      <c r="G19" s="5"/>
      <c r="H19" s="9"/>
      <c r="I19" s="29"/>
      <c r="J19" s="95"/>
      <c r="K19" s="9"/>
    </row>
    <row r="20" spans="1:11" hidden="1" x14ac:dyDescent="0.3">
      <c r="A20" s="8"/>
      <c r="B20" s="89"/>
      <c r="C20" s="57"/>
      <c r="D20" s="95"/>
      <c r="E20" s="9"/>
      <c r="F20" s="29"/>
      <c r="G20" s="5"/>
      <c r="H20" s="9"/>
      <c r="I20" s="29"/>
      <c r="J20" s="95"/>
      <c r="K20" s="9"/>
    </row>
    <row r="21" spans="1:11" ht="15" thickBot="1" x14ac:dyDescent="0.35">
      <c r="A21" s="10"/>
      <c r="B21" s="96"/>
      <c r="C21" s="58"/>
      <c r="D21" s="97"/>
      <c r="E21" s="13"/>
      <c r="F21" s="30"/>
      <c r="G21" s="12"/>
      <c r="H21" s="13"/>
      <c r="I21" s="30"/>
      <c r="J21" s="97"/>
      <c r="K21" s="13"/>
    </row>
    <row r="22" spans="1:11" x14ac:dyDescent="0.3">
      <c r="A22" s="51"/>
      <c r="B22" s="23"/>
      <c r="C22" s="24">
        <f>SUM(C13:C21)</f>
        <v>90</v>
      </c>
      <c r="D22" s="24"/>
      <c r="E22" s="24">
        <f>SUM(E13:E21)</f>
        <v>112000</v>
      </c>
      <c r="F22" s="24">
        <f>SUM(F13:F21)</f>
        <v>60</v>
      </c>
      <c r="G22" s="24"/>
      <c r="H22" s="24">
        <f>SUM(H13:H21)</f>
        <v>70000</v>
      </c>
      <c r="I22" s="24"/>
      <c r="J22" s="24"/>
      <c r="K22" s="24"/>
    </row>
    <row r="23" spans="1:11" ht="15" thickBot="1" x14ac:dyDescent="0.35"/>
    <row r="24" spans="1:11" x14ac:dyDescent="0.3">
      <c r="A24" s="78"/>
      <c r="B24" s="79"/>
      <c r="C24" s="108" t="s">
        <v>58</v>
      </c>
      <c r="D24" s="106"/>
      <c r="E24" s="106"/>
      <c r="F24" s="106"/>
      <c r="G24" s="106"/>
      <c r="H24" s="106"/>
      <c r="I24" s="106"/>
      <c r="J24" s="106"/>
      <c r="K24" s="107"/>
    </row>
    <row r="25" spans="1:11" x14ac:dyDescent="0.3">
      <c r="A25" s="80"/>
      <c r="B25" s="81"/>
      <c r="C25" s="113" t="s">
        <v>59</v>
      </c>
      <c r="D25" s="109"/>
      <c r="E25" s="110"/>
      <c r="F25" s="111" t="s">
        <v>60</v>
      </c>
      <c r="G25" s="109"/>
      <c r="H25" s="110"/>
      <c r="I25" s="111" t="s">
        <v>53</v>
      </c>
      <c r="J25" s="109"/>
      <c r="K25" s="112"/>
    </row>
    <row r="26" spans="1:11" ht="29.4" thickBot="1" x14ac:dyDescent="0.35">
      <c r="A26" s="82" t="s">
        <v>47</v>
      </c>
      <c r="B26" s="83" t="s">
        <v>48</v>
      </c>
      <c r="C26" s="86" t="s">
        <v>61</v>
      </c>
      <c r="D26" s="85" t="s">
        <v>62</v>
      </c>
      <c r="E26" s="85" t="s">
        <v>63</v>
      </c>
      <c r="F26" s="85" t="s">
        <v>61</v>
      </c>
      <c r="G26" s="85" t="s">
        <v>62</v>
      </c>
      <c r="H26" s="85" t="s">
        <v>63</v>
      </c>
      <c r="I26" s="85" t="s">
        <v>61</v>
      </c>
      <c r="J26" s="85" t="s">
        <v>62</v>
      </c>
      <c r="K26" s="83" t="s">
        <v>63</v>
      </c>
    </row>
    <row r="27" spans="1:11" ht="15" thickBot="1" x14ac:dyDescent="0.35">
      <c r="C27" s="7"/>
      <c r="D27" s="7"/>
      <c r="E27" s="7"/>
      <c r="F27" s="7"/>
      <c r="G27" s="7"/>
      <c r="H27" s="7"/>
      <c r="I27" s="7" t="s">
        <v>17</v>
      </c>
      <c r="J27" s="7" t="s">
        <v>17</v>
      </c>
      <c r="K27" s="7" t="s">
        <v>17</v>
      </c>
    </row>
    <row r="28" spans="1:11" x14ac:dyDescent="0.3">
      <c r="A28" s="104" t="s">
        <v>134</v>
      </c>
      <c r="B28" s="73" t="s">
        <v>64</v>
      </c>
      <c r="C28" s="87"/>
      <c r="D28" s="88"/>
      <c r="E28" s="20"/>
      <c r="F28" s="28">
        <v>0</v>
      </c>
      <c r="G28" s="19"/>
      <c r="H28" s="20">
        <v>0</v>
      </c>
      <c r="I28" s="28">
        <v>0</v>
      </c>
      <c r="J28" s="88"/>
      <c r="K28" s="20">
        <v>0</v>
      </c>
    </row>
    <row r="29" spans="1:11" x14ac:dyDescent="0.3">
      <c r="A29" s="74">
        <v>45475</v>
      </c>
      <c r="B29" s="89" t="s">
        <v>65</v>
      </c>
      <c r="C29" s="91">
        <f>D4</f>
        <v>20</v>
      </c>
      <c r="D29" s="5">
        <f>C4</f>
        <v>1000</v>
      </c>
      <c r="E29" s="90">
        <f>C29*D29</f>
        <v>20000</v>
      </c>
      <c r="F29" s="29">
        <v>0</v>
      </c>
      <c r="G29" s="5"/>
      <c r="H29" s="9">
        <v>0</v>
      </c>
      <c r="I29" s="29">
        <f>C29-F29+I28</f>
        <v>20</v>
      </c>
      <c r="J29" s="5">
        <f>K29/I29</f>
        <v>1000</v>
      </c>
      <c r="K29" s="90">
        <f>E29-H29+K28</f>
        <v>20000</v>
      </c>
    </row>
    <row r="30" spans="1:11" x14ac:dyDescent="0.3">
      <c r="A30" s="74">
        <v>45482</v>
      </c>
      <c r="B30" s="89" t="s">
        <v>66</v>
      </c>
      <c r="C30" s="57">
        <f>D5</f>
        <v>30</v>
      </c>
      <c r="D30" s="5">
        <f>C5</f>
        <v>1200</v>
      </c>
      <c r="E30" s="90">
        <f>C30*D30</f>
        <v>36000</v>
      </c>
      <c r="F30" s="29"/>
      <c r="G30" s="5"/>
      <c r="H30" s="9"/>
      <c r="I30" s="29">
        <f>C30-F30+I29</f>
        <v>50</v>
      </c>
      <c r="J30" s="5">
        <f>K30/I30</f>
        <v>1120</v>
      </c>
      <c r="K30" s="90">
        <f>E30-H30+K29</f>
        <v>56000</v>
      </c>
    </row>
    <row r="31" spans="1:11" x14ac:dyDescent="0.3">
      <c r="A31" s="74">
        <v>45489</v>
      </c>
      <c r="B31" s="89" t="s">
        <v>67</v>
      </c>
      <c r="C31" s="57"/>
      <c r="D31" s="5"/>
      <c r="E31" s="9"/>
      <c r="F31" s="29">
        <f>E7</f>
        <v>26</v>
      </c>
      <c r="G31" s="5">
        <f>J30</f>
        <v>1120</v>
      </c>
      <c r="H31" s="90">
        <f>F31*G31</f>
        <v>29120</v>
      </c>
      <c r="I31" s="29">
        <f>C31-F31+I30</f>
        <v>24</v>
      </c>
      <c r="J31" s="5">
        <f>K31/I31</f>
        <v>1120</v>
      </c>
      <c r="K31" s="90">
        <f>E31-H31+K30</f>
        <v>26880</v>
      </c>
    </row>
    <row r="32" spans="1:11" x14ac:dyDescent="0.3">
      <c r="A32" s="74">
        <v>45496</v>
      </c>
      <c r="B32" s="89" t="s">
        <v>68</v>
      </c>
      <c r="C32" s="57">
        <f>D6</f>
        <v>40</v>
      </c>
      <c r="D32" s="5">
        <f>C6</f>
        <v>1400</v>
      </c>
      <c r="E32" s="90">
        <f>C32*D32</f>
        <v>56000</v>
      </c>
      <c r="F32" s="29"/>
      <c r="G32" s="5"/>
      <c r="H32" s="9"/>
      <c r="I32" s="29">
        <f>C32-F32+I31</f>
        <v>64</v>
      </c>
      <c r="J32" s="5">
        <f>K32/I32</f>
        <v>1295</v>
      </c>
      <c r="K32" s="90">
        <f>E32-H32+K31</f>
        <v>82880</v>
      </c>
    </row>
    <row r="33" spans="1:11" x14ac:dyDescent="0.3">
      <c r="A33" s="74">
        <v>45503</v>
      </c>
      <c r="B33" s="89" t="s">
        <v>69</v>
      </c>
      <c r="C33" s="57"/>
      <c r="D33" s="5"/>
      <c r="E33" s="9"/>
      <c r="F33" s="29">
        <f>F7</f>
        <v>34</v>
      </c>
      <c r="G33" s="5">
        <f>J32</f>
        <v>1295</v>
      </c>
      <c r="H33" s="90">
        <f>F33*G33</f>
        <v>44030</v>
      </c>
      <c r="I33" s="29">
        <f>C33-F33+I32</f>
        <v>30</v>
      </c>
      <c r="J33" s="5">
        <f>K33/I33</f>
        <v>1295</v>
      </c>
      <c r="K33" s="90">
        <f>E33-H33+K32</f>
        <v>38850</v>
      </c>
    </row>
    <row r="34" spans="1:11" hidden="1" x14ac:dyDescent="0.3">
      <c r="A34" s="8"/>
      <c r="B34" s="89"/>
      <c r="C34" s="57"/>
      <c r="D34" s="5"/>
      <c r="E34" s="9"/>
      <c r="F34" s="29"/>
      <c r="G34" s="5"/>
      <c r="H34" s="9"/>
      <c r="I34" s="29">
        <v>0</v>
      </c>
      <c r="J34" s="95"/>
      <c r="K34" s="9"/>
    </row>
    <row r="35" spans="1:11" hidden="1" x14ac:dyDescent="0.3">
      <c r="A35" s="8"/>
      <c r="B35" s="89"/>
      <c r="C35" s="57"/>
      <c r="D35" s="5"/>
      <c r="E35" s="9"/>
      <c r="F35" s="29"/>
      <c r="G35" s="5"/>
      <c r="H35" s="9"/>
      <c r="I35" s="29">
        <v>0</v>
      </c>
      <c r="J35" s="95"/>
      <c r="K35" s="9"/>
    </row>
    <row r="36" spans="1:11" ht="15" thickBot="1" x14ac:dyDescent="0.35">
      <c r="A36" s="10"/>
      <c r="B36" s="96"/>
      <c r="C36" s="58"/>
      <c r="D36" s="12"/>
      <c r="E36" s="13"/>
      <c r="F36" s="30"/>
      <c r="G36" s="12"/>
      <c r="H36" s="13"/>
      <c r="I36" s="30">
        <v>0</v>
      </c>
      <c r="J36" s="97"/>
      <c r="K36" s="13">
        <f>-J36</f>
        <v>0</v>
      </c>
    </row>
    <row r="37" spans="1:11" x14ac:dyDescent="0.3">
      <c r="C37" s="24">
        <f>SUM(C28:C36)</f>
        <v>90</v>
      </c>
      <c r="D37" s="24"/>
      <c r="E37" s="24">
        <f>SUM(E28:E36)</f>
        <v>112000</v>
      </c>
      <c r="F37" s="24">
        <f>SUM(F28:F36)</f>
        <v>60</v>
      </c>
      <c r="G37" s="53"/>
      <c r="H37" s="24">
        <f>SUM(H28:H36)</f>
        <v>73150</v>
      </c>
      <c r="I37" s="24"/>
      <c r="J37" s="24"/>
      <c r="K37" s="24"/>
    </row>
  </sheetData>
  <mergeCells count="8">
    <mergeCell ref="C9:K9"/>
    <mergeCell ref="C24:K24"/>
    <mergeCell ref="C10:E10"/>
    <mergeCell ref="F10:H10"/>
    <mergeCell ref="I10:K10"/>
    <mergeCell ref="C25:E25"/>
    <mergeCell ref="F25:H25"/>
    <mergeCell ref="I25:K25"/>
  </mergeCells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E33F-9DDB-4C9E-8B31-D3429965EF35}">
  <dimension ref="A1:Y69"/>
  <sheetViews>
    <sheetView view="pageBreakPreview" zoomScale="60" zoomScaleNormal="100" workbookViewId="0">
      <selection activeCell="X121" sqref="X121"/>
    </sheetView>
  </sheetViews>
  <sheetFormatPr baseColWidth="10" defaultRowHeight="14.4" x14ac:dyDescent="0.3"/>
  <cols>
    <col min="2" max="2" width="10.33203125" customWidth="1"/>
    <col min="3" max="3" width="6.33203125" customWidth="1"/>
    <col min="4" max="4" width="0" hidden="1" customWidth="1"/>
    <col min="5" max="5" width="13" hidden="1" customWidth="1"/>
    <col min="6" max="6" width="8.109375" hidden="1" customWidth="1"/>
    <col min="7" max="7" width="7.109375" hidden="1" customWidth="1"/>
    <col min="8" max="8" width="7.44140625" hidden="1" customWidth="1"/>
    <col min="9" max="9" width="36.109375" bestFit="1" customWidth="1"/>
    <col min="10" max="11" width="8.88671875" bestFit="1" customWidth="1"/>
    <col min="12" max="12" width="12" hidden="1" customWidth="1"/>
    <col min="13" max="13" width="10.5546875" hidden="1" customWidth="1"/>
    <col min="14" max="14" width="15.109375" bestFit="1" customWidth="1"/>
    <col min="15" max="15" width="11.88671875" bestFit="1" customWidth="1"/>
    <col min="16" max="16" width="12.6640625" bestFit="1" customWidth="1"/>
    <col min="17" max="17" width="11.88671875" customWidth="1"/>
    <col min="18" max="18" width="8.33203125" style="1" customWidth="1"/>
    <col min="19" max="19" width="13.6640625" customWidth="1"/>
    <col min="20" max="20" width="14.5546875" style="1" hidden="1" customWidth="1"/>
    <col min="21" max="21" width="15.33203125" hidden="1" customWidth="1"/>
    <col min="22" max="22" width="14.5546875" hidden="1" customWidth="1"/>
    <col min="23" max="23" width="16.6640625" hidden="1" customWidth="1"/>
    <col min="24" max="24" width="13.109375" hidden="1" customWidth="1"/>
    <col min="25" max="25" width="8.109375" hidden="1" customWidth="1"/>
    <col min="27" max="27" width="12" customWidth="1"/>
  </cols>
  <sheetData>
    <row r="1" spans="1:15" x14ac:dyDescent="0.3">
      <c r="A1" s="51" t="s">
        <v>35</v>
      </c>
    </row>
    <row r="2" spans="1:15" x14ac:dyDescent="0.3">
      <c r="O2" s="63"/>
    </row>
    <row r="3" spans="1:15" x14ac:dyDescent="0.3">
      <c r="A3" s="23" t="s">
        <v>70</v>
      </c>
      <c r="B3" s="23" t="s">
        <v>47</v>
      </c>
      <c r="C3" s="23" t="s">
        <v>71</v>
      </c>
      <c r="D3" s="23"/>
      <c r="E3" s="23"/>
      <c r="F3" s="23"/>
      <c r="G3" s="23"/>
      <c r="H3" s="23"/>
      <c r="I3" s="23" t="s">
        <v>72</v>
      </c>
      <c r="J3" s="23" t="s">
        <v>37</v>
      </c>
      <c r="K3" s="23" t="s">
        <v>38</v>
      </c>
    </row>
    <row r="4" spans="1:15" x14ac:dyDescent="0.3">
      <c r="A4" s="51"/>
      <c r="J4" s="23"/>
      <c r="K4" s="23"/>
    </row>
    <row r="5" spans="1:15" x14ac:dyDescent="0.3">
      <c r="A5" s="51" t="s">
        <v>73</v>
      </c>
      <c r="J5" s="23"/>
      <c r="K5" s="23"/>
    </row>
    <row r="6" spans="1:15" x14ac:dyDescent="0.3">
      <c r="C6" s="98"/>
      <c r="J6" s="99"/>
      <c r="K6" s="99"/>
    </row>
    <row r="7" spans="1:15" x14ac:dyDescent="0.3">
      <c r="A7" s="1">
        <v>1</v>
      </c>
      <c r="B7" s="77">
        <f>'Pregunta 6 (kardex)'!A4</f>
        <v>45475</v>
      </c>
      <c r="C7" s="98">
        <v>60</v>
      </c>
      <c r="I7" t="s">
        <v>50</v>
      </c>
      <c r="J7" s="99"/>
      <c r="K7" s="99"/>
    </row>
    <row r="8" spans="1:15" x14ac:dyDescent="0.3">
      <c r="A8" s="1">
        <v>1</v>
      </c>
      <c r="B8" s="77">
        <f>$B$7</f>
        <v>45475</v>
      </c>
      <c r="C8" s="98">
        <v>6011</v>
      </c>
      <c r="I8" t="s">
        <v>74</v>
      </c>
      <c r="J8" s="99">
        <f>'Pregunta 6 (kardex)'!E14</f>
        <v>20000</v>
      </c>
      <c r="K8" s="99"/>
    </row>
    <row r="9" spans="1:15" x14ac:dyDescent="0.3">
      <c r="A9" s="1">
        <v>1</v>
      </c>
      <c r="B9" s="77">
        <f t="shared" ref="B9:B17" si="0">$B$7</f>
        <v>45475</v>
      </c>
      <c r="C9" s="98">
        <v>40</v>
      </c>
      <c r="I9" t="s">
        <v>77</v>
      </c>
      <c r="J9" s="99"/>
      <c r="K9" s="99"/>
      <c r="O9" s="31"/>
    </row>
    <row r="10" spans="1:15" x14ac:dyDescent="0.3">
      <c r="A10" s="1">
        <v>1</v>
      </c>
      <c r="B10" s="77">
        <f t="shared" si="0"/>
        <v>45475</v>
      </c>
      <c r="C10" s="98">
        <v>4011</v>
      </c>
      <c r="I10" t="s">
        <v>78</v>
      </c>
      <c r="J10" s="99">
        <f>J8*0.18</f>
        <v>3600</v>
      </c>
      <c r="K10" s="99"/>
    </row>
    <row r="11" spans="1:15" x14ac:dyDescent="0.3">
      <c r="A11" s="1">
        <v>1</v>
      </c>
      <c r="B11" s="77">
        <f t="shared" si="0"/>
        <v>45475</v>
      </c>
      <c r="C11" s="98">
        <v>42</v>
      </c>
      <c r="I11" t="s">
        <v>75</v>
      </c>
      <c r="J11" s="99"/>
      <c r="K11" s="99"/>
      <c r="O11" s="31"/>
    </row>
    <row r="12" spans="1:15" x14ac:dyDescent="0.3">
      <c r="A12" s="1">
        <v>1</v>
      </c>
      <c r="B12" s="77">
        <f t="shared" si="0"/>
        <v>45475</v>
      </c>
      <c r="C12" s="98">
        <v>421</v>
      </c>
      <c r="I12" t="s">
        <v>76</v>
      </c>
      <c r="J12" s="99"/>
      <c r="K12" s="99">
        <f>J8+J10</f>
        <v>23600</v>
      </c>
    </row>
    <row r="13" spans="1:15" x14ac:dyDescent="0.3">
      <c r="C13" s="98"/>
      <c r="J13" s="99"/>
      <c r="K13" s="99"/>
    </row>
    <row r="14" spans="1:15" x14ac:dyDescent="0.3">
      <c r="A14" s="1">
        <v>2</v>
      </c>
      <c r="B14" s="77">
        <f t="shared" si="0"/>
        <v>45475</v>
      </c>
      <c r="C14" s="98">
        <v>20</v>
      </c>
      <c r="I14" t="s">
        <v>74</v>
      </c>
      <c r="J14" s="99"/>
      <c r="K14" s="99"/>
    </row>
    <row r="15" spans="1:15" x14ac:dyDescent="0.3">
      <c r="A15" s="1">
        <v>2</v>
      </c>
      <c r="B15" s="77">
        <f t="shared" si="0"/>
        <v>45475</v>
      </c>
      <c r="C15" s="98">
        <v>201</v>
      </c>
      <c r="I15" t="s">
        <v>74</v>
      </c>
      <c r="J15" s="99">
        <f>J8</f>
        <v>20000</v>
      </c>
      <c r="K15" s="99"/>
    </row>
    <row r="16" spans="1:15" x14ac:dyDescent="0.3">
      <c r="A16" s="1">
        <v>2</v>
      </c>
      <c r="B16" s="77">
        <f t="shared" si="0"/>
        <v>45475</v>
      </c>
      <c r="C16" s="98">
        <v>61</v>
      </c>
      <c r="I16" t="s">
        <v>79</v>
      </c>
      <c r="J16" s="99"/>
      <c r="K16" s="99"/>
    </row>
    <row r="17" spans="1:15" x14ac:dyDescent="0.3">
      <c r="A17" s="1">
        <v>2</v>
      </c>
      <c r="B17" s="77">
        <f t="shared" si="0"/>
        <v>45475</v>
      </c>
      <c r="C17" s="98">
        <v>611</v>
      </c>
      <c r="I17" t="s">
        <v>74</v>
      </c>
      <c r="J17" s="99"/>
      <c r="K17" s="99">
        <f>J15</f>
        <v>20000</v>
      </c>
      <c r="O17" s="64"/>
    </row>
    <row r="18" spans="1:15" x14ac:dyDescent="0.3">
      <c r="C18" s="98"/>
      <c r="J18" s="99"/>
      <c r="K18" s="99"/>
    </row>
    <row r="19" spans="1:15" x14ac:dyDescent="0.3">
      <c r="A19" s="51" t="s">
        <v>80</v>
      </c>
      <c r="C19" s="98"/>
      <c r="J19" s="23"/>
      <c r="K19" s="23"/>
    </row>
    <row r="20" spans="1:15" x14ac:dyDescent="0.3">
      <c r="A20" s="1">
        <v>3</v>
      </c>
      <c r="B20" s="77">
        <f>'Pregunta 6 (kardex)'!A5</f>
        <v>45482</v>
      </c>
      <c r="C20" s="98">
        <v>60</v>
      </c>
      <c r="I20" t="s">
        <v>50</v>
      </c>
      <c r="J20" s="99"/>
      <c r="K20" s="99"/>
    </row>
    <row r="21" spans="1:15" x14ac:dyDescent="0.3">
      <c r="A21" s="1">
        <v>3</v>
      </c>
      <c r="B21" s="77">
        <f>$B$20</f>
        <v>45482</v>
      </c>
      <c r="C21" s="98">
        <v>6011</v>
      </c>
      <c r="I21" t="s">
        <v>74</v>
      </c>
      <c r="J21" s="99">
        <f>'Pregunta 6 (kardex)'!E15</f>
        <v>36000</v>
      </c>
      <c r="K21" s="99"/>
    </row>
    <row r="22" spans="1:15" x14ac:dyDescent="0.3">
      <c r="A22" s="1">
        <v>3</v>
      </c>
      <c r="B22" s="77">
        <f t="shared" ref="B22:B30" si="1">$B$20</f>
        <v>45482</v>
      </c>
      <c r="C22" s="98">
        <v>40</v>
      </c>
      <c r="I22" t="s">
        <v>77</v>
      </c>
      <c r="J22" s="99"/>
      <c r="K22" s="99"/>
    </row>
    <row r="23" spans="1:15" x14ac:dyDescent="0.3">
      <c r="A23" s="1">
        <v>3</v>
      </c>
      <c r="B23" s="77">
        <f t="shared" si="1"/>
        <v>45482</v>
      </c>
      <c r="C23" s="98">
        <v>4011</v>
      </c>
      <c r="I23" t="s">
        <v>78</v>
      </c>
      <c r="J23" s="99">
        <f>J21*0.18</f>
        <v>6480</v>
      </c>
      <c r="K23" s="99"/>
    </row>
    <row r="24" spans="1:15" x14ac:dyDescent="0.3">
      <c r="A24" s="1">
        <v>3</v>
      </c>
      <c r="B24" s="77">
        <f t="shared" si="1"/>
        <v>45482</v>
      </c>
      <c r="C24" s="98">
        <v>42</v>
      </c>
      <c r="I24" t="s">
        <v>75</v>
      </c>
      <c r="J24" s="99"/>
      <c r="K24" s="99"/>
    </row>
    <row r="25" spans="1:15" x14ac:dyDescent="0.3">
      <c r="A25" s="1">
        <v>3</v>
      </c>
      <c r="B25" s="77">
        <f t="shared" si="1"/>
        <v>45482</v>
      </c>
      <c r="C25" s="98">
        <v>421</v>
      </c>
      <c r="I25" t="s">
        <v>76</v>
      </c>
      <c r="J25" s="99"/>
      <c r="K25" s="99">
        <f>J21+J23</f>
        <v>42480</v>
      </c>
    </row>
    <row r="26" spans="1:15" x14ac:dyDescent="0.3">
      <c r="C26" s="98"/>
      <c r="J26" s="99"/>
      <c r="K26" s="99"/>
    </row>
    <row r="27" spans="1:15" x14ac:dyDescent="0.3">
      <c r="A27" s="1">
        <v>4</v>
      </c>
      <c r="B27" s="77">
        <f t="shared" si="1"/>
        <v>45482</v>
      </c>
      <c r="C27" s="98">
        <v>20</v>
      </c>
      <c r="I27" t="s">
        <v>74</v>
      </c>
      <c r="J27" s="99"/>
      <c r="K27" s="99"/>
    </row>
    <row r="28" spans="1:15" x14ac:dyDescent="0.3">
      <c r="A28" s="1">
        <v>4</v>
      </c>
      <c r="B28" s="77">
        <f t="shared" si="1"/>
        <v>45482</v>
      </c>
      <c r="C28" s="98">
        <v>201</v>
      </c>
      <c r="I28" t="s">
        <v>74</v>
      </c>
      <c r="J28" s="99">
        <f>J21</f>
        <v>36000</v>
      </c>
      <c r="K28" s="99"/>
    </row>
    <row r="29" spans="1:15" x14ac:dyDescent="0.3">
      <c r="A29" s="1">
        <v>4</v>
      </c>
      <c r="B29" s="77">
        <f t="shared" si="1"/>
        <v>45482</v>
      </c>
      <c r="C29" s="98">
        <v>61</v>
      </c>
      <c r="I29" t="s">
        <v>79</v>
      </c>
      <c r="J29" s="99"/>
      <c r="K29" s="99"/>
    </row>
    <row r="30" spans="1:15" x14ac:dyDescent="0.3">
      <c r="A30" s="1">
        <v>4</v>
      </c>
      <c r="B30" s="77">
        <f t="shared" si="1"/>
        <v>45482</v>
      </c>
      <c r="C30" s="98">
        <v>611</v>
      </c>
      <c r="I30" t="s">
        <v>74</v>
      </c>
      <c r="J30" s="99"/>
      <c r="K30" s="99">
        <f>J28</f>
        <v>36000</v>
      </c>
    </row>
    <row r="31" spans="1:15" x14ac:dyDescent="0.3">
      <c r="C31" s="98"/>
      <c r="J31" s="99"/>
      <c r="K31" s="99"/>
    </row>
    <row r="32" spans="1:15" x14ac:dyDescent="0.3">
      <c r="A32" s="51" t="s">
        <v>67</v>
      </c>
      <c r="C32" s="98"/>
      <c r="J32" s="99"/>
      <c r="K32" s="99"/>
    </row>
    <row r="33" spans="1:11" x14ac:dyDescent="0.3">
      <c r="A33" s="1">
        <v>5</v>
      </c>
      <c r="B33" s="77">
        <f>'Pregunta 6 (kardex)'!E2</f>
        <v>45489</v>
      </c>
      <c r="C33" s="98">
        <v>12</v>
      </c>
      <c r="I33" t="s">
        <v>81</v>
      </c>
      <c r="J33" s="99"/>
      <c r="K33" s="99"/>
    </row>
    <row r="34" spans="1:11" x14ac:dyDescent="0.3">
      <c r="A34" s="1">
        <v>5</v>
      </c>
      <c r="B34" s="77">
        <f>$B$33</f>
        <v>45489</v>
      </c>
      <c r="C34" s="98">
        <v>121</v>
      </c>
      <c r="I34" t="s">
        <v>82</v>
      </c>
      <c r="J34" s="99">
        <f>K36+K38</f>
        <v>61360</v>
      </c>
      <c r="K34" s="99"/>
    </row>
    <row r="35" spans="1:11" x14ac:dyDescent="0.3">
      <c r="A35" s="1">
        <v>5</v>
      </c>
      <c r="B35" s="77">
        <f t="shared" ref="B35:B37" si="2">$B$33</f>
        <v>45489</v>
      </c>
      <c r="C35" s="98">
        <v>40</v>
      </c>
      <c r="I35" t="s">
        <v>77</v>
      </c>
      <c r="J35" s="99"/>
      <c r="K35" s="99"/>
    </row>
    <row r="36" spans="1:11" x14ac:dyDescent="0.3">
      <c r="A36" s="1">
        <v>5</v>
      </c>
      <c r="B36" s="77">
        <f t="shared" si="2"/>
        <v>45489</v>
      </c>
      <c r="C36" s="98">
        <v>4011</v>
      </c>
      <c r="I36" t="s">
        <v>78</v>
      </c>
      <c r="J36" s="99"/>
      <c r="K36" s="99">
        <f>K38*0.18</f>
        <v>9360</v>
      </c>
    </row>
    <row r="37" spans="1:11" x14ac:dyDescent="0.3">
      <c r="A37" s="1">
        <v>5</v>
      </c>
      <c r="B37" s="77">
        <f t="shared" si="2"/>
        <v>45489</v>
      </c>
      <c r="C37" s="98">
        <v>70</v>
      </c>
      <c r="I37" t="s">
        <v>83</v>
      </c>
      <c r="J37" s="99"/>
      <c r="K37" s="99"/>
    </row>
    <row r="38" spans="1:11" x14ac:dyDescent="0.3">
      <c r="A38" s="1">
        <v>5</v>
      </c>
      <c r="B38" s="77">
        <f>$B$33</f>
        <v>45489</v>
      </c>
      <c r="C38" s="98">
        <v>701</v>
      </c>
      <c r="I38" t="s">
        <v>74</v>
      </c>
      <c r="J38" s="99"/>
      <c r="K38" s="99">
        <f>26*2000</f>
        <v>52000</v>
      </c>
    </row>
    <row r="39" spans="1:11" x14ac:dyDescent="0.3">
      <c r="A39" s="1"/>
      <c r="C39" s="98"/>
      <c r="J39" s="99"/>
      <c r="K39" s="99"/>
    </row>
    <row r="40" spans="1:11" x14ac:dyDescent="0.3">
      <c r="A40" s="1">
        <v>6</v>
      </c>
      <c r="B40" s="77">
        <f t="shared" ref="B40:B42" si="3">$B$33</f>
        <v>45489</v>
      </c>
      <c r="C40" s="98">
        <v>69</v>
      </c>
      <c r="I40" t="s">
        <v>84</v>
      </c>
      <c r="J40" s="99"/>
      <c r="K40" s="99"/>
    </row>
    <row r="41" spans="1:11" x14ac:dyDescent="0.3">
      <c r="A41" s="1">
        <v>6</v>
      </c>
      <c r="B41" s="77">
        <f t="shared" si="3"/>
        <v>45489</v>
      </c>
      <c r="C41" s="98">
        <v>691</v>
      </c>
      <c r="I41" t="s">
        <v>74</v>
      </c>
      <c r="J41" s="99">
        <f>'Pregunta 6 (kardex)'!H16</f>
        <v>27200</v>
      </c>
      <c r="K41" s="99"/>
    </row>
    <row r="42" spans="1:11" x14ac:dyDescent="0.3">
      <c r="A42" s="1">
        <v>6</v>
      </c>
      <c r="B42" s="77">
        <f t="shared" si="3"/>
        <v>45489</v>
      </c>
      <c r="C42" s="98">
        <v>20</v>
      </c>
      <c r="I42" t="s">
        <v>74</v>
      </c>
      <c r="J42" s="99"/>
      <c r="K42" s="99"/>
    </row>
    <row r="43" spans="1:11" x14ac:dyDescent="0.3">
      <c r="A43" s="1">
        <v>6</v>
      </c>
      <c r="B43" s="77">
        <f>$B$33</f>
        <v>45489</v>
      </c>
      <c r="C43" s="98">
        <v>201</v>
      </c>
      <c r="I43" t="s">
        <v>74</v>
      </c>
      <c r="J43" s="99"/>
      <c r="K43" s="99">
        <f>J41</f>
        <v>27200</v>
      </c>
    </row>
    <row r="44" spans="1:11" x14ac:dyDescent="0.3">
      <c r="C44" s="98"/>
      <c r="J44" s="99"/>
      <c r="K44" s="99"/>
    </row>
    <row r="45" spans="1:11" x14ac:dyDescent="0.3">
      <c r="A45" s="51" t="s">
        <v>85</v>
      </c>
      <c r="C45" s="98"/>
      <c r="J45" s="23"/>
      <c r="K45" s="23"/>
    </row>
    <row r="46" spans="1:11" x14ac:dyDescent="0.3">
      <c r="A46" s="1">
        <v>7</v>
      </c>
      <c r="B46" s="77">
        <f>'Pregunta 6 (kardex)'!A6</f>
        <v>45496</v>
      </c>
      <c r="C46" s="98">
        <v>60</v>
      </c>
      <c r="I46" t="s">
        <v>50</v>
      </c>
      <c r="J46" s="99"/>
      <c r="K46" s="99"/>
    </row>
    <row r="47" spans="1:11" x14ac:dyDescent="0.3">
      <c r="A47" s="1">
        <v>7</v>
      </c>
      <c r="B47" s="77">
        <f>$B$46</f>
        <v>45496</v>
      </c>
      <c r="C47" s="98">
        <v>6011</v>
      </c>
      <c r="I47" t="s">
        <v>74</v>
      </c>
      <c r="J47" s="99">
        <f>'Pregunta 6 (kardex)'!E17</f>
        <v>56000</v>
      </c>
      <c r="K47" s="99"/>
    </row>
    <row r="48" spans="1:11" x14ac:dyDescent="0.3">
      <c r="A48" s="1">
        <v>7</v>
      </c>
      <c r="B48" s="77">
        <f t="shared" ref="B48:B56" si="4">$B$46</f>
        <v>45496</v>
      </c>
      <c r="C48" s="98">
        <v>40</v>
      </c>
      <c r="I48" t="s">
        <v>77</v>
      </c>
      <c r="J48" s="99"/>
      <c r="K48" s="99"/>
    </row>
    <row r="49" spans="1:11" x14ac:dyDescent="0.3">
      <c r="A49" s="1">
        <v>7</v>
      </c>
      <c r="B49" s="77">
        <f t="shared" si="4"/>
        <v>45496</v>
      </c>
      <c r="C49" s="98">
        <v>4011</v>
      </c>
      <c r="I49" t="s">
        <v>78</v>
      </c>
      <c r="J49" s="99">
        <f>J47*0.18</f>
        <v>10080</v>
      </c>
      <c r="K49" s="99"/>
    </row>
    <row r="50" spans="1:11" x14ac:dyDescent="0.3">
      <c r="A50" s="1">
        <v>7</v>
      </c>
      <c r="B50" s="77">
        <f t="shared" si="4"/>
        <v>45496</v>
      </c>
      <c r="C50" s="98">
        <v>42</v>
      </c>
      <c r="I50" t="s">
        <v>75</v>
      </c>
      <c r="J50" s="99"/>
      <c r="K50" s="99"/>
    </row>
    <row r="51" spans="1:11" x14ac:dyDescent="0.3">
      <c r="A51" s="1">
        <v>7</v>
      </c>
      <c r="B51" s="77">
        <f t="shared" si="4"/>
        <v>45496</v>
      </c>
      <c r="C51" s="98">
        <v>421</v>
      </c>
      <c r="I51" t="s">
        <v>76</v>
      </c>
      <c r="J51" s="99"/>
      <c r="K51" s="99">
        <f>J47+J49</f>
        <v>66080</v>
      </c>
    </row>
    <row r="52" spans="1:11" x14ac:dyDescent="0.3">
      <c r="C52" s="98"/>
      <c r="J52" s="99"/>
      <c r="K52" s="99"/>
    </row>
    <row r="53" spans="1:11" x14ac:dyDescent="0.3">
      <c r="A53" s="1">
        <v>8</v>
      </c>
      <c r="B53" s="77">
        <f t="shared" si="4"/>
        <v>45496</v>
      </c>
      <c r="C53" s="98">
        <v>20</v>
      </c>
      <c r="I53" t="s">
        <v>74</v>
      </c>
      <c r="J53" s="99"/>
      <c r="K53" s="99"/>
    </row>
    <row r="54" spans="1:11" x14ac:dyDescent="0.3">
      <c r="A54" s="1">
        <v>8</v>
      </c>
      <c r="B54" s="77">
        <f t="shared" si="4"/>
        <v>45496</v>
      </c>
      <c r="C54" s="98">
        <v>201</v>
      </c>
      <c r="I54" t="s">
        <v>74</v>
      </c>
      <c r="J54" s="99">
        <f>J47</f>
        <v>56000</v>
      </c>
      <c r="K54" s="99"/>
    </row>
    <row r="55" spans="1:11" x14ac:dyDescent="0.3">
      <c r="A55" s="1">
        <v>8</v>
      </c>
      <c r="B55" s="77">
        <f t="shared" si="4"/>
        <v>45496</v>
      </c>
      <c r="C55" s="98">
        <v>61</v>
      </c>
      <c r="I55" t="s">
        <v>79</v>
      </c>
      <c r="J55" s="99"/>
      <c r="K55" s="99"/>
    </row>
    <row r="56" spans="1:11" x14ac:dyDescent="0.3">
      <c r="A56" s="1">
        <v>8</v>
      </c>
      <c r="B56" s="77">
        <f t="shared" si="4"/>
        <v>45496</v>
      </c>
      <c r="C56" s="98">
        <v>611</v>
      </c>
      <c r="I56" t="s">
        <v>74</v>
      </c>
      <c r="J56" s="99"/>
      <c r="K56" s="99">
        <f>J54</f>
        <v>56000</v>
      </c>
    </row>
    <row r="57" spans="1:11" x14ac:dyDescent="0.3">
      <c r="C57" s="98"/>
    </row>
    <row r="58" spans="1:11" x14ac:dyDescent="0.3">
      <c r="A58" s="51" t="s">
        <v>69</v>
      </c>
      <c r="C58" s="98"/>
      <c r="J58" s="99"/>
      <c r="K58" s="99"/>
    </row>
    <row r="59" spans="1:11" x14ac:dyDescent="0.3">
      <c r="A59" s="1">
        <v>9</v>
      </c>
      <c r="B59" s="77">
        <f>'Pregunta 6 (kardex)'!F2</f>
        <v>45503</v>
      </c>
      <c r="C59" s="98">
        <v>12</v>
      </c>
      <c r="I59" t="s">
        <v>81</v>
      </c>
      <c r="J59" s="99"/>
      <c r="K59" s="99"/>
    </row>
    <row r="60" spans="1:11" x14ac:dyDescent="0.3">
      <c r="A60" s="1">
        <v>9</v>
      </c>
      <c r="B60" s="77">
        <f>$B$59</f>
        <v>45503</v>
      </c>
      <c r="C60" s="98">
        <v>121</v>
      </c>
      <c r="I60" t="s">
        <v>82</v>
      </c>
      <c r="J60" s="99">
        <f>K62+K64</f>
        <v>100300</v>
      </c>
      <c r="K60" s="99"/>
    </row>
    <row r="61" spans="1:11" x14ac:dyDescent="0.3">
      <c r="A61" s="1">
        <v>9</v>
      </c>
      <c r="B61" s="77">
        <f>$B$59</f>
        <v>45503</v>
      </c>
      <c r="C61" s="98">
        <v>40</v>
      </c>
      <c r="I61" t="s">
        <v>77</v>
      </c>
      <c r="J61" s="99"/>
      <c r="K61" s="99"/>
    </row>
    <row r="62" spans="1:11" x14ac:dyDescent="0.3">
      <c r="A62" s="1">
        <v>9</v>
      </c>
      <c r="B62" s="77">
        <f>$B$59</f>
        <v>45503</v>
      </c>
      <c r="C62" s="98">
        <v>4011</v>
      </c>
      <c r="I62" t="s">
        <v>78</v>
      </c>
      <c r="J62" s="99"/>
      <c r="K62" s="99">
        <f>K64*0.18</f>
        <v>15300</v>
      </c>
    </row>
    <row r="63" spans="1:11" x14ac:dyDescent="0.3">
      <c r="A63" s="1">
        <v>9</v>
      </c>
      <c r="B63" s="77">
        <f>$B$59</f>
        <v>45503</v>
      </c>
      <c r="C63" s="98">
        <v>70</v>
      </c>
      <c r="I63" t="s">
        <v>83</v>
      </c>
      <c r="J63" s="99"/>
      <c r="K63" s="99"/>
    </row>
    <row r="64" spans="1:11" x14ac:dyDescent="0.3">
      <c r="A64" s="1">
        <v>9</v>
      </c>
      <c r="B64" s="77">
        <f>$B$59</f>
        <v>45503</v>
      </c>
      <c r="C64" s="98">
        <v>701</v>
      </c>
      <c r="I64" t="s">
        <v>74</v>
      </c>
      <c r="J64" s="99"/>
      <c r="K64" s="99">
        <f>34*2500</f>
        <v>85000</v>
      </c>
    </row>
    <row r="65" spans="1:11" x14ac:dyDescent="0.3">
      <c r="A65" s="1"/>
      <c r="C65" s="98"/>
      <c r="J65" s="99"/>
      <c r="K65" s="99"/>
    </row>
    <row r="66" spans="1:11" x14ac:dyDescent="0.3">
      <c r="A66" s="1">
        <v>10</v>
      </c>
      <c r="B66" s="77">
        <f>$B$59</f>
        <v>45503</v>
      </c>
      <c r="C66" s="98">
        <v>69</v>
      </c>
      <c r="I66" t="s">
        <v>84</v>
      </c>
      <c r="J66" s="99"/>
      <c r="K66" s="99"/>
    </row>
    <row r="67" spans="1:11" x14ac:dyDescent="0.3">
      <c r="A67" s="1">
        <v>10</v>
      </c>
      <c r="B67" s="77">
        <f>$B$59</f>
        <v>45503</v>
      </c>
      <c r="C67" s="98">
        <v>691</v>
      </c>
      <c r="I67" t="s">
        <v>74</v>
      </c>
      <c r="J67" s="99">
        <f>'Pregunta 6 (kardex)'!H18</f>
        <v>42800</v>
      </c>
      <c r="K67" s="99"/>
    </row>
    <row r="68" spans="1:11" x14ac:dyDescent="0.3">
      <c r="A68" s="1">
        <v>10</v>
      </c>
      <c r="B68" s="77">
        <f>$B$59</f>
        <v>45503</v>
      </c>
      <c r="C68" s="98">
        <v>20</v>
      </c>
      <c r="I68" t="s">
        <v>74</v>
      </c>
      <c r="J68" s="99"/>
      <c r="K68" s="99"/>
    </row>
    <row r="69" spans="1:11" x14ac:dyDescent="0.3">
      <c r="A69" s="1">
        <v>10</v>
      </c>
      <c r="B69" s="77">
        <f>$B$59</f>
        <v>45503</v>
      </c>
      <c r="C69" s="98">
        <v>201</v>
      </c>
      <c r="I69" t="s">
        <v>74</v>
      </c>
      <c r="J69" s="99"/>
      <c r="K69" s="99">
        <f>J67</f>
        <v>42800</v>
      </c>
    </row>
  </sheetData>
  <pageMargins left="0.7" right="0.7" top="0.75" bottom="0.75" header="0.3" footer="0.3"/>
  <pageSetup paperSize="9" orientation="portrait" r:id="rId1"/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3904-CBC0-44FE-A5C2-4FF1DD2DB6BD}">
  <dimension ref="A1:H16"/>
  <sheetViews>
    <sheetView view="pageBreakPreview" zoomScale="60" zoomScaleNormal="100" workbookViewId="0">
      <selection activeCell="G2" sqref="G2"/>
    </sheetView>
  </sheetViews>
  <sheetFormatPr baseColWidth="10" defaultRowHeight="14.4" x14ac:dyDescent="0.3"/>
  <cols>
    <col min="1" max="1" width="28.21875" bestFit="1" customWidth="1"/>
    <col min="2" max="2" width="31" bestFit="1" customWidth="1"/>
    <col min="3" max="3" width="6.88671875" bestFit="1" customWidth="1"/>
    <col min="4" max="5" width="7.88671875" bestFit="1" customWidth="1"/>
  </cols>
  <sheetData>
    <row r="1" spans="1:8" x14ac:dyDescent="0.3">
      <c r="C1" s="1"/>
      <c r="D1" s="1"/>
      <c r="E1" s="1"/>
      <c r="F1" s="1"/>
      <c r="G1" s="1"/>
      <c r="H1" s="1"/>
    </row>
    <row r="2" spans="1:8" x14ac:dyDescent="0.3">
      <c r="C2" s="1"/>
      <c r="D2" s="1"/>
      <c r="E2" s="1"/>
      <c r="F2" s="1" t="s">
        <v>127</v>
      </c>
      <c r="G2" s="1" t="s">
        <v>128</v>
      </c>
      <c r="H2" s="1" t="s">
        <v>34</v>
      </c>
    </row>
    <row r="3" spans="1:8" x14ac:dyDescent="0.3">
      <c r="A3" t="s">
        <v>86</v>
      </c>
      <c r="B3" s="99"/>
      <c r="C3" s="100"/>
      <c r="D3" s="100"/>
      <c r="E3" s="100"/>
      <c r="F3" s="100">
        <v>800</v>
      </c>
      <c r="G3" s="100">
        <v>1000</v>
      </c>
      <c r="H3" s="101">
        <f>F3+G3</f>
        <v>1800</v>
      </c>
    </row>
    <row r="4" spans="1:8" ht="28.8" x14ac:dyDescent="0.3">
      <c r="B4" s="99"/>
      <c r="C4" s="105" t="s">
        <v>135</v>
      </c>
      <c r="D4" s="100" t="s">
        <v>87</v>
      </c>
      <c r="E4" s="100" t="s">
        <v>87</v>
      </c>
      <c r="F4" s="99"/>
      <c r="G4" s="99"/>
      <c r="H4" s="2">
        <f t="shared" ref="H4:H10" si="0">F4+G4</f>
        <v>0</v>
      </c>
    </row>
    <row r="5" spans="1:8" x14ac:dyDescent="0.3">
      <c r="A5" t="s">
        <v>88</v>
      </c>
      <c r="B5" s="99"/>
      <c r="C5" s="99"/>
      <c r="D5" s="99"/>
      <c r="E5" s="99"/>
      <c r="F5" s="99">
        <v>10000</v>
      </c>
      <c r="G5" s="99">
        <v>6000</v>
      </c>
      <c r="H5" s="2">
        <f t="shared" si="0"/>
        <v>16000</v>
      </c>
    </row>
    <row r="6" spans="1:8" x14ac:dyDescent="0.3">
      <c r="A6" t="s">
        <v>89</v>
      </c>
      <c r="B6" t="s">
        <v>90</v>
      </c>
      <c r="C6" s="99">
        <v>8000</v>
      </c>
      <c r="D6" s="102">
        <v>0.7</v>
      </c>
      <c r="E6" s="102">
        <v>0.3</v>
      </c>
      <c r="F6" s="99">
        <f>C6*D6</f>
        <v>5600</v>
      </c>
      <c r="G6" s="99">
        <f>C6*E6</f>
        <v>2400</v>
      </c>
      <c r="H6" s="2">
        <f t="shared" si="0"/>
        <v>8000</v>
      </c>
    </row>
    <row r="7" spans="1:8" x14ac:dyDescent="0.3">
      <c r="A7" t="s">
        <v>91</v>
      </c>
      <c r="B7" s="99" t="s">
        <v>92</v>
      </c>
      <c r="C7" s="99">
        <v>3000</v>
      </c>
      <c r="D7" s="102">
        <v>0.65</v>
      </c>
      <c r="E7" s="102">
        <v>0.35</v>
      </c>
      <c r="F7" s="99">
        <f>C7*D7</f>
        <v>1950</v>
      </c>
      <c r="G7" s="99">
        <f>C7*E7</f>
        <v>1050</v>
      </c>
      <c r="H7" s="2">
        <f t="shared" si="0"/>
        <v>3000</v>
      </c>
    </row>
    <row r="8" spans="1:8" x14ac:dyDescent="0.3">
      <c r="A8" t="s">
        <v>136</v>
      </c>
      <c r="B8" s="99" t="s">
        <v>137</v>
      </c>
      <c r="C8" s="99">
        <v>6000</v>
      </c>
      <c r="D8" s="102">
        <v>0.6</v>
      </c>
      <c r="E8" s="102">
        <v>0.4</v>
      </c>
      <c r="F8" s="99">
        <f>C8*D8</f>
        <v>3600</v>
      </c>
      <c r="G8" s="99">
        <f>C8*E8</f>
        <v>2400</v>
      </c>
      <c r="H8" s="2">
        <f t="shared" si="0"/>
        <v>6000</v>
      </c>
    </row>
    <row r="9" spans="1:8" x14ac:dyDescent="0.3">
      <c r="A9" t="s">
        <v>93</v>
      </c>
      <c r="B9" s="99" t="s">
        <v>138</v>
      </c>
      <c r="C9" s="99">
        <v>2000</v>
      </c>
      <c r="D9" s="102">
        <v>0.55000000000000004</v>
      </c>
      <c r="E9" s="102">
        <v>0.45</v>
      </c>
      <c r="F9" s="99">
        <f>C9*D9</f>
        <v>1100</v>
      </c>
      <c r="G9" s="99">
        <f>C9*E9</f>
        <v>900</v>
      </c>
      <c r="H9" s="2">
        <f t="shared" si="0"/>
        <v>2000</v>
      </c>
    </row>
    <row r="10" spans="1:8" x14ac:dyDescent="0.3">
      <c r="A10" t="s">
        <v>94</v>
      </c>
      <c r="B10" s="99" t="s">
        <v>95</v>
      </c>
      <c r="C10" s="99">
        <v>4000</v>
      </c>
      <c r="D10" s="102">
        <v>0.5</v>
      </c>
      <c r="E10" s="102">
        <v>0.5</v>
      </c>
      <c r="F10" s="99">
        <f>C10*D10</f>
        <v>2000</v>
      </c>
      <c r="G10" s="99">
        <f>C10*E10</f>
        <v>2000</v>
      </c>
      <c r="H10" s="2">
        <f t="shared" si="0"/>
        <v>4000</v>
      </c>
    </row>
    <row r="11" spans="1:8" x14ac:dyDescent="0.3">
      <c r="B11" s="99"/>
      <c r="C11" s="99"/>
      <c r="D11" s="99"/>
      <c r="E11" s="99"/>
      <c r="F11" s="99">
        <f>SUM(F5:F10)</f>
        <v>24250</v>
      </c>
      <c r="G11" s="99">
        <f>SUM(G5:G10)</f>
        <v>14750</v>
      </c>
      <c r="H11" s="99">
        <f>SUM(H5:H10)</f>
        <v>39000</v>
      </c>
    </row>
    <row r="12" spans="1:8" x14ac:dyDescent="0.3">
      <c r="B12" s="99"/>
      <c r="C12" s="99"/>
      <c r="D12" s="99"/>
      <c r="E12" s="99"/>
      <c r="F12" s="99"/>
      <c r="G12" s="99"/>
    </row>
    <row r="13" spans="1:8" x14ac:dyDescent="0.3">
      <c r="B13" s="99"/>
      <c r="C13" s="99"/>
      <c r="D13" s="99"/>
      <c r="E13" s="99"/>
      <c r="F13" s="103">
        <f>F11/F3</f>
        <v>30.3125</v>
      </c>
      <c r="G13" s="103">
        <f>G11/G3</f>
        <v>14.75</v>
      </c>
    </row>
    <row r="14" spans="1:8" x14ac:dyDescent="0.3">
      <c r="B14" s="99"/>
      <c r="C14" s="99"/>
      <c r="D14" s="99"/>
      <c r="E14" s="99"/>
      <c r="F14" s="99"/>
      <c r="G14" s="99"/>
    </row>
    <row r="15" spans="1:8" x14ac:dyDescent="0.3">
      <c r="B15" s="99"/>
      <c r="C15" s="99"/>
      <c r="D15" s="99"/>
      <c r="E15" s="99"/>
      <c r="F15" s="99"/>
      <c r="G15" s="99"/>
    </row>
    <row r="16" spans="1:8" x14ac:dyDescent="0.3">
      <c r="B16" s="99"/>
      <c r="C16" s="99"/>
      <c r="D16" s="99"/>
      <c r="E16" s="99"/>
      <c r="F16" s="99"/>
      <c r="G16" s="99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231E-54D6-4676-B57A-6ED182033E92}">
  <dimension ref="A1:Y165"/>
  <sheetViews>
    <sheetView tabSelected="1" view="pageBreakPreview" topLeftCell="A88" zoomScale="60" zoomScaleNormal="100" workbookViewId="0">
      <selection activeCell="P108" sqref="P108"/>
    </sheetView>
  </sheetViews>
  <sheetFormatPr baseColWidth="10" defaultRowHeight="14.4" x14ac:dyDescent="0.3"/>
  <cols>
    <col min="2" max="2" width="10.33203125" customWidth="1"/>
    <col min="3" max="3" width="6.33203125" customWidth="1"/>
    <col min="4" max="4" width="0" hidden="1" customWidth="1"/>
    <col min="5" max="5" width="13" hidden="1" customWidth="1"/>
    <col min="6" max="6" width="8.109375" hidden="1" customWidth="1"/>
    <col min="7" max="7" width="7.109375" hidden="1" customWidth="1"/>
    <col min="8" max="8" width="7.44140625" hidden="1" customWidth="1"/>
    <col min="9" max="9" width="40.6640625" bestFit="1" customWidth="1"/>
    <col min="10" max="11" width="8.88671875" bestFit="1" customWidth="1"/>
    <col min="12" max="12" width="12" hidden="1" customWidth="1"/>
    <col min="13" max="13" width="10.5546875" hidden="1" customWidth="1"/>
    <col min="14" max="14" width="12.6640625" bestFit="1" customWidth="1"/>
    <col min="15" max="15" width="11.88671875" customWidth="1"/>
    <col min="16" max="16" width="8.33203125" style="1" customWidth="1"/>
    <col min="17" max="17" width="13.6640625" customWidth="1"/>
    <col min="18" max="18" width="14.5546875" style="1" hidden="1" customWidth="1"/>
    <col min="19" max="19" width="15.33203125" hidden="1" customWidth="1"/>
    <col min="20" max="20" width="14.5546875" hidden="1" customWidth="1"/>
    <col min="21" max="21" width="16.6640625" hidden="1" customWidth="1"/>
    <col min="22" max="22" width="13.109375" hidden="1" customWidth="1"/>
    <col min="23" max="23" width="8.109375" hidden="1" customWidth="1"/>
    <col min="25" max="25" width="12" customWidth="1"/>
  </cols>
  <sheetData>
    <row r="1" spans="1:11" x14ac:dyDescent="0.3">
      <c r="A1" s="51" t="s">
        <v>35</v>
      </c>
    </row>
    <row r="3" spans="1:11" x14ac:dyDescent="0.3">
      <c r="A3" s="23" t="s">
        <v>70</v>
      </c>
      <c r="B3" s="23" t="s">
        <v>47</v>
      </c>
      <c r="C3" s="23" t="s">
        <v>71</v>
      </c>
      <c r="D3" s="23"/>
      <c r="E3" s="23"/>
      <c r="F3" s="23"/>
      <c r="G3" s="23"/>
      <c r="H3" s="23"/>
      <c r="I3" s="23" t="s">
        <v>72</v>
      </c>
      <c r="J3" s="23" t="s">
        <v>37</v>
      </c>
      <c r="K3" s="23" t="s">
        <v>38</v>
      </c>
    </row>
    <row r="4" spans="1:11" x14ac:dyDescent="0.3">
      <c r="A4" s="51"/>
      <c r="J4" s="23"/>
      <c r="K4" s="23"/>
    </row>
    <row r="5" spans="1:11" x14ac:dyDescent="0.3">
      <c r="A5" s="51" t="s">
        <v>73</v>
      </c>
      <c r="J5" s="23"/>
      <c r="K5" s="23"/>
    </row>
    <row r="6" spans="1:11" x14ac:dyDescent="0.3">
      <c r="A6" s="1">
        <v>1</v>
      </c>
      <c r="B6" s="77"/>
      <c r="C6" s="98">
        <v>61</v>
      </c>
      <c r="I6" t="s">
        <v>79</v>
      </c>
      <c r="J6" s="99"/>
      <c r="K6" s="99"/>
    </row>
    <row r="7" spans="1:11" x14ac:dyDescent="0.3">
      <c r="A7" s="1"/>
      <c r="B7" s="77"/>
      <c r="C7" s="98">
        <v>611</v>
      </c>
      <c r="I7" t="s">
        <v>74</v>
      </c>
      <c r="J7" s="99">
        <f>'Pregunta 7 CP (data)'!H5</f>
        <v>16000</v>
      </c>
      <c r="K7" s="99"/>
    </row>
    <row r="8" spans="1:11" x14ac:dyDescent="0.3">
      <c r="A8" s="1"/>
      <c r="B8" s="77"/>
      <c r="C8" s="98">
        <v>24</v>
      </c>
      <c r="I8" t="s">
        <v>96</v>
      </c>
      <c r="J8" s="99"/>
      <c r="K8" s="99"/>
    </row>
    <row r="9" spans="1:11" x14ac:dyDescent="0.3">
      <c r="A9" s="1"/>
      <c r="B9" s="77"/>
      <c r="C9" s="98">
        <v>241</v>
      </c>
      <c r="I9" t="s">
        <v>96</v>
      </c>
      <c r="J9" s="99"/>
      <c r="K9" s="99">
        <f>J7</f>
        <v>16000</v>
      </c>
    </row>
    <row r="10" spans="1:11" x14ac:dyDescent="0.3">
      <c r="C10" s="98"/>
      <c r="J10" s="99"/>
      <c r="K10" s="99"/>
    </row>
    <row r="11" spans="1:11" x14ac:dyDescent="0.3">
      <c r="A11" s="1">
        <v>2</v>
      </c>
      <c r="C11" s="98">
        <v>90</v>
      </c>
      <c r="I11" t="s">
        <v>97</v>
      </c>
      <c r="J11" s="99"/>
      <c r="K11" s="99"/>
    </row>
    <row r="12" spans="1:11" x14ac:dyDescent="0.3">
      <c r="C12" s="98">
        <v>901</v>
      </c>
      <c r="I12" t="s">
        <v>139</v>
      </c>
      <c r="J12" s="99"/>
      <c r="K12" s="99"/>
    </row>
    <row r="13" spans="1:11" x14ac:dyDescent="0.3">
      <c r="A13" s="1"/>
      <c r="B13" s="77"/>
      <c r="C13" s="98">
        <v>9011</v>
      </c>
      <c r="I13" t="s">
        <v>96</v>
      </c>
      <c r="J13" s="99">
        <f>'Pregunta 7 CP (data)'!F5</f>
        <v>10000</v>
      </c>
      <c r="K13" s="99"/>
    </row>
    <row r="14" spans="1:11" x14ac:dyDescent="0.3">
      <c r="A14" s="1"/>
      <c r="B14" s="77"/>
      <c r="C14" s="98">
        <v>902</v>
      </c>
      <c r="I14" t="s">
        <v>140</v>
      </c>
      <c r="J14" s="99"/>
      <c r="K14" s="99"/>
    </row>
    <row r="15" spans="1:11" x14ac:dyDescent="0.3">
      <c r="A15" s="1"/>
      <c r="B15" s="77"/>
      <c r="C15" s="98">
        <v>9021</v>
      </c>
      <c r="I15" t="s">
        <v>96</v>
      </c>
      <c r="J15" s="99">
        <f>'Pregunta 7 CP (data)'!G5</f>
        <v>6000</v>
      </c>
      <c r="K15" s="99"/>
    </row>
    <row r="16" spans="1:11" x14ac:dyDescent="0.3">
      <c r="A16" s="1"/>
      <c r="B16" s="77"/>
      <c r="C16" s="98">
        <v>79</v>
      </c>
      <c r="I16" t="s">
        <v>98</v>
      </c>
      <c r="J16" s="99">
        <f>J14*0.18</f>
        <v>0</v>
      </c>
      <c r="K16" s="99">
        <f>J13+J15</f>
        <v>16000</v>
      </c>
    </row>
    <row r="17" spans="1:11" x14ac:dyDescent="0.3">
      <c r="C17" s="98"/>
      <c r="J17" s="99"/>
      <c r="K17" s="99"/>
    </row>
    <row r="18" spans="1:11" x14ac:dyDescent="0.3">
      <c r="A18" s="1">
        <v>3</v>
      </c>
      <c r="B18" s="77"/>
      <c r="C18" s="98">
        <v>62</v>
      </c>
      <c r="I18" t="s">
        <v>99</v>
      </c>
      <c r="J18" s="99"/>
      <c r="K18" s="99"/>
    </row>
    <row r="19" spans="1:11" x14ac:dyDescent="0.3">
      <c r="A19" s="1"/>
      <c r="B19" s="77"/>
      <c r="C19" s="98">
        <v>621</v>
      </c>
      <c r="I19" t="s">
        <v>100</v>
      </c>
      <c r="J19" s="99"/>
      <c r="K19" s="99"/>
    </row>
    <row r="20" spans="1:11" x14ac:dyDescent="0.3">
      <c r="A20" s="1"/>
      <c r="B20" s="77"/>
      <c r="C20" s="98">
        <v>6211</v>
      </c>
      <c r="I20" t="s">
        <v>101</v>
      </c>
      <c r="J20" s="99">
        <v>5600</v>
      </c>
      <c r="K20" s="99"/>
    </row>
    <row r="21" spans="1:11" x14ac:dyDescent="0.3">
      <c r="A21" s="1"/>
      <c r="B21" s="77"/>
      <c r="C21" s="98">
        <v>6214</v>
      </c>
      <c r="I21" t="s">
        <v>102</v>
      </c>
      <c r="J21" s="99">
        <v>900</v>
      </c>
      <c r="K21" s="99"/>
    </row>
    <row r="22" spans="1:11" x14ac:dyDescent="0.3">
      <c r="A22" s="1"/>
      <c r="C22" s="98">
        <v>6215</v>
      </c>
      <c r="I22" t="s">
        <v>103</v>
      </c>
      <c r="J22" s="99">
        <v>450</v>
      </c>
      <c r="K22" s="99"/>
    </row>
    <row r="23" spans="1:11" x14ac:dyDescent="0.3">
      <c r="A23" s="1"/>
      <c r="C23" s="98">
        <v>627</v>
      </c>
      <c r="I23" t="s">
        <v>104</v>
      </c>
      <c r="J23" s="99"/>
      <c r="K23" s="99"/>
    </row>
    <row r="24" spans="1:11" x14ac:dyDescent="0.3">
      <c r="A24" s="1"/>
      <c r="C24" s="98">
        <v>6271</v>
      </c>
      <c r="I24" t="s">
        <v>105</v>
      </c>
      <c r="J24" s="99">
        <v>550</v>
      </c>
      <c r="K24" s="99"/>
    </row>
    <row r="25" spans="1:11" x14ac:dyDescent="0.3">
      <c r="A25" s="1"/>
      <c r="B25" s="77"/>
      <c r="C25" s="98">
        <v>629</v>
      </c>
      <c r="I25" t="s">
        <v>106</v>
      </c>
      <c r="J25" s="99"/>
      <c r="K25" s="99"/>
    </row>
    <row r="26" spans="1:11" x14ac:dyDescent="0.3">
      <c r="A26" s="1"/>
      <c r="B26" s="77"/>
      <c r="C26" s="98">
        <v>6291</v>
      </c>
      <c r="I26" t="s">
        <v>107</v>
      </c>
      <c r="J26" s="99">
        <v>500</v>
      </c>
      <c r="K26" s="99"/>
    </row>
    <row r="27" spans="1:11" x14ac:dyDescent="0.3">
      <c r="A27" s="1"/>
      <c r="B27" s="77"/>
      <c r="C27" s="98">
        <v>40</v>
      </c>
      <c r="I27" t="s">
        <v>77</v>
      </c>
      <c r="J27" s="99"/>
      <c r="K27" s="99"/>
    </row>
    <row r="28" spans="1:11" x14ac:dyDescent="0.3">
      <c r="A28" s="1"/>
      <c r="B28" s="77"/>
      <c r="C28" s="98">
        <v>403</v>
      </c>
      <c r="I28" t="s">
        <v>108</v>
      </c>
      <c r="J28" s="99"/>
      <c r="K28" s="99"/>
    </row>
    <row r="29" spans="1:11" x14ac:dyDescent="0.3">
      <c r="A29" s="1"/>
      <c r="B29" s="77"/>
      <c r="C29" s="98">
        <v>4031</v>
      </c>
      <c r="I29" t="s">
        <v>109</v>
      </c>
      <c r="J29" s="99"/>
      <c r="K29" s="99">
        <f>J24</f>
        <v>550</v>
      </c>
    </row>
    <row r="30" spans="1:11" x14ac:dyDescent="0.3">
      <c r="A30" s="1"/>
      <c r="B30" s="77"/>
      <c r="C30" s="98">
        <v>41</v>
      </c>
      <c r="I30" t="s">
        <v>110</v>
      </c>
      <c r="J30" s="99"/>
      <c r="K30" s="99"/>
    </row>
    <row r="31" spans="1:11" x14ac:dyDescent="0.3">
      <c r="A31" s="1"/>
      <c r="B31" s="77"/>
      <c r="C31" s="98">
        <v>411</v>
      </c>
      <c r="I31" t="s">
        <v>111</v>
      </c>
      <c r="J31" s="99"/>
      <c r="K31" s="99"/>
    </row>
    <row r="32" spans="1:11" x14ac:dyDescent="0.3">
      <c r="A32" s="1"/>
      <c r="C32" s="98">
        <v>4111</v>
      </c>
      <c r="I32" t="s">
        <v>112</v>
      </c>
      <c r="J32" s="99"/>
      <c r="K32" s="99">
        <f>J20-K37</f>
        <v>4800</v>
      </c>
    </row>
    <row r="33" spans="1:11" x14ac:dyDescent="0.3">
      <c r="A33" s="1"/>
      <c r="B33" s="77"/>
      <c r="C33" s="98">
        <v>4114</v>
      </c>
      <c r="I33" t="s">
        <v>113</v>
      </c>
      <c r="J33" s="99"/>
      <c r="K33" s="99">
        <f>J21</f>
        <v>900</v>
      </c>
    </row>
    <row r="34" spans="1:11" x14ac:dyDescent="0.3">
      <c r="A34" s="1"/>
      <c r="B34" s="77"/>
      <c r="C34" s="98">
        <v>4115</v>
      </c>
      <c r="I34" t="s">
        <v>114</v>
      </c>
      <c r="J34" s="99"/>
      <c r="K34" s="99">
        <f>J22</f>
        <v>450</v>
      </c>
    </row>
    <row r="35" spans="1:11" x14ac:dyDescent="0.3">
      <c r="A35" s="1"/>
      <c r="C35" s="98">
        <v>415</v>
      </c>
      <c r="I35" t="s">
        <v>115</v>
      </c>
      <c r="J35" s="99"/>
      <c r="K35" s="99"/>
    </row>
    <row r="36" spans="1:11" x14ac:dyDescent="0.3">
      <c r="A36" s="1"/>
      <c r="C36" s="98">
        <v>4151</v>
      </c>
      <c r="I36" t="s">
        <v>107</v>
      </c>
      <c r="J36" s="23"/>
      <c r="K36" s="101">
        <f>J26</f>
        <v>500</v>
      </c>
    </row>
    <row r="37" spans="1:11" x14ac:dyDescent="0.3">
      <c r="A37" s="1"/>
      <c r="B37" s="77"/>
      <c r="C37" s="98">
        <v>417</v>
      </c>
      <c r="I37" t="s">
        <v>116</v>
      </c>
      <c r="J37" s="99"/>
      <c r="K37" s="99">
        <v>800</v>
      </c>
    </row>
    <row r="38" spans="1:11" x14ac:dyDescent="0.3">
      <c r="C38" s="98"/>
      <c r="J38" s="99"/>
      <c r="K38" s="99"/>
    </row>
    <row r="39" spans="1:11" x14ac:dyDescent="0.3">
      <c r="A39" s="1">
        <v>4</v>
      </c>
      <c r="B39" s="77"/>
      <c r="C39" s="98">
        <v>90</v>
      </c>
      <c r="I39" t="s">
        <v>97</v>
      </c>
      <c r="J39" s="99"/>
      <c r="K39" s="99"/>
    </row>
    <row r="40" spans="1:11" x14ac:dyDescent="0.3">
      <c r="A40" s="1"/>
      <c r="B40" s="77"/>
      <c r="C40" s="98">
        <v>901</v>
      </c>
      <c r="I40" t="s">
        <v>139</v>
      </c>
      <c r="J40" s="99"/>
      <c r="K40" s="99"/>
    </row>
    <row r="41" spans="1:11" x14ac:dyDescent="0.3">
      <c r="A41" s="1"/>
      <c r="B41" s="77"/>
      <c r="C41" s="98">
        <v>9012</v>
      </c>
      <c r="I41" t="s">
        <v>117</v>
      </c>
      <c r="J41" s="99">
        <f>'Pregunta 7 CP (data)'!F6</f>
        <v>5600</v>
      </c>
      <c r="K41" s="99"/>
    </row>
    <row r="42" spans="1:11" x14ac:dyDescent="0.3">
      <c r="A42" s="1"/>
      <c r="B42" s="77"/>
      <c r="C42" s="98">
        <v>902</v>
      </c>
      <c r="I42" t="s">
        <v>140</v>
      </c>
      <c r="J42" s="99"/>
      <c r="K42" s="99"/>
    </row>
    <row r="43" spans="1:11" x14ac:dyDescent="0.3">
      <c r="A43" s="1"/>
      <c r="B43" s="77"/>
      <c r="C43" s="98">
        <v>9022</v>
      </c>
      <c r="I43" t="s">
        <v>117</v>
      </c>
      <c r="J43" s="99">
        <f>'Pregunta 7 CP (data)'!G6</f>
        <v>2400</v>
      </c>
      <c r="K43" s="99"/>
    </row>
    <row r="44" spans="1:11" x14ac:dyDescent="0.3">
      <c r="A44" s="1"/>
      <c r="B44" s="77"/>
      <c r="C44" s="98">
        <v>79</v>
      </c>
      <c r="I44" t="s">
        <v>98</v>
      </c>
      <c r="J44" s="99"/>
      <c r="K44" s="99">
        <f>J41+J43</f>
        <v>8000</v>
      </c>
    </row>
    <row r="45" spans="1:11" x14ac:dyDescent="0.3">
      <c r="C45" s="98"/>
      <c r="J45" s="99"/>
      <c r="K45" s="99"/>
    </row>
    <row r="46" spans="1:11" x14ac:dyDescent="0.3">
      <c r="A46" s="1">
        <v>5</v>
      </c>
      <c r="B46" s="77"/>
      <c r="C46" s="98">
        <v>63</v>
      </c>
      <c r="I46" t="s">
        <v>118</v>
      </c>
      <c r="J46" s="99"/>
      <c r="K46" s="99"/>
    </row>
    <row r="47" spans="1:11" x14ac:dyDescent="0.3">
      <c r="A47" s="1"/>
      <c r="B47" s="77"/>
      <c r="C47" s="98">
        <v>636</v>
      </c>
      <c r="I47" t="s">
        <v>119</v>
      </c>
      <c r="J47" s="99">
        <f>'Pregunta 7 CP (data)'!H7</f>
        <v>3000</v>
      </c>
      <c r="K47" s="99"/>
    </row>
    <row r="48" spans="1:11" x14ac:dyDescent="0.3">
      <c r="A48" s="1"/>
      <c r="B48" s="77"/>
      <c r="C48" s="98">
        <v>40</v>
      </c>
      <c r="I48" t="s">
        <v>77</v>
      </c>
      <c r="J48" s="99"/>
      <c r="K48" s="99"/>
    </row>
    <row r="49" spans="1:11" x14ac:dyDescent="0.3">
      <c r="A49" s="1"/>
      <c r="B49" s="77"/>
      <c r="C49" s="98">
        <v>4011</v>
      </c>
      <c r="I49" t="s">
        <v>78</v>
      </c>
      <c r="J49" s="99">
        <f>J47*0.18</f>
        <v>540</v>
      </c>
      <c r="K49" s="99"/>
    </row>
    <row r="50" spans="1:11" x14ac:dyDescent="0.3">
      <c r="C50" s="98">
        <v>42</v>
      </c>
      <c r="I50" t="s">
        <v>75</v>
      </c>
      <c r="J50" s="99"/>
      <c r="K50" s="99"/>
    </row>
    <row r="51" spans="1:11" x14ac:dyDescent="0.3">
      <c r="A51" s="1"/>
      <c r="B51" s="77"/>
      <c r="C51" s="98">
        <v>421</v>
      </c>
      <c r="I51" t="s">
        <v>76</v>
      </c>
      <c r="J51" s="99"/>
      <c r="K51" s="99">
        <f>J47+J49</f>
        <v>3540</v>
      </c>
    </row>
    <row r="52" spans="1:11" x14ac:dyDescent="0.3">
      <c r="A52" s="1"/>
      <c r="B52" s="77"/>
      <c r="C52" s="98"/>
      <c r="J52" s="99"/>
      <c r="K52" s="99"/>
    </row>
    <row r="53" spans="1:11" x14ac:dyDescent="0.3">
      <c r="A53" s="1">
        <v>6</v>
      </c>
      <c r="B53" s="77"/>
      <c r="C53" s="98">
        <v>90</v>
      </c>
      <c r="I53" t="s">
        <v>97</v>
      </c>
      <c r="J53" s="99"/>
      <c r="K53" s="99"/>
    </row>
    <row r="54" spans="1:11" x14ac:dyDescent="0.3">
      <c r="A54" s="1"/>
      <c r="B54" s="77"/>
      <c r="C54" s="98">
        <v>901</v>
      </c>
      <c r="I54" t="s">
        <v>139</v>
      </c>
      <c r="J54" s="99"/>
      <c r="K54" s="99"/>
    </row>
    <row r="55" spans="1:11" x14ac:dyDescent="0.3">
      <c r="A55" s="1"/>
      <c r="B55" s="77"/>
      <c r="C55" s="98">
        <v>9013</v>
      </c>
      <c r="I55" t="s">
        <v>120</v>
      </c>
      <c r="J55" s="99">
        <f>'Pregunta 7 CP (data)'!F7</f>
        <v>1950</v>
      </c>
      <c r="K55" s="99"/>
    </row>
    <row r="56" spans="1:11" x14ac:dyDescent="0.3">
      <c r="C56" s="98">
        <v>902</v>
      </c>
      <c r="I56" t="s">
        <v>140</v>
      </c>
      <c r="J56" s="99"/>
      <c r="K56" s="99"/>
    </row>
    <row r="57" spans="1:11" x14ac:dyDescent="0.3">
      <c r="A57" s="1"/>
      <c r="B57" s="77"/>
      <c r="C57" s="98">
        <v>9023</v>
      </c>
      <c r="I57" t="s">
        <v>120</v>
      </c>
      <c r="J57" s="99">
        <f>'Pregunta 7 CP (data)'!G7</f>
        <v>1050</v>
      </c>
      <c r="K57" s="99"/>
    </row>
    <row r="58" spans="1:11" x14ac:dyDescent="0.3">
      <c r="A58" s="1"/>
      <c r="B58" s="77"/>
      <c r="C58" s="98">
        <v>79</v>
      </c>
      <c r="I58" t="s">
        <v>98</v>
      </c>
      <c r="J58" s="99"/>
      <c r="K58" s="99">
        <f>J55+J57</f>
        <v>3000</v>
      </c>
    </row>
    <row r="59" spans="1:11" x14ac:dyDescent="0.3">
      <c r="C59" s="98"/>
      <c r="J59" s="99"/>
      <c r="K59" s="99"/>
    </row>
    <row r="60" spans="1:11" x14ac:dyDescent="0.3">
      <c r="A60" s="1">
        <v>7</v>
      </c>
      <c r="B60" s="77"/>
      <c r="C60" s="98">
        <v>63</v>
      </c>
      <c r="I60" t="s">
        <v>118</v>
      </c>
      <c r="J60" s="99"/>
      <c r="K60" s="99"/>
    </row>
    <row r="61" spans="1:11" x14ac:dyDescent="0.3">
      <c r="A61" s="1"/>
      <c r="B61" s="77"/>
      <c r="C61" s="98">
        <v>635</v>
      </c>
      <c r="I61" t="s">
        <v>121</v>
      </c>
      <c r="J61" s="99">
        <f>'Pregunta 7 CP (data)'!H8</f>
        <v>6000</v>
      </c>
      <c r="K61" s="99"/>
    </row>
    <row r="62" spans="1:11" x14ac:dyDescent="0.3">
      <c r="A62" s="1"/>
      <c r="B62" s="77"/>
      <c r="C62" s="98">
        <v>40</v>
      </c>
      <c r="I62" t="s">
        <v>77</v>
      </c>
      <c r="J62" s="99"/>
      <c r="K62" s="99"/>
    </row>
    <row r="63" spans="1:11" x14ac:dyDescent="0.3">
      <c r="A63" s="1"/>
      <c r="B63" s="77"/>
      <c r="C63" s="98">
        <v>4011</v>
      </c>
      <c r="I63" t="s">
        <v>78</v>
      </c>
      <c r="J63" s="99">
        <f>J61*0.18</f>
        <v>1080</v>
      </c>
      <c r="K63" s="99"/>
    </row>
    <row r="64" spans="1:11" x14ac:dyDescent="0.3">
      <c r="C64" s="98">
        <v>42</v>
      </c>
      <c r="I64" t="s">
        <v>75</v>
      </c>
      <c r="J64" s="99"/>
      <c r="K64" s="99"/>
    </row>
    <row r="65" spans="1:11" x14ac:dyDescent="0.3">
      <c r="A65" s="1"/>
      <c r="B65" s="77"/>
      <c r="C65" s="98">
        <v>421</v>
      </c>
      <c r="I65" t="s">
        <v>76</v>
      </c>
      <c r="J65" s="99"/>
      <c r="K65" s="99">
        <f>J61+J63</f>
        <v>7080</v>
      </c>
    </row>
    <row r="66" spans="1:11" x14ac:dyDescent="0.3">
      <c r="A66" s="1"/>
      <c r="B66" s="77"/>
      <c r="C66" s="98"/>
      <c r="J66" s="99"/>
      <c r="K66" s="99"/>
    </row>
    <row r="67" spans="1:11" x14ac:dyDescent="0.3">
      <c r="A67" s="1">
        <v>8</v>
      </c>
      <c r="B67" s="77"/>
      <c r="C67" s="98">
        <v>90</v>
      </c>
      <c r="I67" t="s">
        <v>97</v>
      </c>
      <c r="J67" s="99"/>
      <c r="K67" s="99"/>
    </row>
    <row r="68" spans="1:11" x14ac:dyDescent="0.3">
      <c r="A68" s="1"/>
      <c r="B68" s="77"/>
      <c r="C68" s="98">
        <v>901</v>
      </c>
      <c r="I68" t="s">
        <v>139</v>
      </c>
      <c r="J68" s="99"/>
      <c r="K68" s="99"/>
    </row>
    <row r="69" spans="1:11" x14ac:dyDescent="0.3">
      <c r="A69" s="1"/>
      <c r="B69" s="77"/>
      <c r="C69" s="98">
        <v>9013</v>
      </c>
      <c r="I69" t="s">
        <v>120</v>
      </c>
      <c r="J69" s="99">
        <f>'Pregunta 7 CP (data)'!F8</f>
        <v>3600</v>
      </c>
      <c r="K69" s="99"/>
    </row>
    <row r="70" spans="1:11" x14ac:dyDescent="0.3">
      <c r="C70" s="98">
        <v>902</v>
      </c>
      <c r="I70" t="s">
        <v>140</v>
      </c>
      <c r="J70" s="99"/>
      <c r="K70" s="99"/>
    </row>
    <row r="71" spans="1:11" x14ac:dyDescent="0.3">
      <c r="A71" s="1"/>
      <c r="B71" s="77"/>
      <c r="C71" s="98">
        <v>9023</v>
      </c>
      <c r="I71" t="s">
        <v>120</v>
      </c>
      <c r="J71" s="99">
        <f>'Pregunta 7 CP (data)'!G8</f>
        <v>2400</v>
      </c>
      <c r="K71" s="99"/>
    </row>
    <row r="72" spans="1:11" x14ac:dyDescent="0.3">
      <c r="A72" s="1"/>
      <c r="B72" s="77"/>
      <c r="C72" s="98">
        <v>79</v>
      </c>
      <c r="I72" t="s">
        <v>98</v>
      </c>
      <c r="J72" s="99"/>
      <c r="K72" s="99">
        <f>J69+J71</f>
        <v>6000</v>
      </c>
    </row>
    <row r="73" spans="1:11" x14ac:dyDescent="0.3">
      <c r="A73" s="1"/>
      <c r="B73" s="77"/>
      <c r="C73" s="98"/>
      <c r="J73" s="99"/>
      <c r="K73" s="99"/>
    </row>
    <row r="74" spans="1:11" x14ac:dyDescent="0.3">
      <c r="A74" s="1">
        <v>9</v>
      </c>
      <c r="B74" s="77"/>
      <c r="C74" s="98">
        <v>63</v>
      </c>
      <c r="I74" t="s">
        <v>118</v>
      </c>
      <c r="J74" s="99"/>
      <c r="K74" s="99"/>
    </row>
    <row r="75" spans="1:11" x14ac:dyDescent="0.3">
      <c r="A75" s="1"/>
      <c r="B75" s="77"/>
      <c r="C75" s="98">
        <v>634</v>
      </c>
      <c r="I75" t="s">
        <v>122</v>
      </c>
      <c r="J75" s="99">
        <f>'Pregunta 7 CP (data)'!H9</f>
        <v>2000</v>
      </c>
      <c r="K75" s="99"/>
    </row>
    <row r="76" spans="1:11" x14ac:dyDescent="0.3">
      <c r="A76" s="1"/>
      <c r="B76" s="77"/>
      <c r="C76" s="98">
        <v>40</v>
      </c>
      <c r="I76" t="s">
        <v>77</v>
      </c>
      <c r="J76" s="99"/>
      <c r="K76" s="99"/>
    </row>
    <row r="77" spans="1:11" x14ac:dyDescent="0.3">
      <c r="A77" s="1"/>
      <c r="B77" s="77"/>
      <c r="C77" s="98">
        <v>4011</v>
      </c>
      <c r="I77" t="s">
        <v>78</v>
      </c>
      <c r="J77" s="99">
        <f>J75*0.18</f>
        <v>360</v>
      </c>
      <c r="K77" s="99"/>
    </row>
    <row r="78" spans="1:11" x14ac:dyDescent="0.3">
      <c r="C78" s="98">
        <v>42</v>
      </c>
      <c r="I78" t="s">
        <v>75</v>
      </c>
      <c r="J78" s="99"/>
      <c r="K78" s="99"/>
    </row>
    <row r="79" spans="1:11" x14ac:dyDescent="0.3">
      <c r="A79" s="1"/>
      <c r="B79" s="77"/>
      <c r="C79" s="98">
        <v>421</v>
      </c>
      <c r="I79" t="s">
        <v>76</v>
      </c>
      <c r="J79" s="99"/>
      <c r="K79" s="99">
        <f>J75+J77</f>
        <v>2360</v>
      </c>
    </row>
    <row r="80" spans="1:11" x14ac:dyDescent="0.3">
      <c r="A80" s="1"/>
      <c r="B80" s="77"/>
      <c r="C80" s="98"/>
      <c r="J80" s="99"/>
      <c r="K80" s="99"/>
    </row>
    <row r="81" spans="1:11" x14ac:dyDescent="0.3">
      <c r="A81" s="1">
        <v>10</v>
      </c>
      <c r="B81" s="77"/>
      <c r="C81" s="98">
        <v>90</v>
      </c>
      <c r="I81" t="s">
        <v>97</v>
      </c>
      <c r="J81" s="99"/>
      <c r="K81" s="99"/>
    </row>
    <row r="82" spans="1:11" x14ac:dyDescent="0.3">
      <c r="A82" s="1"/>
      <c r="B82" s="77"/>
      <c r="C82" s="98">
        <v>901</v>
      </c>
      <c r="I82" t="s">
        <v>139</v>
      </c>
      <c r="J82" s="99"/>
      <c r="K82" s="99"/>
    </row>
    <row r="83" spans="1:11" x14ac:dyDescent="0.3">
      <c r="A83" s="1"/>
      <c r="B83" s="77"/>
      <c r="C83" s="98">
        <v>9013</v>
      </c>
      <c r="I83" t="s">
        <v>120</v>
      </c>
      <c r="J83" s="99">
        <f>'Pregunta 7 CP (data)'!F9</f>
        <v>1100</v>
      </c>
      <c r="K83" s="99"/>
    </row>
    <row r="84" spans="1:11" x14ac:dyDescent="0.3">
      <c r="C84" s="98">
        <v>902</v>
      </c>
      <c r="I84" t="s">
        <v>140</v>
      </c>
      <c r="J84" s="99"/>
      <c r="K84" s="99"/>
    </row>
    <row r="85" spans="1:11" x14ac:dyDescent="0.3">
      <c r="A85" s="1"/>
      <c r="B85" s="77"/>
      <c r="C85" s="98">
        <v>9023</v>
      </c>
      <c r="I85" t="s">
        <v>120</v>
      </c>
      <c r="J85" s="99">
        <f>'Pregunta 7 CP (data)'!G9</f>
        <v>900</v>
      </c>
      <c r="K85" s="99"/>
    </row>
    <row r="86" spans="1:11" x14ac:dyDescent="0.3">
      <c r="A86" s="1"/>
      <c r="B86" s="77"/>
      <c r="C86" s="98">
        <v>79</v>
      </c>
      <c r="I86" t="s">
        <v>98</v>
      </c>
      <c r="J86" s="99"/>
      <c r="K86" s="99">
        <f>J83+J85</f>
        <v>2000</v>
      </c>
    </row>
    <row r="87" spans="1:11" x14ac:dyDescent="0.3">
      <c r="A87" s="1"/>
      <c r="B87" s="77"/>
      <c r="C87" s="98"/>
      <c r="J87" s="99"/>
      <c r="K87" s="99"/>
    </row>
    <row r="88" spans="1:11" x14ac:dyDescent="0.3">
      <c r="A88" s="1">
        <v>11</v>
      </c>
      <c r="B88" s="77"/>
      <c r="C88" s="98">
        <v>62</v>
      </c>
      <c r="I88" t="s">
        <v>99</v>
      </c>
      <c r="J88" s="99"/>
      <c r="K88" s="99"/>
    </row>
    <row r="89" spans="1:11" x14ac:dyDescent="0.3">
      <c r="A89" s="1"/>
      <c r="B89" s="77"/>
      <c r="C89" s="98">
        <v>621</v>
      </c>
      <c r="I89" t="s">
        <v>100</v>
      </c>
      <c r="J89" s="99"/>
      <c r="K89" s="99"/>
    </row>
    <row r="90" spans="1:11" x14ac:dyDescent="0.3">
      <c r="A90" s="1"/>
      <c r="B90" s="77"/>
      <c r="C90" s="98">
        <v>6211</v>
      </c>
      <c r="I90" t="s">
        <v>101</v>
      </c>
      <c r="J90" s="99">
        <f>2250+600</f>
        <v>2850</v>
      </c>
      <c r="K90" s="99"/>
    </row>
    <row r="91" spans="1:11" x14ac:dyDescent="0.3">
      <c r="A91" s="1"/>
      <c r="B91" s="77"/>
      <c r="C91" s="98">
        <v>6214</v>
      </c>
      <c r="I91" t="s">
        <v>102</v>
      </c>
      <c r="J91" s="99">
        <v>400</v>
      </c>
      <c r="K91" s="99"/>
    </row>
    <row r="92" spans="1:11" x14ac:dyDescent="0.3">
      <c r="A92" s="1"/>
      <c r="C92" s="98">
        <v>6215</v>
      </c>
      <c r="I92" t="s">
        <v>103</v>
      </c>
      <c r="J92" s="99">
        <v>250</v>
      </c>
      <c r="K92" s="99"/>
    </row>
    <row r="93" spans="1:11" x14ac:dyDescent="0.3">
      <c r="A93" s="1"/>
      <c r="C93" s="98">
        <v>627</v>
      </c>
      <c r="I93" t="s">
        <v>104</v>
      </c>
      <c r="J93" s="99"/>
      <c r="K93" s="99"/>
    </row>
    <row r="94" spans="1:11" x14ac:dyDescent="0.3">
      <c r="A94" s="1"/>
      <c r="C94" s="98">
        <v>6271</v>
      </c>
      <c r="I94" t="s">
        <v>105</v>
      </c>
      <c r="J94" s="99">
        <v>220</v>
      </c>
      <c r="K94" s="99"/>
    </row>
    <row r="95" spans="1:11" x14ac:dyDescent="0.3">
      <c r="A95" s="1"/>
      <c r="B95" s="77"/>
      <c r="C95" s="98">
        <v>629</v>
      </c>
      <c r="I95" t="s">
        <v>106</v>
      </c>
      <c r="J95" s="99"/>
      <c r="K95" s="99"/>
    </row>
    <row r="96" spans="1:11" x14ac:dyDescent="0.3">
      <c r="A96" s="1"/>
      <c r="B96" s="77"/>
      <c r="C96" s="98">
        <v>6291</v>
      </c>
      <c r="I96" t="s">
        <v>107</v>
      </c>
      <c r="J96" s="99">
        <v>280</v>
      </c>
      <c r="K96" s="99"/>
    </row>
    <row r="97" spans="1:11" x14ac:dyDescent="0.3">
      <c r="A97" s="1"/>
      <c r="B97" s="77"/>
      <c r="C97" s="98">
        <v>40</v>
      </c>
      <c r="I97" t="s">
        <v>77</v>
      </c>
      <c r="J97" s="99"/>
      <c r="K97" s="99"/>
    </row>
    <row r="98" spans="1:11" x14ac:dyDescent="0.3">
      <c r="A98" s="1"/>
      <c r="B98" s="77"/>
      <c r="C98" s="98">
        <v>403</v>
      </c>
      <c r="I98" t="s">
        <v>108</v>
      </c>
      <c r="J98" s="99"/>
      <c r="K98" s="99"/>
    </row>
    <row r="99" spans="1:11" x14ac:dyDescent="0.3">
      <c r="A99" s="1"/>
      <c r="B99" s="77"/>
      <c r="C99" s="98">
        <v>4031</v>
      </c>
      <c r="I99" t="s">
        <v>109</v>
      </c>
      <c r="J99" s="99"/>
      <c r="K99" s="99">
        <f>J94</f>
        <v>220</v>
      </c>
    </row>
    <row r="100" spans="1:11" x14ac:dyDescent="0.3">
      <c r="A100" s="1"/>
      <c r="B100" s="77"/>
      <c r="C100" s="98">
        <v>41</v>
      </c>
      <c r="I100" t="s">
        <v>110</v>
      </c>
      <c r="J100" s="99"/>
      <c r="K100" s="99"/>
    </row>
    <row r="101" spans="1:11" x14ac:dyDescent="0.3">
      <c r="A101" s="1"/>
      <c r="B101" s="77"/>
      <c r="C101" s="98">
        <v>411</v>
      </c>
      <c r="I101" t="s">
        <v>111</v>
      </c>
      <c r="J101" s="99"/>
      <c r="K101" s="99"/>
    </row>
    <row r="102" spans="1:11" x14ac:dyDescent="0.3">
      <c r="A102" s="1"/>
      <c r="C102" s="98">
        <v>4111</v>
      </c>
      <c r="I102" t="s">
        <v>112</v>
      </c>
      <c r="J102" s="99"/>
      <c r="K102" s="99">
        <f>J90-K107</f>
        <v>2450</v>
      </c>
    </row>
    <row r="103" spans="1:11" x14ac:dyDescent="0.3">
      <c r="A103" s="1"/>
      <c r="B103" s="77"/>
      <c r="C103" s="98">
        <v>4114</v>
      </c>
      <c r="I103" t="s">
        <v>113</v>
      </c>
      <c r="J103" s="99"/>
      <c r="K103" s="99">
        <f>J91</f>
        <v>400</v>
      </c>
    </row>
    <row r="104" spans="1:11" x14ac:dyDescent="0.3">
      <c r="A104" s="1"/>
      <c r="B104" s="77"/>
      <c r="C104" s="98">
        <v>4115</v>
      </c>
      <c r="I104" t="s">
        <v>114</v>
      </c>
      <c r="J104" s="99"/>
      <c r="K104" s="99">
        <f>J92</f>
        <v>250</v>
      </c>
    </row>
    <row r="105" spans="1:11" x14ac:dyDescent="0.3">
      <c r="A105" s="1"/>
      <c r="C105" s="98">
        <v>415</v>
      </c>
      <c r="I105" t="s">
        <v>115</v>
      </c>
      <c r="J105" s="99"/>
      <c r="K105" s="99"/>
    </row>
    <row r="106" spans="1:11" x14ac:dyDescent="0.3">
      <c r="A106" s="1"/>
      <c r="C106" s="98">
        <v>4151</v>
      </c>
      <c r="I106" t="s">
        <v>107</v>
      </c>
      <c r="J106" s="23"/>
      <c r="K106" s="101">
        <f>J96</f>
        <v>280</v>
      </c>
    </row>
    <row r="107" spans="1:11" x14ac:dyDescent="0.3">
      <c r="A107" s="1"/>
      <c r="B107" s="77"/>
      <c r="C107" s="98">
        <v>417</v>
      </c>
      <c r="I107" t="s">
        <v>116</v>
      </c>
      <c r="J107" s="99"/>
      <c r="K107" s="99">
        <v>400</v>
      </c>
    </row>
    <row r="108" spans="1:11" x14ac:dyDescent="0.3">
      <c r="C108" s="98"/>
      <c r="J108" s="99"/>
      <c r="K108" s="99"/>
    </row>
    <row r="109" spans="1:11" x14ac:dyDescent="0.3">
      <c r="A109" s="1">
        <v>12</v>
      </c>
      <c r="B109" s="77"/>
      <c r="C109" s="98">
        <v>90</v>
      </c>
      <c r="I109" t="s">
        <v>97</v>
      </c>
      <c r="J109" s="99"/>
      <c r="K109" s="99"/>
    </row>
    <row r="110" spans="1:11" x14ac:dyDescent="0.3">
      <c r="A110" s="1"/>
      <c r="B110" s="77"/>
      <c r="C110" s="98">
        <v>901</v>
      </c>
      <c r="I110" t="s">
        <v>139</v>
      </c>
      <c r="J110" s="99"/>
      <c r="K110" s="99"/>
    </row>
    <row r="111" spans="1:11" x14ac:dyDescent="0.3">
      <c r="A111" s="1"/>
      <c r="B111" s="77"/>
      <c r="C111" s="98">
        <v>9013</v>
      </c>
      <c r="I111" t="s">
        <v>120</v>
      </c>
      <c r="J111" s="99">
        <f>'Pregunta 7 CP (data)'!F10</f>
        <v>2000</v>
      </c>
      <c r="K111" s="99"/>
    </row>
    <row r="112" spans="1:11" x14ac:dyDescent="0.3">
      <c r="A112" s="1"/>
      <c r="B112" s="77"/>
      <c r="C112" s="98">
        <v>902</v>
      </c>
      <c r="I112" t="s">
        <v>140</v>
      </c>
      <c r="J112" s="99"/>
      <c r="K112" s="99"/>
    </row>
    <row r="113" spans="1:11" x14ac:dyDescent="0.3">
      <c r="A113" s="1"/>
      <c r="B113" s="77"/>
      <c r="C113" s="98">
        <v>9023</v>
      </c>
      <c r="I113" t="s">
        <v>120</v>
      </c>
      <c r="J113" s="99">
        <f>'Pregunta 7 CP (data)'!G10</f>
        <v>2000</v>
      </c>
      <c r="K113" s="99"/>
    </row>
    <row r="114" spans="1:11" x14ac:dyDescent="0.3">
      <c r="A114" s="1"/>
      <c r="B114" s="77"/>
      <c r="C114" s="98">
        <v>79</v>
      </c>
      <c r="I114" t="s">
        <v>98</v>
      </c>
      <c r="J114" s="99"/>
      <c r="K114" s="99">
        <f>J111+J113</f>
        <v>4000</v>
      </c>
    </row>
    <row r="115" spans="1:11" x14ac:dyDescent="0.3">
      <c r="A115" s="51"/>
      <c r="C115" s="98"/>
      <c r="J115" s="99"/>
      <c r="K115" s="99"/>
    </row>
    <row r="116" spans="1:11" x14ac:dyDescent="0.3">
      <c r="A116" s="1">
        <v>13</v>
      </c>
      <c r="B116" s="77"/>
      <c r="C116" s="98">
        <v>21</v>
      </c>
      <c r="I116" t="s">
        <v>123</v>
      </c>
      <c r="J116" s="99"/>
      <c r="K116" s="99"/>
    </row>
    <row r="117" spans="1:11" x14ac:dyDescent="0.3">
      <c r="A117" s="1"/>
      <c r="B117" s="77"/>
      <c r="C117" s="98">
        <v>211</v>
      </c>
      <c r="I117" t="s">
        <v>123</v>
      </c>
      <c r="J117" s="99">
        <f>J111+J113+J83+J85+J69+J71+J55+J57+J41+J43+J13+J15</f>
        <v>39000</v>
      </c>
      <c r="K117" s="99"/>
    </row>
    <row r="118" spans="1:11" x14ac:dyDescent="0.3">
      <c r="A118" s="1"/>
      <c r="B118" s="77"/>
      <c r="C118" s="98">
        <v>71</v>
      </c>
      <c r="I118" t="s">
        <v>124</v>
      </c>
      <c r="J118" s="99"/>
      <c r="K118" s="99"/>
    </row>
    <row r="119" spans="1:11" x14ac:dyDescent="0.3">
      <c r="A119" s="1"/>
      <c r="B119" s="77"/>
      <c r="C119" s="98">
        <v>711</v>
      </c>
      <c r="I119" t="s">
        <v>125</v>
      </c>
      <c r="J119" s="99"/>
      <c r="K119" s="99">
        <f>J117</f>
        <v>39000</v>
      </c>
    </row>
    <row r="120" spans="1:11" x14ac:dyDescent="0.3">
      <c r="A120" s="1"/>
      <c r="C120" s="98"/>
      <c r="J120" s="99"/>
      <c r="K120" s="99"/>
    </row>
    <row r="121" spans="1:11" x14ac:dyDescent="0.3">
      <c r="A121" s="1"/>
      <c r="B121" s="77"/>
      <c r="C121" s="98"/>
      <c r="J121" s="99"/>
      <c r="K121" s="99"/>
    </row>
    <row r="122" spans="1:11" x14ac:dyDescent="0.3">
      <c r="B122" s="77"/>
      <c r="C122" s="98"/>
      <c r="J122" s="99"/>
      <c r="K122" s="99"/>
    </row>
    <row r="123" spans="1:11" x14ac:dyDescent="0.3">
      <c r="B123" s="77"/>
      <c r="C123" s="98"/>
      <c r="J123" s="99"/>
      <c r="K123" s="99"/>
    </row>
    <row r="124" spans="1:11" x14ac:dyDescent="0.3">
      <c r="B124" s="77"/>
      <c r="C124" s="98"/>
      <c r="J124" s="99"/>
      <c r="K124" s="99"/>
    </row>
    <row r="125" spans="1:11" x14ac:dyDescent="0.3">
      <c r="C125" s="98"/>
      <c r="J125" s="99"/>
      <c r="K125" s="99"/>
    </row>
    <row r="126" spans="1:11" x14ac:dyDescent="0.3">
      <c r="A126" s="51"/>
      <c r="C126" s="98"/>
      <c r="J126" s="23"/>
      <c r="K126" s="23"/>
    </row>
    <row r="127" spans="1:11" x14ac:dyDescent="0.3">
      <c r="A127" s="1"/>
      <c r="B127" s="77"/>
      <c r="C127" s="98"/>
      <c r="J127" s="99"/>
      <c r="K127" s="99"/>
    </row>
    <row r="128" spans="1:11" x14ac:dyDescent="0.3">
      <c r="A128" s="1"/>
      <c r="B128" s="77"/>
      <c r="C128" s="98"/>
      <c r="J128" s="99"/>
      <c r="K128" s="99"/>
    </row>
    <row r="129" spans="1:11" x14ac:dyDescent="0.3">
      <c r="A129" s="1"/>
      <c r="B129" s="77"/>
      <c r="C129" s="98"/>
      <c r="J129" s="99"/>
      <c r="K129" s="99"/>
    </row>
    <row r="130" spans="1:11" x14ac:dyDescent="0.3">
      <c r="A130" s="1"/>
      <c r="B130" s="77"/>
      <c r="C130" s="98"/>
      <c r="J130" s="99"/>
      <c r="K130" s="99"/>
    </row>
    <row r="131" spans="1:11" x14ac:dyDescent="0.3">
      <c r="C131" s="98"/>
      <c r="J131" s="99"/>
      <c r="K131" s="99"/>
    </row>
    <row r="132" spans="1:11" x14ac:dyDescent="0.3">
      <c r="A132" s="1"/>
      <c r="B132" s="77"/>
      <c r="C132" s="98"/>
      <c r="J132" s="99"/>
      <c r="K132" s="99"/>
    </row>
    <row r="133" spans="1:11" x14ac:dyDescent="0.3">
      <c r="A133" s="1"/>
      <c r="B133" s="77"/>
      <c r="C133" s="98"/>
      <c r="J133" s="99"/>
      <c r="K133" s="99"/>
    </row>
    <row r="134" spans="1:11" x14ac:dyDescent="0.3">
      <c r="A134" s="1"/>
      <c r="B134" s="77"/>
      <c r="C134" s="98"/>
      <c r="J134" s="99"/>
      <c r="K134" s="99"/>
    </row>
    <row r="135" spans="1:11" x14ac:dyDescent="0.3">
      <c r="A135" s="1"/>
      <c r="B135" s="77"/>
      <c r="C135" s="98"/>
      <c r="J135" s="99"/>
      <c r="K135" s="99"/>
    </row>
    <row r="136" spans="1:11" x14ac:dyDescent="0.3">
      <c r="A136" s="1"/>
      <c r="B136" s="77"/>
      <c r="C136" s="98"/>
      <c r="J136" s="99"/>
      <c r="K136" s="99"/>
    </row>
    <row r="137" spans="1:11" x14ac:dyDescent="0.3">
      <c r="A137" s="1"/>
      <c r="B137" s="77"/>
      <c r="C137" s="98"/>
      <c r="J137" s="99"/>
      <c r="K137" s="99"/>
    </row>
    <row r="138" spans="1:11" x14ac:dyDescent="0.3">
      <c r="C138" s="98"/>
      <c r="J138" s="99"/>
      <c r="K138" s="99"/>
    </row>
    <row r="139" spans="1:11" x14ac:dyDescent="0.3">
      <c r="A139" s="1"/>
      <c r="B139" s="77"/>
      <c r="C139" s="98"/>
      <c r="J139" s="99"/>
      <c r="K139" s="99"/>
    </row>
    <row r="140" spans="1:11" x14ac:dyDescent="0.3">
      <c r="A140" s="1"/>
      <c r="B140" s="77"/>
      <c r="C140" s="98"/>
      <c r="J140" s="99"/>
      <c r="K140" s="99"/>
    </row>
    <row r="141" spans="1:11" x14ac:dyDescent="0.3">
      <c r="A141" s="1"/>
      <c r="B141" s="77"/>
      <c r="C141" s="98"/>
      <c r="J141" s="99"/>
      <c r="K141" s="99"/>
    </row>
    <row r="142" spans="1:11" x14ac:dyDescent="0.3">
      <c r="A142" s="1"/>
      <c r="B142" s="77"/>
      <c r="C142" s="98"/>
      <c r="J142" s="99"/>
      <c r="K142" s="99"/>
    </row>
    <row r="143" spans="1:11" x14ac:dyDescent="0.3">
      <c r="C143" s="98"/>
      <c r="J143" s="99"/>
      <c r="K143" s="99"/>
    </row>
    <row r="144" spans="1:11" x14ac:dyDescent="0.3">
      <c r="A144" s="1"/>
      <c r="B144" s="77"/>
      <c r="C144" s="98"/>
      <c r="J144" s="99"/>
      <c r="K144" s="99"/>
    </row>
    <row r="145" spans="1:11" x14ac:dyDescent="0.3">
      <c r="A145" s="1"/>
      <c r="B145" s="77"/>
      <c r="C145" s="98"/>
      <c r="J145" s="99"/>
      <c r="K145" s="99"/>
    </row>
    <row r="146" spans="1:11" x14ac:dyDescent="0.3">
      <c r="A146" s="1"/>
      <c r="B146" s="77"/>
      <c r="C146" s="98"/>
      <c r="J146" s="99"/>
      <c r="K146" s="99"/>
    </row>
    <row r="147" spans="1:11" x14ac:dyDescent="0.3">
      <c r="A147" s="1"/>
      <c r="B147" s="77"/>
      <c r="C147" s="98"/>
      <c r="J147" s="99"/>
      <c r="K147" s="99"/>
    </row>
    <row r="148" spans="1:11" x14ac:dyDescent="0.3">
      <c r="C148" s="98"/>
      <c r="J148" s="99"/>
      <c r="K148" s="99"/>
    </row>
    <row r="149" spans="1:11" x14ac:dyDescent="0.3">
      <c r="A149" s="1"/>
      <c r="B149" s="77"/>
      <c r="C149" s="98"/>
      <c r="J149" s="99"/>
      <c r="K149" s="99"/>
    </row>
    <row r="150" spans="1:11" x14ac:dyDescent="0.3">
      <c r="A150" s="1"/>
      <c r="B150" s="77"/>
      <c r="C150" s="98"/>
      <c r="J150" s="99"/>
      <c r="K150" s="99"/>
    </row>
    <row r="151" spans="1:11" x14ac:dyDescent="0.3">
      <c r="A151" s="1"/>
      <c r="B151" s="77"/>
      <c r="C151" s="98"/>
      <c r="J151" s="99"/>
      <c r="K151" s="99"/>
    </row>
    <row r="152" spans="1:11" x14ac:dyDescent="0.3">
      <c r="A152" s="1"/>
      <c r="B152" s="77"/>
      <c r="C152" s="98"/>
      <c r="J152" s="99"/>
      <c r="K152" s="99"/>
    </row>
    <row r="153" spans="1:11" x14ac:dyDescent="0.3">
      <c r="C153" s="98"/>
    </row>
    <row r="154" spans="1:11" x14ac:dyDescent="0.3">
      <c r="A154" s="51"/>
      <c r="C154" s="98"/>
      <c r="J154" s="99"/>
      <c r="K154" s="99"/>
    </row>
    <row r="155" spans="1:11" x14ac:dyDescent="0.3">
      <c r="B155" s="77"/>
      <c r="C155" s="98"/>
      <c r="J155" s="99"/>
      <c r="K155" s="99"/>
    </row>
    <row r="156" spans="1:11" x14ac:dyDescent="0.3">
      <c r="B156" s="77"/>
      <c r="C156" s="98"/>
      <c r="J156" s="99"/>
      <c r="K156" s="99"/>
    </row>
    <row r="157" spans="1:11" x14ac:dyDescent="0.3">
      <c r="B157" s="77"/>
      <c r="C157" s="98"/>
      <c r="J157" s="99"/>
      <c r="K157" s="99"/>
    </row>
    <row r="158" spans="1:11" x14ac:dyDescent="0.3">
      <c r="B158" s="77"/>
      <c r="C158" s="98"/>
      <c r="J158" s="99"/>
      <c r="K158" s="99"/>
    </row>
    <row r="159" spans="1:11" x14ac:dyDescent="0.3">
      <c r="B159" s="77"/>
      <c r="C159" s="98"/>
      <c r="J159" s="99"/>
      <c r="K159" s="99"/>
    </row>
    <row r="160" spans="1:11" x14ac:dyDescent="0.3">
      <c r="B160" s="77"/>
      <c r="C160" s="98"/>
      <c r="J160" s="99"/>
      <c r="K160" s="99"/>
    </row>
    <row r="161" spans="2:11" x14ac:dyDescent="0.3">
      <c r="C161" s="98"/>
      <c r="J161" s="99"/>
      <c r="K161" s="99"/>
    </row>
    <row r="162" spans="2:11" x14ac:dyDescent="0.3">
      <c r="B162" s="77"/>
      <c r="C162" s="98"/>
      <c r="J162" s="99"/>
      <c r="K162" s="99"/>
    </row>
    <row r="163" spans="2:11" x14ac:dyDescent="0.3">
      <c r="B163" s="77"/>
      <c r="C163" s="98"/>
      <c r="J163" s="99"/>
      <c r="K163" s="99"/>
    </row>
    <row r="164" spans="2:11" x14ac:dyDescent="0.3">
      <c r="B164" s="77"/>
      <c r="C164" s="98"/>
      <c r="J164" s="99"/>
      <c r="K164" s="99"/>
    </row>
    <row r="165" spans="2:11" x14ac:dyDescent="0.3">
      <c r="B165" s="77"/>
      <c r="C165" s="98"/>
      <c r="J165" s="99"/>
      <c r="K165" s="99"/>
    </row>
  </sheetData>
  <pageMargins left="0.7" right="0.7" top="0.75" bottom="0.75" header="0.3" footer="0.3"/>
  <pageSetup paperSize="9" orientation="portrait" r:id="rId1"/>
  <rowBreaks count="1" manualBreakCount="1">
    <brk id="8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Pregunta 5 (AF)</vt:lpstr>
      <vt:lpstr>Pregunta 6 (kardex)</vt:lpstr>
      <vt:lpstr>Pregunta 6 (asientos)</vt:lpstr>
      <vt:lpstr>Pregunta 7 CP (data)</vt:lpstr>
      <vt:lpstr>Pregunta 7 (asientos)</vt:lpstr>
      <vt:lpstr>'Pregunta 5 (AF)'!Títulos_a_imprimir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cp:lastPrinted>2024-07-19T01:40:09Z</cp:lastPrinted>
  <dcterms:created xsi:type="dcterms:W3CDTF">2024-05-31T21:36:51Z</dcterms:created>
  <dcterms:modified xsi:type="dcterms:W3CDTF">2024-07-19T23:38:18Z</dcterms:modified>
</cp:coreProperties>
</file>