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\Documents\Manuel\PUCP\Curso Contabilidad y Finanzas\Clases\Prácticas\PC3\"/>
    </mc:Choice>
  </mc:AlternateContent>
  <xr:revisionPtr revIDLastSave="0" documentId="13_ncr:1_{FCC7743E-0831-40E7-BC5D-7122560D8ABD}" xr6:coauthVersionLast="47" xr6:coauthVersionMax="47" xr10:uidLastSave="{00000000-0000-0000-0000-000000000000}"/>
  <bookViews>
    <workbookView xWindow="-108" yWindow="-108" windowWidth="23256" windowHeight="12456" activeTab="1" xr2:uid="{721B5AED-2AD4-43D5-8075-509DB0FF3769}"/>
  </bookViews>
  <sheets>
    <sheet name="Data" sheetId="1" r:id="rId1"/>
    <sheet name="Solució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0" i="2" l="1"/>
  <c r="E80" i="2"/>
  <c r="F80" i="2"/>
  <c r="F13" i="1"/>
  <c r="E71" i="2"/>
  <c r="E68" i="2"/>
  <c r="F78" i="2"/>
  <c r="E76" i="2" s="1"/>
  <c r="V29" i="1"/>
  <c r="V26" i="1"/>
  <c r="V28" i="1"/>
  <c r="V25" i="1"/>
  <c r="U29" i="1"/>
  <c r="U26" i="1"/>
  <c r="U28" i="1"/>
  <c r="U25" i="1"/>
  <c r="P29" i="1"/>
  <c r="Q29" i="1"/>
  <c r="P26" i="1"/>
  <c r="Q26" i="1" s="1"/>
  <c r="P28" i="1"/>
  <c r="Q28" i="1"/>
  <c r="P25" i="1"/>
  <c r="Q25" i="1" s="1"/>
  <c r="E58" i="2"/>
  <c r="K29" i="1"/>
  <c r="L29" i="1"/>
  <c r="K27" i="1"/>
  <c r="L27" i="1" s="1"/>
  <c r="F47" i="2"/>
  <c r="F39" i="2"/>
  <c r="F29" i="2"/>
  <c r="F11" i="2"/>
  <c r="Q21" i="1"/>
  <c r="P21" i="1"/>
  <c r="P18" i="1"/>
  <c r="Q18" i="1" s="1"/>
  <c r="P19" i="1"/>
  <c r="Q19" i="1"/>
  <c r="P20" i="1"/>
  <c r="Q20" i="1"/>
  <c r="P17" i="1"/>
  <c r="Q17" i="1" s="1"/>
  <c r="K21" i="1"/>
  <c r="L21" i="1"/>
  <c r="K18" i="1"/>
  <c r="L18" i="1"/>
  <c r="K19" i="1"/>
  <c r="L19" i="1"/>
  <c r="K20" i="1"/>
  <c r="L20" i="1"/>
  <c r="K17" i="1"/>
  <c r="L17" i="1" s="1"/>
  <c r="S26" i="1"/>
  <c r="S28" i="1"/>
  <c r="S25" i="1"/>
  <c r="N26" i="1"/>
  <c r="N28" i="1"/>
  <c r="N25" i="1"/>
  <c r="I27" i="1"/>
  <c r="N20" i="1"/>
  <c r="N19" i="1"/>
  <c r="N18" i="1"/>
  <c r="N17" i="1"/>
  <c r="I18" i="1"/>
  <c r="I19" i="1"/>
  <c r="I20" i="1"/>
  <c r="I17" i="1"/>
  <c r="D26" i="1"/>
  <c r="D27" i="1"/>
  <c r="D28" i="1"/>
  <c r="D25" i="1"/>
  <c r="C18" i="1"/>
  <c r="C19" i="1"/>
  <c r="C20" i="1"/>
  <c r="C26" i="1"/>
  <c r="C27" i="1"/>
  <c r="C28" i="1"/>
  <c r="C25" i="1"/>
  <c r="D18" i="1"/>
  <c r="D19" i="1"/>
  <c r="D20" i="1"/>
  <c r="D17" i="1"/>
  <c r="C17" i="1"/>
  <c r="C3" i="1"/>
  <c r="D3" i="1" s="1"/>
  <c r="C4" i="1"/>
  <c r="D4" i="1" s="1"/>
  <c r="C5" i="1"/>
  <c r="D5" i="1" s="1"/>
  <c r="C2" i="1"/>
  <c r="D2" i="1" s="1"/>
  <c r="D10" i="1"/>
  <c r="D11" i="1"/>
  <c r="D12" i="1"/>
  <c r="D9" i="1"/>
  <c r="F73" i="2" l="1"/>
  <c r="M11" i="2"/>
  <c r="E19" i="1"/>
  <c r="E26" i="1"/>
  <c r="E27" i="1"/>
  <c r="E18" i="1"/>
  <c r="E25" i="1"/>
  <c r="E28" i="1"/>
  <c r="E17" i="1"/>
  <c r="E20" i="1"/>
  <c r="D6" i="1"/>
  <c r="D13" i="1"/>
  <c r="F20" i="1" l="1"/>
  <c r="G20" i="1" s="1"/>
  <c r="F17" i="1"/>
  <c r="G17" i="1"/>
  <c r="F28" i="1"/>
  <c r="G28" i="1" s="1"/>
  <c r="F25" i="1"/>
  <c r="G25" i="1"/>
  <c r="F18" i="1"/>
  <c r="G18" i="1"/>
  <c r="F27" i="1"/>
  <c r="G27" i="1"/>
  <c r="F26" i="1"/>
  <c r="G26" i="1" s="1"/>
  <c r="F19" i="1"/>
  <c r="F21" i="1" s="1"/>
  <c r="G19" i="1"/>
  <c r="O19" i="1"/>
  <c r="J19" i="1"/>
  <c r="J27" i="1"/>
  <c r="J29" i="1" s="1"/>
  <c r="E55" i="2" s="1"/>
  <c r="M6" i="2" s="1"/>
  <c r="O26" i="1"/>
  <c r="T26" i="1"/>
  <c r="E50" i="2"/>
  <c r="F52" i="2" s="1"/>
  <c r="E32" i="2"/>
  <c r="O28" i="1"/>
  <c r="T28" i="1"/>
  <c r="T25" i="1"/>
  <c r="O25" i="1"/>
  <c r="J18" i="1"/>
  <c r="O18" i="1"/>
  <c r="J17" i="1"/>
  <c r="O17" i="1"/>
  <c r="J20" i="1"/>
  <c r="O20" i="1"/>
  <c r="E13" i="1"/>
  <c r="E21" i="1"/>
  <c r="O29" i="1"/>
  <c r="E29" i="1"/>
  <c r="F44" i="2" s="1"/>
  <c r="F34" i="2" l="1"/>
  <c r="G29" i="1"/>
  <c r="F29" i="1"/>
  <c r="G21" i="1"/>
  <c r="T29" i="1"/>
  <c r="E42" i="2"/>
  <c r="J21" i="1"/>
  <c r="F8" i="2" s="1"/>
  <c r="F60" i="2"/>
  <c r="F65" i="2"/>
  <c r="E63" i="2" s="1"/>
  <c r="O21" i="1"/>
  <c r="F26" i="2" s="1"/>
  <c r="E24" i="2" s="1"/>
  <c r="M14" i="2" l="1"/>
  <c r="E6" i="2"/>
  <c r="F16" i="2" s="1"/>
  <c r="E14" i="2" s="1"/>
  <c r="E19" i="2"/>
  <c r="F21" i="2" s="1"/>
  <c r="M5" i="2" l="1"/>
  <c r="M8" i="2" s="1"/>
  <c r="M12" i="2" s="1"/>
  <c r="M16" i="2" s="1"/>
</calcChain>
</file>

<file path=xl/sharedStrings.xml><?xml version="1.0" encoding="utf-8"?>
<sst xmlns="http://schemas.openxmlformats.org/spreadsheetml/2006/main" count="277" uniqueCount="77">
  <si>
    <t>Debe</t>
  </si>
  <si>
    <t>Haber</t>
  </si>
  <si>
    <t>Asientos de diario</t>
  </si>
  <si>
    <t>Total</t>
  </si>
  <si>
    <t>Tipo</t>
  </si>
  <si>
    <t>ESF</t>
  </si>
  <si>
    <t>ER</t>
  </si>
  <si>
    <t>Estado de situación financiera</t>
  </si>
  <si>
    <t>Estado de resultados</t>
  </si>
  <si>
    <t>Descripción</t>
  </si>
  <si>
    <t>S/</t>
  </si>
  <si>
    <t>P.U.</t>
  </si>
  <si>
    <t>Fecha</t>
  </si>
  <si>
    <t>P.U</t>
  </si>
  <si>
    <t>CM</t>
  </si>
  <si>
    <t>Datos Compras</t>
  </si>
  <si>
    <t>Datos Ventas</t>
  </si>
  <si>
    <t>Cebolla roja</t>
  </si>
  <si>
    <t>Papa amarilla</t>
  </si>
  <si>
    <t>Papa yungay</t>
  </si>
  <si>
    <t>Zanahoria</t>
  </si>
  <si>
    <t>Kilos</t>
  </si>
  <si>
    <t>Primer envío</t>
  </si>
  <si>
    <t>Anticipo</t>
  </si>
  <si>
    <t>Saldo</t>
  </si>
  <si>
    <t>Descuento</t>
  </si>
  <si>
    <t>Devolución</t>
  </si>
  <si>
    <t>Segundo envío</t>
  </si>
  <si>
    <t>IGV</t>
  </si>
  <si>
    <t>Anticipo a clientes</t>
  </si>
  <si>
    <t>1a</t>
  </si>
  <si>
    <t>1b</t>
  </si>
  <si>
    <t>2a</t>
  </si>
  <si>
    <t>2b</t>
  </si>
  <si>
    <t>2c</t>
  </si>
  <si>
    <t>3a</t>
  </si>
  <si>
    <t>4a</t>
  </si>
  <si>
    <t>4b</t>
  </si>
  <si>
    <t>Cuentas corrientes en instituciones financieras</t>
  </si>
  <si>
    <t>121</t>
  </si>
  <si>
    <t>Facturas, boletas y otros comprobantes por cobrar</t>
  </si>
  <si>
    <t>122</t>
  </si>
  <si>
    <t>4011</t>
  </si>
  <si>
    <t>Impuesto general a las ventas</t>
  </si>
  <si>
    <t>702</t>
  </si>
  <si>
    <t>Productos terminados</t>
  </si>
  <si>
    <t>5a</t>
  </si>
  <si>
    <t>5b</t>
  </si>
  <si>
    <t>692</t>
  </si>
  <si>
    <t>Costo de ventas - productos terminados</t>
  </si>
  <si>
    <t>Ventas - Productos terminados</t>
  </si>
  <si>
    <t>211</t>
  </si>
  <si>
    <t>709</t>
  </si>
  <si>
    <t>Devoluciones sobre ventas</t>
  </si>
  <si>
    <t>Ganancia</t>
  </si>
  <si>
    <t>Descuento sobre ventas</t>
  </si>
  <si>
    <t>Ventas brutas</t>
  </si>
  <si>
    <t>70</t>
  </si>
  <si>
    <t>Ventas</t>
  </si>
  <si>
    <t>Cuentas por cobrar comerciales - terceros</t>
  </si>
  <si>
    <t>12</t>
  </si>
  <si>
    <t>40</t>
  </si>
  <si>
    <t>Tributos</t>
  </si>
  <si>
    <t>401</t>
  </si>
  <si>
    <t>Gobierno central</t>
  </si>
  <si>
    <t>10</t>
  </si>
  <si>
    <t>Efectivo y equivalentes de efectivo</t>
  </si>
  <si>
    <t>69</t>
  </si>
  <si>
    <t>Costo de ventas</t>
  </si>
  <si>
    <t>21</t>
  </si>
  <si>
    <t>(anticipo)</t>
  </si>
  <si>
    <t>(venta)</t>
  </si>
  <si>
    <t>Pregunta</t>
  </si>
  <si>
    <t>(cobro)</t>
  </si>
  <si>
    <t>(descuento)</t>
  </si>
  <si>
    <t>Puntos</t>
  </si>
  <si>
    <t>(devolución)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</si>
</sst>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1" applyNumberFormat="1" applyFont="1"/>
    <xf numFmtId="164" fontId="0" fillId="0" borderId="0" xfId="0" applyNumberFormat="1"/>
    <xf numFmtId="0" fontId="3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right"/>
    </xf>
    <xf numFmtId="164" fontId="2" fillId="0" borderId="0" xfId="0" applyNumberFormat="1" applyFont="1"/>
    <xf numFmtId="14" fontId="0" fillId="0" borderId="0" xfId="0" applyNumberFormat="1"/>
    <xf numFmtId="9" fontId="0" fillId="0" borderId="0" xfId="2" applyFont="1" applyAlignment="1">
      <alignment horizontal="center"/>
    </xf>
    <xf numFmtId="164" fontId="2" fillId="0" borderId="0" xfId="1" applyNumberFormat="1" applyFont="1"/>
    <xf numFmtId="164" fontId="0" fillId="0" borderId="2" xfId="0" applyNumberFormat="1" applyBorder="1"/>
    <xf numFmtId="164" fontId="0" fillId="0" borderId="0" xfId="0" applyNumberFormat="1" applyAlignment="1">
      <alignment horizontal="center"/>
    </xf>
    <xf numFmtId="164" fontId="0" fillId="0" borderId="0" xfId="1" applyNumberFormat="1" applyFont="1" applyFill="1"/>
    <xf numFmtId="164" fontId="2" fillId="0" borderId="0" xfId="1" applyNumberFormat="1" applyFont="1" applyFill="1"/>
    <xf numFmtId="2" fontId="0" fillId="0" borderId="0" xfId="0" applyNumberFormat="1" applyAlignment="1">
      <alignment horizontal="center"/>
    </xf>
    <xf numFmtId="43" fontId="0" fillId="0" borderId="0" xfId="1" applyFont="1"/>
    <xf numFmtId="9" fontId="0" fillId="0" borderId="0" xfId="2" applyFont="1"/>
    <xf numFmtId="43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64" fontId="2" fillId="0" borderId="1" xfId="1" applyNumberFormat="1" applyFont="1" applyBorder="1"/>
    <xf numFmtId="49" fontId="3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164" fontId="0" fillId="0" borderId="0" xfId="2" applyNumberFormat="1" applyFont="1"/>
    <xf numFmtId="164" fontId="0" fillId="0" borderId="3" xfId="0" applyNumberFormat="1" applyBorder="1"/>
    <xf numFmtId="49" fontId="4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FF5A3-5155-4B30-8276-A8201BC17C86}">
  <dimension ref="A1:V30"/>
  <sheetViews>
    <sheetView topLeftCell="A6" workbookViewId="0">
      <selection activeCell="Y30" sqref="Y30"/>
    </sheetView>
  </sheetViews>
  <sheetFormatPr baseColWidth="10" defaultRowHeight="14.4" x14ac:dyDescent="0.3"/>
  <cols>
    <col min="1" max="1" width="18.109375" bestFit="1" customWidth="1"/>
    <col min="2" max="2" width="12" bestFit="1" customWidth="1"/>
    <col min="3" max="3" width="7.44140625" bestFit="1" customWidth="1"/>
    <col min="4" max="4" width="7" style="1" bestFit="1" customWidth="1"/>
    <col min="5" max="5" width="7.44140625" bestFit="1" customWidth="1"/>
    <col min="6" max="8" width="7.44140625" customWidth="1"/>
    <col min="9" max="9" width="10.33203125" bestFit="1" customWidth="1"/>
    <col min="10" max="11" width="7.44140625" customWidth="1"/>
    <col min="12" max="12" width="5.33203125" bestFit="1" customWidth="1"/>
    <col min="13" max="13" width="5.77734375" customWidth="1"/>
    <col min="14" max="14" width="10.33203125" bestFit="1" customWidth="1"/>
    <col min="15" max="15" width="6.88671875" bestFit="1" customWidth="1"/>
    <col min="16" max="16" width="4.33203125" bestFit="1" customWidth="1"/>
    <col min="17" max="17" width="4.88671875" bestFit="1" customWidth="1"/>
    <col min="18" max="18" width="7" style="3" customWidth="1"/>
    <col min="19" max="19" width="10.33203125" bestFit="1" customWidth="1"/>
    <col min="20" max="20" width="6.33203125" customWidth="1"/>
    <col min="21" max="21" width="6.88671875" bestFit="1" customWidth="1"/>
    <col min="22" max="22" width="5.33203125" bestFit="1" customWidth="1"/>
    <col min="23" max="23" width="5" customWidth="1"/>
    <col min="24" max="24" width="20.44140625" bestFit="1" customWidth="1"/>
  </cols>
  <sheetData>
    <row r="1" spans="1:17" x14ac:dyDescent="0.3">
      <c r="A1" s="6" t="s">
        <v>15</v>
      </c>
      <c r="B1" s="1" t="s">
        <v>21</v>
      </c>
      <c r="C1" s="1" t="s">
        <v>13</v>
      </c>
      <c r="D1" s="1" t="s">
        <v>10</v>
      </c>
    </row>
    <row r="2" spans="1:17" x14ac:dyDescent="0.3">
      <c r="A2" s="7" t="s">
        <v>17</v>
      </c>
      <c r="B2" s="3">
        <v>20</v>
      </c>
      <c r="C2" s="17">
        <f>C9/1.3</f>
        <v>4.615384615384615</v>
      </c>
      <c r="D2" s="14">
        <f>B2*C2</f>
        <v>92.307692307692292</v>
      </c>
    </row>
    <row r="3" spans="1:17" x14ac:dyDescent="0.3">
      <c r="A3" s="7" t="s">
        <v>18</v>
      </c>
      <c r="B3" s="3">
        <v>25</v>
      </c>
      <c r="C3" s="17">
        <f t="shared" ref="C3:C5" si="0">C10/1.3</f>
        <v>7.6923076923076916</v>
      </c>
      <c r="D3" s="14">
        <f t="shared" ref="D3:D5" si="1">B3*C3</f>
        <v>192.30769230769229</v>
      </c>
    </row>
    <row r="4" spans="1:17" x14ac:dyDescent="0.3">
      <c r="A4" s="7" t="s">
        <v>19</v>
      </c>
      <c r="B4" s="3">
        <v>30</v>
      </c>
      <c r="C4" s="17">
        <f t="shared" si="0"/>
        <v>2.3076923076923075</v>
      </c>
      <c r="D4" s="14">
        <f t="shared" si="1"/>
        <v>69.230769230769226</v>
      </c>
    </row>
    <row r="5" spans="1:17" x14ac:dyDescent="0.3">
      <c r="A5" s="7" t="s">
        <v>20</v>
      </c>
      <c r="B5" s="3">
        <v>28</v>
      </c>
      <c r="C5" s="17">
        <f t="shared" si="0"/>
        <v>3.0769230769230766</v>
      </c>
      <c r="D5" s="14">
        <f t="shared" si="1"/>
        <v>86.153846153846146</v>
      </c>
    </row>
    <row r="6" spans="1:17" x14ac:dyDescent="0.3">
      <c r="A6" s="7"/>
      <c r="B6" s="14"/>
      <c r="C6" s="1"/>
      <c r="D6" s="14">
        <f>SUM(D2:D5)</f>
        <v>439.99999999999994</v>
      </c>
    </row>
    <row r="8" spans="1:17" x14ac:dyDescent="0.3">
      <c r="A8" s="6" t="s">
        <v>16</v>
      </c>
      <c r="B8" s="1" t="s">
        <v>21</v>
      </c>
      <c r="C8" s="1" t="s">
        <v>13</v>
      </c>
      <c r="D8" s="1" t="s">
        <v>10</v>
      </c>
    </row>
    <row r="9" spans="1:17" x14ac:dyDescent="0.3">
      <c r="A9" s="7" t="s">
        <v>17</v>
      </c>
      <c r="B9" s="3">
        <v>20</v>
      </c>
      <c r="C9" s="18">
        <v>6</v>
      </c>
      <c r="D9" s="14">
        <f>B9*C9</f>
        <v>120</v>
      </c>
    </row>
    <row r="10" spans="1:17" x14ac:dyDescent="0.3">
      <c r="A10" s="7" t="s">
        <v>18</v>
      </c>
      <c r="B10" s="3">
        <v>25</v>
      </c>
      <c r="C10" s="18">
        <v>10</v>
      </c>
      <c r="D10" s="14">
        <f t="shared" ref="D10:D12" si="2">B10*C10</f>
        <v>250</v>
      </c>
    </row>
    <row r="11" spans="1:17" x14ac:dyDescent="0.3">
      <c r="A11" s="7" t="s">
        <v>19</v>
      </c>
      <c r="B11" s="3">
        <v>30</v>
      </c>
      <c r="C11" s="18">
        <v>3</v>
      </c>
      <c r="D11" s="14">
        <f t="shared" si="2"/>
        <v>90</v>
      </c>
    </row>
    <row r="12" spans="1:17" x14ac:dyDescent="0.3">
      <c r="A12" s="7" t="s">
        <v>20</v>
      </c>
      <c r="B12" s="3">
        <v>28</v>
      </c>
      <c r="C12" s="18">
        <v>4</v>
      </c>
      <c r="D12" s="14">
        <f t="shared" si="2"/>
        <v>112</v>
      </c>
    </row>
    <row r="13" spans="1:17" x14ac:dyDescent="0.3">
      <c r="A13" s="7"/>
      <c r="B13" s="14"/>
      <c r="C13" s="1"/>
      <c r="D13" s="14">
        <f>SUM(D9:D12)</f>
        <v>572</v>
      </c>
      <c r="E13" s="19">
        <f>D13/D6-1</f>
        <v>0.30000000000000027</v>
      </c>
      <c r="F13" s="25">
        <f>D13-D6</f>
        <v>132.00000000000006</v>
      </c>
      <c r="G13" s="19"/>
      <c r="H13" s="19"/>
      <c r="I13" s="19"/>
    </row>
    <row r="15" spans="1:17" x14ac:dyDescent="0.3">
      <c r="A15" s="6" t="s">
        <v>22</v>
      </c>
      <c r="I15" s="6" t="s">
        <v>23</v>
      </c>
      <c r="N15" s="6" t="s">
        <v>24</v>
      </c>
    </row>
    <row r="16" spans="1:17" x14ac:dyDescent="0.3">
      <c r="A16" s="1" t="s">
        <v>12</v>
      </c>
      <c r="B16" s="1" t="s">
        <v>9</v>
      </c>
      <c r="C16" s="1" t="s">
        <v>21</v>
      </c>
      <c r="D16" s="1" t="s">
        <v>11</v>
      </c>
      <c r="E16" s="1" t="s">
        <v>10</v>
      </c>
      <c r="F16" s="1" t="s">
        <v>28</v>
      </c>
      <c r="G16" s="1" t="s">
        <v>3</v>
      </c>
      <c r="H16" s="1"/>
      <c r="I16" s="1" t="s">
        <v>12</v>
      </c>
      <c r="J16" s="1" t="s">
        <v>10</v>
      </c>
      <c r="K16" s="1" t="s">
        <v>28</v>
      </c>
      <c r="L16" s="1" t="s">
        <v>3</v>
      </c>
      <c r="N16" s="1" t="s">
        <v>12</v>
      </c>
      <c r="O16" s="1" t="s">
        <v>10</v>
      </c>
      <c r="P16" s="1" t="s">
        <v>28</v>
      </c>
      <c r="Q16" s="1" t="s">
        <v>3</v>
      </c>
    </row>
    <row r="17" spans="1:22" x14ac:dyDescent="0.3">
      <c r="A17" s="10">
        <v>45209</v>
      </c>
      <c r="B17" s="7" t="s">
        <v>17</v>
      </c>
      <c r="C17" s="3">
        <f>B2*0.4</f>
        <v>8</v>
      </c>
      <c r="D17" s="20">
        <f>C9</f>
        <v>6</v>
      </c>
      <c r="E17" s="15">
        <f t="shared" ref="E17:E20" si="3">C17*D17</f>
        <v>48</v>
      </c>
      <c r="F17" s="15">
        <f>E17*0.18</f>
        <v>8.64</v>
      </c>
      <c r="G17" s="15">
        <f>E17+F17</f>
        <v>56.64</v>
      </c>
      <c r="H17" s="15"/>
      <c r="I17" s="10">
        <f>A17-2</f>
        <v>45207</v>
      </c>
      <c r="J17" s="15">
        <f>E17*0.7</f>
        <v>33.599999999999994</v>
      </c>
      <c r="K17" s="15">
        <f>J17*0.18</f>
        <v>6.0479999999999992</v>
      </c>
      <c r="L17" s="15">
        <f>J17+K17</f>
        <v>39.647999999999996</v>
      </c>
      <c r="N17" s="10">
        <f>A17+4</f>
        <v>45213</v>
      </c>
      <c r="O17" s="4">
        <f>E17*0.3</f>
        <v>14.399999999999999</v>
      </c>
      <c r="P17" s="15">
        <f>O17*0.18</f>
        <v>2.5919999999999996</v>
      </c>
      <c r="Q17" s="15">
        <f>O17+P17</f>
        <v>16.991999999999997</v>
      </c>
    </row>
    <row r="18" spans="1:22" x14ac:dyDescent="0.3">
      <c r="A18" s="10">
        <v>45209</v>
      </c>
      <c r="B18" s="7" t="s">
        <v>18</v>
      </c>
      <c r="C18" s="3">
        <f t="shared" ref="C18:C20" si="4">B3*0.4</f>
        <v>10</v>
      </c>
      <c r="D18" s="20">
        <f t="shared" ref="D18:D20" si="5">C10</f>
        <v>10</v>
      </c>
      <c r="E18" s="15">
        <f t="shared" si="3"/>
        <v>100</v>
      </c>
      <c r="F18" s="15">
        <f t="shared" ref="F18:F20" si="6">E18*0.18</f>
        <v>18</v>
      </c>
      <c r="G18" s="15">
        <f t="shared" ref="G18:G20" si="7">E18+F18</f>
        <v>118</v>
      </c>
      <c r="H18" s="15"/>
      <c r="I18" s="10">
        <f t="shared" ref="I18:I20" si="8">A18-2</f>
        <v>45207</v>
      </c>
      <c r="J18" s="15">
        <f>E18*0.7</f>
        <v>70</v>
      </c>
      <c r="K18" s="15">
        <f t="shared" ref="K18:K20" si="9">J18*0.18</f>
        <v>12.6</v>
      </c>
      <c r="L18" s="15">
        <f t="shared" ref="L18:L20" si="10">J18+K18</f>
        <v>82.6</v>
      </c>
      <c r="N18" s="10">
        <f>A18+4</f>
        <v>45213</v>
      </c>
      <c r="O18" s="4">
        <f t="shared" ref="O18:O20" si="11">E18*0.3</f>
        <v>30</v>
      </c>
      <c r="P18" s="15">
        <f t="shared" ref="P18:P20" si="12">O18*0.18</f>
        <v>5.3999999999999995</v>
      </c>
      <c r="Q18" s="15">
        <f t="shared" ref="Q18:Q20" si="13">O18+P18</f>
        <v>35.4</v>
      </c>
    </row>
    <row r="19" spans="1:22" x14ac:dyDescent="0.3">
      <c r="A19" s="10">
        <v>45209</v>
      </c>
      <c r="B19" s="7" t="s">
        <v>19</v>
      </c>
      <c r="C19" s="3">
        <f t="shared" si="4"/>
        <v>12</v>
      </c>
      <c r="D19" s="20">
        <f t="shared" si="5"/>
        <v>3</v>
      </c>
      <c r="E19" s="15">
        <f t="shared" si="3"/>
        <v>36</v>
      </c>
      <c r="F19" s="15">
        <f t="shared" si="6"/>
        <v>6.4799999999999995</v>
      </c>
      <c r="G19" s="15">
        <f t="shared" si="7"/>
        <v>42.48</v>
      </c>
      <c r="H19" s="15"/>
      <c r="I19" s="10">
        <f t="shared" si="8"/>
        <v>45207</v>
      </c>
      <c r="J19" s="15">
        <f>E19*0.7</f>
        <v>25.2</v>
      </c>
      <c r="K19" s="15">
        <f t="shared" si="9"/>
        <v>4.5359999999999996</v>
      </c>
      <c r="L19" s="15">
        <f t="shared" si="10"/>
        <v>29.735999999999997</v>
      </c>
      <c r="N19" s="10">
        <f>A19+4</f>
        <v>45213</v>
      </c>
      <c r="O19" s="4">
        <f t="shared" si="11"/>
        <v>10.799999999999999</v>
      </c>
      <c r="P19" s="15">
        <f t="shared" si="12"/>
        <v>1.9439999999999997</v>
      </c>
      <c r="Q19" s="15">
        <f t="shared" si="13"/>
        <v>12.743999999999998</v>
      </c>
    </row>
    <row r="20" spans="1:22" x14ac:dyDescent="0.3">
      <c r="A20" s="10">
        <v>45209</v>
      </c>
      <c r="B20" s="7" t="s">
        <v>20</v>
      </c>
      <c r="C20" s="3">
        <f t="shared" si="4"/>
        <v>11.200000000000001</v>
      </c>
      <c r="D20" s="20">
        <f t="shared" si="5"/>
        <v>4</v>
      </c>
      <c r="E20" s="15">
        <f t="shared" si="3"/>
        <v>44.800000000000004</v>
      </c>
      <c r="F20" s="15">
        <f t="shared" si="6"/>
        <v>8.0640000000000001</v>
      </c>
      <c r="G20" s="15">
        <f t="shared" si="7"/>
        <v>52.864000000000004</v>
      </c>
      <c r="H20" s="15"/>
      <c r="I20" s="10">
        <f t="shared" si="8"/>
        <v>45207</v>
      </c>
      <c r="J20" s="15">
        <f>E20*0.7</f>
        <v>31.36</v>
      </c>
      <c r="K20" s="15">
        <f t="shared" si="9"/>
        <v>5.6448</v>
      </c>
      <c r="L20" s="15">
        <f t="shared" si="10"/>
        <v>37.004800000000003</v>
      </c>
      <c r="N20" s="10">
        <f>A20+4</f>
        <v>45213</v>
      </c>
      <c r="O20" s="4">
        <f t="shared" si="11"/>
        <v>13.440000000000001</v>
      </c>
      <c r="P20" s="15">
        <f t="shared" si="12"/>
        <v>2.4192</v>
      </c>
      <c r="Q20" s="15">
        <f t="shared" si="13"/>
        <v>15.859200000000001</v>
      </c>
    </row>
    <row r="21" spans="1:22" x14ac:dyDescent="0.3">
      <c r="C21" s="12"/>
      <c r="E21" s="12">
        <f>SUM(E17:E20)</f>
        <v>228.8</v>
      </c>
      <c r="F21" s="12">
        <f>SUM(F17:F20)</f>
        <v>41.183999999999997</v>
      </c>
      <c r="G21" s="12">
        <f>SUM(G17:G20)</f>
        <v>269.98399999999998</v>
      </c>
      <c r="H21" s="12"/>
      <c r="I21" s="12"/>
      <c r="J21" s="12">
        <f>SUM(J17:J20)</f>
        <v>160.15999999999997</v>
      </c>
      <c r="K21" s="12">
        <f t="shared" ref="K21:L21" si="14">SUM(K17:K20)</f>
        <v>28.828799999999998</v>
      </c>
      <c r="L21" s="12">
        <f t="shared" si="14"/>
        <v>188.98879999999997</v>
      </c>
      <c r="O21" s="12">
        <f>SUM(O17:O20)</f>
        <v>68.64</v>
      </c>
      <c r="P21" s="12">
        <f t="shared" ref="P21" si="15">SUM(P17:P20)</f>
        <v>12.355199999999998</v>
      </c>
      <c r="Q21" s="12">
        <f t="shared" ref="Q21" si="16">SUM(Q17:Q20)</f>
        <v>80.995199999999997</v>
      </c>
    </row>
    <row r="22" spans="1:22" x14ac:dyDescent="0.3">
      <c r="E22" s="12"/>
      <c r="F22" s="12"/>
      <c r="G22" s="12"/>
      <c r="H22" s="12"/>
      <c r="I22" s="12"/>
      <c r="J22" s="16"/>
      <c r="K22" s="16"/>
      <c r="L22" s="16"/>
    </row>
    <row r="23" spans="1:22" x14ac:dyDescent="0.3">
      <c r="A23" s="6" t="s">
        <v>27</v>
      </c>
      <c r="I23" s="6" t="s">
        <v>26</v>
      </c>
      <c r="N23" s="6" t="s">
        <v>25</v>
      </c>
      <c r="S23" s="6" t="s">
        <v>24</v>
      </c>
      <c r="T23" s="3"/>
    </row>
    <row r="24" spans="1:22" x14ac:dyDescent="0.3">
      <c r="A24" s="1" t="s">
        <v>12</v>
      </c>
      <c r="B24" s="1" t="s">
        <v>9</v>
      </c>
      <c r="C24" s="1" t="s">
        <v>14</v>
      </c>
      <c r="D24" s="1" t="s">
        <v>11</v>
      </c>
      <c r="E24" s="1" t="s">
        <v>10</v>
      </c>
      <c r="F24" s="1" t="s">
        <v>28</v>
      </c>
      <c r="G24" s="1" t="s">
        <v>3</v>
      </c>
      <c r="H24" s="1"/>
      <c r="I24" s="1" t="s">
        <v>12</v>
      </c>
      <c r="J24" s="1" t="s">
        <v>10</v>
      </c>
      <c r="K24" s="1" t="s">
        <v>28</v>
      </c>
      <c r="L24" s="1" t="s">
        <v>3</v>
      </c>
      <c r="N24" s="1" t="s">
        <v>12</v>
      </c>
      <c r="O24" s="1" t="s">
        <v>10</v>
      </c>
      <c r="P24" s="1" t="s">
        <v>28</v>
      </c>
      <c r="Q24" s="1" t="s">
        <v>3</v>
      </c>
      <c r="S24" s="1" t="s">
        <v>12</v>
      </c>
      <c r="T24" s="21" t="s">
        <v>10</v>
      </c>
      <c r="U24" s="1" t="s">
        <v>28</v>
      </c>
      <c r="V24" s="1" t="s">
        <v>3</v>
      </c>
    </row>
    <row r="25" spans="1:22" x14ac:dyDescent="0.3">
      <c r="A25" s="10">
        <v>45219</v>
      </c>
      <c r="B25" s="7" t="s">
        <v>17</v>
      </c>
      <c r="C25" s="3">
        <f>B9*0.6</f>
        <v>12</v>
      </c>
      <c r="D25" s="20">
        <f>C9</f>
        <v>6</v>
      </c>
      <c r="E25" s="15">
        <f t="shared" ref="E25:E28" si="17">C25*D25</f>
        <v>72</v>
      </c>
      <c r="F25" s="15">
        <f>E25*0.18</f>
        <v>12.959999999999999</v>
      </c>
      <c r="G25" s="15">
        <f t="shared" ref="G25:G28" si="18">E25+F25</f>
        <v>84.96</v>
      </c>
      <c r="H25" s="15"/>
      <c r="N25" s="10">
        <f>A25+4</f>
        <v>45223</v>
      </c>
      <c r="O25" s="4">
        <f>E25*0.1</f>
        <v>7.2</v>
      </c>
      <c r="P25" s="15">
        <f>O25*0.18</f>
        <v>1.296</v>
      </c>
      <c r="Q25" s="15">
        <f>O25+P25</f>
        <v>8.4960000000000004</v>
      </c>
      <c r="S25" s="10">
        <f>A25+4</f>
        <v>45223</v>
      </c>
      <c r="T25" s="15">
        <f>E25*0.9</f>
        <v>64.8</v>
      </c>
      <c r="U25" s="15">
        <f>T25*0.18</f>
        <v>11.664</v>
      </c>
      <c r="V25" s="15">
        <f>T25+U25</f>
        <v>76.463999999999999</v>
      </c>
    </row>
    <row r="26" spans="1:22" x14ac:dyDescent="0.3">
      <c r="A26" s="10">
        <v>45219</v>
      </c>
      <c r="B26" s="7" t="s">
        <v>18</v>
      </c>
      <c r="C26" s="3">
        <f t="shared" ref="C26:C28" si="19">B10*0.6</f>
        <v>15</v>
      </c>
      <c r="D26" s="20">
        <f t="shared" ref="D26:D28" si="20">C10</f>
        <v>10</v>
      </c>
      <c r="E26" s="15">
        <f t="shared" si="17"/>
        <v>150</v>
      </c>
      <c r="F26" s="15">
        <f t="shared" ref="F26:F27" si="21">E26*0.18</f>
        <v>27</v>
      </c>
      <c r="G26" s="15">
        <f t="shared" si="18"/>
        <v>177</v>
      </c>
      <c r="H26" s="15"/>
      <c r="N26" s="10">
        <f t="shared" ref="N26:N28" si="22">A26+4</f>
        <v>45223</v>
      </c>
      <c r="O26" s="4">
        <f t="shared" ref="O26:O28" si="23">E26*0.1</f>
        <v>15</v>
      </c>
      <c r="P26" s="15">
        <f t="shared" ref="P26:P28" si="24">O26*0.18</f>
        <v>2.6999999999999997</v>
      </c>
      <c r="Q26" s="15">
        <f t="shared" ref="Q26:Q28" si="25">O26+P26</f>
        <v>17.7</v>
      </c>
      <c r="S26" s="10">
        <f>A26+4</f>
        <v>45223</v>
      </c>
      <c r="T26" s="15">
        <f>E26*0.9</f>
        <v>135</v>
      </c>
      <c r="U26" s="15">
        <f t="shared" ref="U26:U28" si="26">T26*0.18</f>
        <v>24.3</v>
      </c>
      <c r="V26" s="15">
        <f t="shared" ref="V26:V28" si="27">T26+U26</f>
        <v>159.30000000000001</v>
      </c>
    </row>
    <row r="27" spans="1:22" x14ac:dyDescent="0.3">
      <c r="A27" s="10">
        <v>45219</v>
      </c>
      <c r="B27" s="7" t="s">
        <v>19</v>
      </c>
      <c r="C27" s="3">
        <f t="shared" si="19"/>
        <v>18</v>
      </c>
      <c r="D27" s="20">
        <f t="shared" si="20"/>
        <v>3</v>
      </c>
      <c r="E27" s="15">
        <f t="shared" si="17"/>
        <v>54</v>
      </c>
      <c r="F27" s="15">
        <f t="shared" si="21"/>
        <v>9.7199999999999989</v>
      </c>
      <c r="G27" s="15">
        <f t="shared" si="18"/>
        <v>63.72</v>
      </c>
      <c r="H27" s="15"/>
      <c r="I27" s="10">
        <f>A27+1</f>
        <v>45220</v>
      </c>
      <c r="J27" s="4">
        <f>E27</f>
        <v>54</v>
      </c>
      <c r="K27" s="15">
        <f t="shared" ref="K27" si="28">J27*0.18</f>
        <v>9.7199999999999989</v>
      </c>
      <c r="L27" s="15">
        <f t="shared" ref="L27" si="29">J27+K27</f>
        <v>63.72</v>
      </c>
      <c r="N27" s="10"/>
      <c r="O27" s="4"/>
      <c r="P27" s="15"/>
      <c r="Q27" s="15"/>
      <c r="S27" s="10"/>
      <c r="T27" s="15"/>
      <c r="U27" s="15"/>
      <c r="V27" s="15"/>
    </row>
    <row r="28" spans="1:22" x14ac:dyDescent="0.3">
      <c r="A28" s="10">
        <v>45219</v>
      </c>
      <c r="B28" s="7" t="s">
        <v>20</v>
      </c>
      <c r="C28" s="3">
        <f t="shared" si="19"/>
        <v>16.8</v>
      </c>
      <c r="D28" s="20">
        <f t="shared" si="20"/>
        <v>4</v>
      </c>
      <c r="E28" s="15">
        <f t="shared" si="17"/>
        <v>67.2</v>
      </c>
      <c r="F28" s="15">
        <f>E28*0.18</f>
        <v>12.096</v>
      </c>
      <c r="G28" s="15">
        <f t="shared" si="18"/>
        <v>79.296000000000006</v>
      </c>
      <c r="H28" s="15"/>
      <c r="N28" s="10">
        <f t="shared" si="22"/>
        <v>45223</v>
      </c>
      <c r="O28" s="4">
        <f t="shared" si="23"/>
        <v>6.7200000000000006</v>
      </c>
      <c r="P28" s="15">
        <f t="shared" si="24"/>
        <v>1.2096</v>
      </c>
      <c r="Q28" s="15">
        <f t="shared" si="25"/>
        <v>7.9296000000000006</v>
      </c>
      <c r="S28" s="10">
        <f>A28+4</f>
        <v>45223</v>
      </c>
      <c r="T28" s="15">
        <f>E28*0.9</f>
        <v>60.480000000000004</v>
      </c>
      <c r="U28" s="15">
        <f t="shared" si="26"/>
        <v>10.8864</v>
      </c>
      <c r="V28" s="15">
        <f t="shared" si="27"/>
        <v>71.366399999999999</v>
      </c>
    </row>
    <row r="29" spans="1:22" x14ac:dyDescent="0.3">
      <c r="A29" s="10"/>
      <c r="B29" s="10"/>
      <c r="C29" s="3"/>
      <c r="D29" s="11"/>
      <c r="E29" s="12">
        <f>SUM(E25:E28)</f>
        <v>343.2</v>
      </c>
      <c r="F29" s="12">
        <f t="shared" ref="F29:G29" si="30">SUM(F25:F28)</f>
        <v>61.775999999999996</v>
      </c>
      <c r="G29" s="12">
        <f t="shared" si="30"/>
        <v>404.97599999999994</v>
      </c>
      <c r="H29" s="12"/>
      <c r="J29" s="9">
        <f>SUM(J25:J28)</f>
        <v>54</v>
      </c>
      <c r="K29" s="9">
        <f t="shared" ref="K29:L29" si="31">SUM(K25:K28)</f>
        <v>9.7199999999999989</v>
      </c>
      <c r="L29" s="9">
        <f t="shared" si="31"/>
        <v>63.72</v>
      </c>
      <c r="N29" s="10"/>
      <c r="O29" s="9">
        <f>SUM(O25:O28)</f>
        <v>28.92</v>
      </c>
      <c r="P29" s="9">
        <f t="shared" ref="P29:Q29" si="32">SUM(P25:P28)</f>
        <v>5.2055999999999996</v>
      </c>
      <c r="Q29" s="9">
        <f t="shared" si="32"/>
        <v>34.125599999999999</v>
      </c>
      <c r="T29" s="9">
        <f>SUM(T25:T28)</f>
        <v>260.28000000000003</v>
      </c>
      <c r="U29" s="9">
        <f>SUM(U25:U28)</f>
        <v>46.8504</v>
      </c>
      <c r="V29" s="9">
        <f>SUM(V25:V28)</f>
        <v>307.13040000000001</v>
      </c>
    </row>
    <row r="30" spans="1:22" x14ac:dyDescent="0.3">
      <c r="E30" s="12"/>
      <c r="F30" s="12"/>
      <c r="G30" s="12"/>
      <c r="H30" s="12"/>
      <c r="I30" s="12"/>
      <c r="J30" s="16"/>
      <c r="K30" s="16"/>
      <c r="L30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DE88-1FB8-4ABA-9889-3AA35BB54697}">
  <dimension ref="A1:O89"/>
  <sheetViews>
    <sheetView tabSelected="1" zoomScale="102" zoomScaleNormal="110" workbookViewId="0">
      <selection activeCell="A75" sqref="A5:A75"/>
    </sheetView>
  </sheetViews>
  <sheetFormatPr baseColWidth="10" defaultRowHeight="14.4" x14ac:dyDescent="0.3"/>
  <cols>
    <col min="1" max="1" width="11" bestFit="1" customWidth="1"/>
    <col min="2" max="2" width="11" style="24" customWidth="1"/>
    <col min="3" max="3" width="43.77734375" bestFit="1" customWidth="1"/>
    <col min="4" max="4" width="6.6640625" style="1" customWidth="1"/>
    <col min="5" max="6" width="9.88671875" bestFit="1" customWidth="1"/>
    <col min="7" max="7" width="5.77734375" customWidth="1"/>
    <col min="8" max="8" width="13.33203125" bestFit="1" customWidth="1"/>
    <col min="12" max="12" width="34.88671875" bestFit="1" customWidth="1"/>
    <col min="13" max="13" width="5.5546875" bestFit="1" customWidth="1"/>
  </cols>
  <sheetData>
    <row r="1" spans="1:15" x14ac:dyDescent="0.3">
      <c r="C1" s="30" t="s">
        <v>2</v>
      </c>
      <c r="D1" s="30"/>
      <c r="E1" s="30"/>
      <c r="F1" s="30"/>
      <c r="L1" s="6" t="s">
        <v>8</v>
      </c>
    </row>
    <row r="2" spans="1:15" x14ac:dyDescent="0.3">
      <c r="D2" s="2" t="s">
        <v>4</v>
      </c>
      <c r="E2" s="2" t="s">
        <v>0</v>
      </c>
      <c r="F2" s="2" t="s">
        <v>1</v>
      </c>
      <c r="H2" s="2" t="s">
        <v>9</v>
      </c>
      <c r="I2" s="2" t="s">
        <v>72</v>
      </c>
      <c r="J2" s="2" t="s">
        <v>75</v>
      </c>
      <c r="K2" s="2"/>
      <c r="N2" s="2" t="s">
        <v>72</v>
      </c>
      <c r="O2" s="2" t="s">
        <v>75</v>
      </c>
    </row>
    <row r="3" spans="1:15" x14ac:dyDescent="0.3">
      <c r="E3" s="2" t="s">
        <v>10</v>
      </c>
      <c r="F3" s="2" t="s">
        <v>10</v>
      </c>
      <c r="M3" s="2" t="s">
        <v>10</v>
      </c>
    </row>
    <row r="4" spans="1:15" x14ac:dyDescent="0.3">
      <c r="C4" s="5" t="s">
        <v>30</v>
      </c>
      <c r="H4" t="s">
        <v>22</v>
      </c>
      <c r="I4">
        <v>3</v>
      </c>
      <c r="J4">
        <v>1.5</v>
      </c>
      <c r="N4">
        <v>6</v>
      </c>
      <c r="O4">
        <v>2</v>
      </c>
    </row>
    <row r="5" spans="1:15" x14ac:dyDescent="0.3">
      <c r="A5" s="10">
        <v>45207</v>
      </c>
      <c r="B5" s="27" t="s">
        <v>60</v>
      </c>
      <c r="C5" s="29" t="s">
        <v>59</v>
      </c>
      <c r="E5" s="3"/>
      <c r="F5" s="3"/>
      <c r="H5" t="s">
        <v>70</v>
      </c>
      <c r="L5" t="s">
        <v>50</v>
      </c>
      <c r="M5" s="4">
        <f>F21+F26+F44</f>
        <v>572</v>
      </c>
    </row>
    <row r="6" spans="1:15" x14ac:dyDescent="0.3">
      <c r="B6" s="24" t="s">
        <v>39</v>
      </c>
      <c r="C6" t="s">
        <v>40</v>
      </c>
      <c r="D6" s="5" t="s">
        <v>5</v>
      </c>
      <c r="E6" s="3">
        <f>F11+F8</f>
        <v>188.98879999999997</v>
      </c>
      <c r="F6" s="3"/>
      <c r="L6" t="s">
        <v>53</v>
      </c>
      <c r="M6" s="4">
        <f>-E55</f>
        <v>-54</v>
      </c>
    </row>
    <row r="7" spans="1:15" x14ac:dyDescent="0.3">
      <c r="B7" s="27" t="s">
        <v>60</v>
      </c>
      <c r="C7" s="29" t="s">
        <v>59</v>
      </c>
      <c r="D7" s="5"/>
      <c r="E7" s="3"/>
      <c r="F7" s="3"/>
      <c r="M7" s="4"/>
    </row>
    <row r="8" spans="1:15" x14ac:dyDescent="0.3">
      <c r="B8" s="24" t="s">
        <v>41</v>
      </c>
      <c r="C8" t="s">
        <v>29</v>
      </c>
      <c r="D8" s="5" t="s">
        <v>5</v>
      </c>
      <c r="E8" s="3"/>
      <c r="F8" s="3">
        <f>Data!J21</f>
        <v>160.15999999999997</v>
      </c>
      <c r="L8" t="s">
        <v>56</v>
      </c>
      <c r="M8" s="26">
        <f>SUM(M5:M6)</f>
        <v>518</v>
      </c>
    </row>
    <row r="9" spans="1:15" x14ac:dyDescent="0.3">
      <c r="B9" s="27" t="s">
        <v>61</v>
      </c>
      <c r="C9" s="28" t="s">
        <v>62</v>
      </c>
      <c r="D9" s="5"/>
      <c r="E9" s="3"/>
      <c r="F9" s="3"/>
      <c r="M9" s="4"/>
    </row>
    <row r="10" spans="1:15" x14ac:dyDescent="0.3">
      <c r="B10" s="27" t="s">
        <v>63</v>
      </c>
      <c r="C10" s="28" t="s">
        <v>64</v>
      </c>
      <c r="D10" s="5"/>
      <c r="E10" s="3"/>
      <c r="F10" s="3"/>
      <c r="M10" s="4"/>
    </row>
    <row r="11" spans="1:15" x14ac:dyDescent="0.3">
      <c r="B11" s="24" t="s">
        <v>42</v>
      </c>
      <c r="C11" t="s">
        <v>43</v>
      </c>
      <c r="D11" s="5" t="s">
        <v>5</v>
      </c>
      <c r="E11" s="3"/>
      <c r="F11" s="3">
        <f>Data!K21</f>
        <v>28.828799999999998</v>
      </c>
      <c r="L11" t="s">
        <v>55</v>
      </c>
      <c r="M11" s="4">
        <f>-E68</f>
        <v>-28.92</v>
      </c>
    </row>
    <row r="12" spans="1:15" x14ac:dyDescent="0.3">
      <c r="C12" s="5" t="s">
        <v>31</v>
      </c>
      <c r="D12" s="5"/>
      <c r="E12" s="3"/>
      <c r="F12" s="3"/>
      <c r="H12" t="s">
        <v>22</v>
      </c>
      <c r="I12">
        <v>3</v>
      </c>
      <c r="J12">
        <v>1.5</v>
      </c>
      <c r="M12" s="26">
        <f>SUM(M8:M11)</f>
        <v>489.08</v>
      </c>
    </row>
    <row r="13" spans="1:15" x14ac:dyDescent="0.3">
      <c r="A13" s="10">
        <v>45207</v>
      </c>
      <c r="B13" s="27" t="s">
        <v>65</v>
      </c>
      <c r="C13" s="29" t="s">
        <v>66</v>
      </c>
      <c r="D13" s="5"/>
      <c r="E13" s="3"/>
      <c r="F13" s="3"/>
      <c r="H13" t="s">
        <v>70</v>
      </c>
      <c r="M13" s="4"/>
    </row>
    <row r="14" spans="1:15" x14ac:dyDescent="0.3">
      <c r="B14" s="24">
        <v>104</v>
      </c>
      <c r="C14" t="s">
        <v>38</v>
      </c>
      <c r="D14" s="5" t="s">
        <v>5</v>
      </c>
      <c r="E14" s="3">
        <f>F16</f>
        <v>188.98879999999997</v>
      </c>
      <c r="F14" s="3"/>
      <c r="L14" t="s">
        <v>49</v>
      </c>
      <c r="M14" s="4">
        <f>-(E32+E50-F65)</f>
        <v>-398.4615384615384</v>
      </c>
    </row>
    <row r="15" spans="1:15" x14ac:dyDescent="0.3">
      <c r="B15" s="27" t="s">
        <v>60</v>
      </c>
      <c r="C15" s="29" t="s">
        <v>59</v>
      </c>
      <c r="D15" s="5"/>
      <c r="E15" s="3"/>
      <c r="F15" s="3"/>
      <c r="M15" s="4"/>
    </row>
    <row r="16" spans="1:15" ht="15" thickBot="1" x14ac:dyDescent="0.35">
      <c r="B16" s="24" t="s">
        <v>39</v>
      </c>
      <c r="C16" t="s">
        <v>40</v>
      </c>
      <c r="D16" s="5" t="s">
        <v>5</v>
      </c>
      <c r="E16" s="3"/>
      <c r="F16" s="3">
        <f>E6</f>
        <v>188.98879999999997</v>
      </c>
      <c r="L16" t="s">
        <v>54</v>
      </c>
      <c r="M16" s="13">
        <f>M12+M14</f>
        <v>90.618461538461588</v>
      </c>
    </row>
    <row r="17" spans="1:10" x14ac:dyDescent="0.3">
      <c r="C17" s="5" t="s">
        <v>32</v>
      </c>
      <c r="H17" t="s">
        <v>22</v>
      </c>
      <c r="I17">
        <v>1</v>
      </c>
      <c r="J17">
        <v>1.5</v>
      </c>
    </row>
    <row r="18" spans="1:10" x14ac:dyDescent="0.3">
      <c r="A18" s="10">
        <v>45209</v>
      </c>
      <c r="B18" s="27" t="s">
        <v>60</v>
      </c>
      <c r="C18" s="29" t="s">
        <v>59</v>
      </c>
      <c r="H18" t="s">
        <v>71</v>
      </c>
    </row>
    <row r="19" spans="1:10" x14ac:dyDescent="0.3">
      <c r="B19" s="24" t="s">
        <v>41</v>
      </c>
      <c r="C19" t="s">
        <v>29</v>
      </c>
      <c r="D19" s="5" t="s">
        <v>5</v>
      </c>
      <c r="E19" s="3">
        <f>F8</f>
        <v>160.15999999999997</v>
      </c>
      <c r="F19" s="3"/>
    </row>
    <row r="20" spans="1:10" x14ac:dyDescent="0.3">
      <c r="A20" s="10"/>
      <c r="B20" s="27" t="s">
        <v>57</v>
      </c>
      <c r="C20" s="28" t="s">
        <v>58</v>
      </c>
      <c r="D20" s="5"/>
      <c r="E20" s="3"/>
      <c r="F20" s="3"/>
    </row>
    <row r="21" spans="1:10" x14ac:dyDescent="0.3">
      <c r="A21" s="10"/>
      <c r="B21" s="24" t="s">
        <v>44</v>
      </c>
      <c r="C21" t="s">
        <v>45</v>
      </c>
      <c r="D21" s="5" t="s">
        <v>6</v>
      </c>
      <c r="E21" s="3"/>
      <c r="F21" s="3">
        <f>E19</f>
        <v>160.15999999999997</v>
      </c>
    </row>
    <row r="22" spans="1:10" x14ac:dyDescent="0.3">
      <c r="A22" s="10"/>
      <c r="C22" s="5" t="s">
        <v>33</v>
      </c>
      <c r="D22" s="5"/>
      <c r="E22" s="3"/>
      <c r="F22" s="3"/>
      <c r="H22" t="s">
        <v>22</v>
      </c>
      <c r="I22">
        <v>1</v>
      </c>
      <c r="J22">
        <v>1.5</v>
      </c>
    </row>
    <row r="23" spans="1:10" x14ac:dyDescent="0.3">
      <c r="A23" s="10">
        <v>45209</v>
      </c>
      <c r="B23" s="27" t="s">
        <v>60</v>
      </c>
      <c r="C23" s="29" t="s">
        <v>59</v>
      </c>
      <c r="D23" s="5"/>
      <c r="E23" s="3"/>
      <c r="F23" s="3"/>
      <c r="H23" t="s">
        <v>71</v>
      </c>
    </row>
    <row r="24" spans="1:10" x14ac:dyDescent="0.3">
      <c r="B24" s="24" t="s">
        <v>39</v>
      </c>
      <c r="C24" t="s">
        <v>40</v>
      </c>
      <c r="D24" s="5" t="s">
        <v>5</v>
      </c>
      <c r="E24" s="3">
        <f>F29+F26</f>
        <v>80.995199999999997</v>
      </c>
      <c r="F24" s="3"/>
    </row>
    <row r="25" spans="1:10" x14ac:dyDescent="0.3">
      <c r="A25" s="10"/>
      <c r="B25" s="27" t="s">
        <v>57</v>
      </c>
      <c r="C25" s="28" t="s">
        <v>58</v>
      </c>
      <c r="D25" s="5"/>
      <c r="E25" s="3"/>
      <c r="F25" s="3"/>
    </row>
    <row r="26" spans="1:10" x14ac:dyDescent="0.3">
      <c r="B26" s="24" t="s">
        <v>44</v>
      </c>
      <c r="C26" t="s">
        <v>45</v>
      </c>
      <c r="D26" s="5" t="s">
        <v>6</v>
      </c>
      <c r="E26" s="3"/>
      <c r="F26" s="3">
        <f>Data!O21</f>
        <v>68.64</v>
      </c>
    </row>
    <row r="27" spans="1:10" x14ac:dyDescent="0.3">
      <c r="B27" s="27" t="s">
        <v>61</v>
      </c>
      <c r="C27" s="28" t="s">
        <v>62</v>
      </c>
      <c r="D27" s="5"/>
      <c r="E27" s="3"/>
      <c r="F27" s="3"/>
    </row>
    <row r="28" spans="1:10" x14ac:dyDescent="0.3">
      <c r="B28" s="27" t="s">
        <v>63</v>
      </c>
      <c r="C28" s="28" t="s">
        <v>64</v>
      </c>
      <c r="D28" s="5"/>
      <c r="E28" s="3"/>
      <c r="F28" s="3"/>
    </row>
    <row r="29" spans="1:10" x14ac:dyDescent="0.3">
      <c r="B29" s="24" t="s">
        <v>42</v>
      </c>
      <c r="C29" t="s">
        <v>43</v>
      </c>
      <c r="D29" s="5" t="s">
        <v>5</v>
      </c>
      <c r="E29" s="3"/>
      <c r="F29" s="3">
        <f>Data!P21</f>
        <v>12.355199999999998</v>
      </c>
    </row>
    <row r="30" spans="1:10" x14ac:dyDescent="0.3">
      <c r="C30" s="5" t="s">
        <v>34</v>
      </c>
      <c r="E30" s="3"/>
      <c r="F30" s="3"/>
      <c r="H30" t="s">
        <v>22</v>
      </c>
      <c r="I30">
        <v>1</v>
      </c>
      <c r="J30">
        <v>1.5</v>
      </c>
    </row>
    <row r="31" spans="1:10" x14ac:dyDescent="0.3">
      <c r="A31" s="10">
        <v>45209</v>
      </c>
      <c r="B31" s="24" t="s">
        <v>67</v>
      </c>
      <c r="C31" s="28" t="s">
        <v>68</v>
      </c>
      <c r="E31" s="3"/>
      <c r="F31" s="3"/>
      <c r="H31" t="s">
        <v>71</v>
      </c>
    </row>
    <row r="32" spans="1:10" x14ac:dyDescent="0.3">
      <c r="B32" s="24" t="s">
        <v>48</v>
      </c>
      <c r="C32" t="s">
        <v>45</v>
      </c>
      <c r="D32" s="5" t="s">
        <v>6</v>
      </c>
      <c r="E32" s="3">
        <f>Data!D6*0.4</f>
        <v>176</v>
      </c>
      <c r="F32" s="3"/>
    </row>
    <row r="33" spans="1:10" x14ac:dyDescent="0.3">
      <c r="B33" s="27" t="s">
        <v>69</v>
      </c>
      <c r="C33" s="28" t="s">
        <v>45</v>
      </c>
      <c r="D33" s="5"/>
      <c r="E33" s="3"/>
      <c r="F33" s="3"/>
    </row>
    <row r="34" spans="1:10" x14ac:dyDescent="0.3">
      <c r="B34" s="24" t="s">
        <v>51</v>
      </c>
      <c r="C34" t="s">
        <v>45</v>
      </c>
      <c r="D34" s="5" t="s">
        <v>5</v>
      </c>
      <c r="E34" s="3"/>
      <c r="F34" s="3">
        <f>E32</f>
        <v>176</v>
      </c>
    </row>
    <row r="35" spans="1:10" x14ac:dyDescent="0.3">
      <c r="C35" s="5" t="s">
        <v>35</v>
      </c>
      <c r="E35" s="3"/>
      <c r="F35" s="3"/>
      <c r="H35" t="s">
        <v>22</v>
      </c>
      <c r="I35">
        <v>2</v>
      </c>
      <c r="J35">
        <v>1.5</v>
      </c>
    </row>
    <row r="36" spans="1:10" x14ac:dyDescent="0.3">
      <c r="A36" s="10">
        <v>45213</v>
      </c>
      <c r="B36" s="27" t="s">
        <v>65</v>
      </c>
      <c r="C36" s="29" t="s">
        <v>66</v>
      </c>
      <c r="E36" s="3"/>
      <c r="F36" s="3"/>
      <c r="H36" t="s">
        <v>73</v>
      </c>
    </row>
    <row r="37" spans="1:10" x14ac:dyDescent="0.3">
      <c r="B37" s="24">
        <v>104</v>
      </c>
      <c r="C37" t="s">
        <v>38</v>
      </c>
      <c r="D37" s="5" t="s">
        <v>5</v>
      </c>
      <c r="E37" s="3">
        <v>81</v>
      </c>
      <c r="F37" s="3"/>
    </row>
    <row r="38" spans="1:10" x14ac:dyDescent="0.3">
      <c r="B38" s="27" t="s">
        <v>60</v>
      </c>
      <c r="C38" s="29" t="s">
        <v>59</v>
      </c>
      <c r="D38" s="5"/>
      <c r="E38" s="3"/>
      <c r="F38" s="3"/>
    </row>
    <row r="39" spans="1:10" x14ac:dyDescent="0.3">
      <c r="B39" s="24" t="s">
        <v>39</v>
      </c>
      <c r="C39" t="s">
        <v>40</v>
      </c>
      <c r="D39" s="5" t="s">
        <v>5</v>
      </c>
      <c r="E39" s="3"/>
      <c r="F39" s="3">
        <f>E37</f>
        <v>81</v>
      </c>
    </row>
    <row r="40" spans="1:10" ht="14.4" customHeight="1" x14ac:dyDescent="0.3">
      <c r="C40" s="5" t="s">
        <v>36</v>
      </c>
      <c r="E40" s="3"/>
      <c r="F40" s="3"/>
      <c r="H40" t="s">
        <v>27</v>
      </c>
      <c r="I40">
        <v>1</v>
      </c>
      <c r="J40">
        <v>1.5</v>
      </c>
    </row>
    <row r="41" spans="1:10" ht="14.4" customHeight="1" x14ac:dyDescent="0.3">
      <c r="A41" s="10">
        <v>45219</v>
      </c>
      <c r="B41" s="27" t="s">
        <v>60</v>
      </c>
      <c r="C41" s="29" t="s">
        <v>59</v>
      </c>
      <c r="E41" s="3"/>
      <c r="F41" s="3"/>
      <c r="H41" t="s">
        <v>71</v>
      </c>
    </row>
    <row r="42" spans="1:10" x14ac:dyDescent="0.3">
      <c r="B42" s="24" t="s">
        <v>39</v>
      </c>
      <c r="C42" t="s">
        <v>40</v>
      </c>
      <c r="D42" s="5" t="s">
        <v>5</v>
      </c>
      <c r="E42" s="3">
        <f>F47+F44</f>
        <v>404.976</v>
      </c>
      <c r="F42" s="3"/>
    </row>
    <row r="43" spans="1:10" x14ac:dyDescent="0.3">
      <c r="A43" s="10"/>
      <c r="B43" s="27" t="s">
        <v>57</v>
      </c>
      <c r="C43" s="28" t="s">
        <v>58</v>
      </c>
      <c r="D43" s="5"/>
      <c r="E43" s="3"/>
      <c r="F43" s="3"/>
    </row>
    <row r="44" spans="1:10" x14ac:dyDescent="0.3">
      <c r="B44" s="24" t="s">
        <v>44</v>
      </c>
      <c r="C44" t="s">
        <v>45</v>
      </c>
      <c r="D44" s="5" t="s">
        <v>6</v>
      </c>
      <c r="E44" s="3"/>
      <c r="F44" s="3">
        <f>Data!E29</f>
        <v>343.2</v>
      </c>
    </row>
    <row r="45" spans="1:10" x14ac:dyDescent="0.3">
      <c r="B45" s="27" t="s">
        <v>61</v>
      </c>
      <c r="C45" s="28" t="s">
        <v>62</v>
      </c>
      <c r="D45" s="5"/>
      <c r="E45" s="3"/>
      <c r="F45" s="3"/>
    </row>
    <row r="46" spans="1:10" x14ac:dyDescent="0.3">
      <c r="B46" s="27" t="s">
        <v>63</v>
      </c>
      <c r="C46" s="28" t="s">
        <v>64</v>
      </c>
      <c r="D46" s="5"/>
      <c r="E46" s="3"/>
      <c r="F46" s="3"/>
    </row>
    <row r="47" spans="1:10" x14ac:dyDescent="0.3">
      <c r="B47" s="24" t="s">
        <v>42</v>
      </c>
      <c r="C47" t="s">
        <v>43</v>
      </c>
      <c r="D47" s="5" t="s">
        <v>5</v>
      </c>
      <c r="E47" s="3"/>
      <c r="F47" s="3">
        <f>Data!F29</f>
        <v>61.775999999999996</v>
      </c>
    </row>
    <row r="48" spans="1:10" x14ac:dyDescent="0.3">
      <c r="C48" s="5" t="s">
        <v>37</v>
      </c>
      <c r="E48" s="3"/>
      <c r="F48" s="3"/>
      <c r="H48" t="s">
        <v>27</v>
      </c>
      <c r="I48">
        <v>1</v>
      </c>
      <c r="J48">
        <v>1.5</v>
      </c>
    </row>
    <row r="49" spans="1:10" x14ac:dyDescent="0.3">
      <c r="A49" s="10">
        <v>45219</v>
      </c>
      <c r="B49" s="24" t="s">
        <v>67</v>
      </c>
      <c r="C49" s="28" t="s">
        <v>68</v>
      </c>
      <c r="E49" s="3"/>
      <c r="F49" s="3"/>
      <c r="H49" t="s">
        <v>71</v>
      </c>
    </row>
    <row r="50" spans="1:10" x14ac:dyDescent="0.3">
      <c r="B50" s="24" t="s">
        <v>48</v>
      </c>
      <c r="C50" t="s">
        <v>45</v>
      </c>
      <c r="D50" s="5" t="s">
        <v>6</v>
      </c>
      <c r="E50" s="3">
        <f>Data!D6*0.6</f>
        <v>263.99999999999994</v>
      </c>
      <c r="F50" s="3"/>
    </row>
    <row r="51" spans="1:10" x14ac:dyDescent="0.3">
      <c r="B51" s="27" t="s">
        <v>69</v>
      </c>
      <c r="C51" s="28" t="s">
        <v>45</v>
      </c>
      <c r="D51" s="5"/>
      <c r="E51" s="3"/>
      <c r="F51" s="3"/>
    </row>
    <row r="52" spans="1:10" x14ac:dyDescent="0.3">
      <c r="B52" s="24" t="s">
        <v>51</v>
      </c>
      <c r="C52" t="s">
        <v>45</v>
      </c>
      <c r="D52" s="5" t="s">
        <v>5</v>
      </c>
      <c r="E52" s="3"/>
      <c r="F52" s="3">
        <f>E50</f>
        <v>263.99999999999994</v>
      </c>
    </row>
    <row r="53" spans="1:10" x14ac:dyDescent="0.3">
      <c r="C53" s="5" t="s">
        <v>36</v>
      </c>
      <c r="E53" s="3"/>
      <c r="F53" s="3"/>
    </row>
    <row r="54" spans="1:10" x14ac:dyDescent="0.3">
      <c r="A54" s="10">
        <v>45220</v>
      </c>
      <c r="B54" s="27" t="s">
        <v>57</v>
      </c>
      <c r="C54" s="28" t="s">
        <v>58</v>
      </c>
      <c r="E54" s="3"/>
      <c r="F54" s="3"/>
      <c r="H54" t="s">
        <v>27</v>
      </c>
      <c r="I54">
        <v>4</v>
      </c>
      <c r="J54">
        <v>1.5</v>
      </c>
    </row>
    <row r="55" spans="1:10" x14ac:dyDescent="0.3">
      <c r="B55" s="24" t="s">
        <v>52</v>
      </c>
      <c r="C55" t="s">
        <v>53</v>
      </c>
      <c r="D55" s="5" t="s">
        <v>6</v>
      </c>
      <c r="E55" s="3">
        <f>Data!J29</f>
        <v>54</v>
      </c>
      <c r="F55" s="3"/>
      <c r="H55" t="s">
        <v>76</v>
      </c>
    </row>
    <row r="56" spans="1:10" x14ac:dyDescent="0.3">
      <c r="B56" s="27" t="s">
        <v>61</v>
      </c>
      <c r="C56" s="28" t="s">
        <v>62</v>
      </c>
      <c r="D56" s="5"/>
      <c r="E56" s="3"/>
      <c r="F56" s="3"/>
    </row>
    <row r="57" spans="1:10" x14ac:dyDescent="0.3">
      <c r="B57" s="27" t="s">
        <v>63</v>
      </c>
      <c r="C57" s="28" t="s">
        <v>64</v>
      </c>
      <c r="D57" s="5"/>
      <c r="E57" s="3"/>
      <c r="F57" s="3"/>
    </row>
    <row r="58" spans="1:10" x14ac:dyDescent="0.3">
      <c r="B58" s="24" t="s">
        <v>42</v>
      </c>
      <c r="C58" t="s">
        <v>43</v>
      </c>
      <c r="D58" s="5" t="s">
        <v>5</v>
      </c>
      <c r="E58" s="3">
        <f>Data!K29</f>
        <v>9.7199999999999989</v>
      </c>
      <c r="F58" s="3"/>
    </row>
    <row r="59" spans="1:10" x14ac:dyDescent="0.3">
      <c r="B59" s="27" t="s">
        <v>60</v>
      </c>
      <c r="C59" s="29" t="s">
        <v>59</v>
      </c>
      <c r="D59" s="5"/>
      <c r="E59" s="3"/>
      <c r="F59" s="3"/>
    </row>
    <row r="60" spans="1:10" x14ac:dyDescent="0.3">
      <c r="B60" s="24" t="s">
        <v>39</v>
      </c>
      <c r="C60" t="s">
        <v>40</v>
      </c>
      <c r="D60" s="5" t="s">
        <v>5</v>
      </c>
      <c r="E60" s="3"/>
      <c r="F60" s="3">
        <f>E55+E58</f>
        <v>63.72</v>
      </c>
    </row>
    <row r="61" spans="1:10" x14ac:dyDescent="0.3">
      <c r="C61" s="5" t="s">
        <v>37</v>
      </c>
      <c r="E61" s="3"/>
      <c r="F61" s="3"/>
      <c r="H61" t="s">
        <v>27</v>
      </c>
      <c r="I61">
        <v>4</v>
      </c>
      <c r="J61">
        <v>1.5</v>
      </c>
    </row>
    <row r="62" spans="1:10" x14ac:dyDescent="0.3">
      <c r="A62" s="10">
        <v>45220</v>
      </c>
      <c r="B62" s="27" t="s">
        <v>69</v>
      </c>
      <c r="C62" s="28" t="s">
        <v>45</v>
      </c>
      <c r="E62" s="3"/>
      <c r="F62" s="3"/>
      <c r="H62" t="s">
        <v>76</v>
      </c>
    </row>
    <row r="63" spans="1:10" x14ac:dyDescent="0.3">
      <c r="B63" s="24" t="s">
        <v>51</v>
      </c>
      <c r="C63" t="s">
        <v>45</v>
      </c>
      <c r="D63" s="5" t="s">
        <v>5</v>
      </c>
      <c r="E63" s="3">
        <f>F65</f>
        <v>41.53846153846154</v>
      </c>
      <c r="F63" s="3"/>
    </row>
    <row r="64" spans="1:10" x14ac:dyDescent="0.3">
      <c r="B64" s="24" t="s">
        <v>67</v>
      </c>
      <c r="C64" s="28" t="s">
        <v>68</v>
      </c>
      <c r="D64" s="5"/>
      <c r="E64" s="3"/>
      <c r="F64" s="3"/>
    </row>
    <row r="65" spans="1:11" x14ac:dyDescent="0.3">
      <c r="B65" s="24" t="s">
        <v>48</v>
      </c>
      <c r="C65" t="s">
        <v>45</v>
      </c>
      <c r="D65" s="5" t="s">
        <v>6</v>
      </c>
      <c r="E65" s="3"/>
      <c r="F65" s="3">
        <f>E55/1.3</f>
        <v>41.53846153846154</v>
      </c>
    </row>
    <row r="66" spans="1:11" x14ac:dyDescent="0.3">
      <c r="C66" s="5" t="s">
        <v>46</v>
      </c>
      <c r="E66" s="3"/>
      <c r="F66" s="3"/>
      <c r="H66" t="s">
        <v>27</v>
      </c>
      <c r="I66">
        <v>5</v>
      </c>
      <c r="J66">
        <v>1.5</v>
      </c>
    </row>
    <row r="67" spans="1:11" x14ac:dyDescent="0.3">
      <c r="A67" s="10">
        <v>45223</v>
      </c>
      <c r="B67" s="27" t="s">
        <v>57</v>
      </c>
      <c r="C67" s="28" t="s">
        <v>58</v>
      </c>
      <c r="H67" t="s">
        <v>74</v>
      </c>
    </row>
    <row r="68" spans="1:11" x14ac:dyDescent="0.3">
      <c r="A68" s="10"/>
      <c r="B68" s="24" t="s">
        <v>44</v>
      </c>
      <c r="C68" t="s">
        <v>45</v>
      </c>
      <c r="D68" s="5" t="s">
        <v>6</v>
      </c>
      <c r="E68" s="3">
        <f>Data!O29</f>
        <v>28.92</v>
      </c>
      <c r="F68" s="3"/>
    </row>
    <row r="69" spans="1:11" x14ac:dyDescent="0.3">
      <c r="A69" s="10"/>
      <c r="B69" s="27" t="s">
        <v>61</v>
      </c>
      <c r="C69" s="28" t="s">
        <v>62</v>
      </c>
      <c r="D69" s="5"/>
      <c r="E69" s="3"/>
      <c r="F69" s="3"/>
    </row>
    <row r="70" spans="1:11" x14ac:dyDescent="0.3">
      <c r="A70" s="10"/>
      <c r="B70" s="27" t="s">
        <v>63</v>
      </c>
      <c r="C70" s="28" t="s">
        <v>64</v>
      </c>
      <c r="D70" s="5"/>
      <c r="E70" s="3"/>
      <c r="F70" s="3"/>
    </row>
    <row r="71" spans="1:11" x14ac:dyDescent="0.3">
      <c r="B71" s="24" t="s">
        <v>42</v>
      </c>
      <c r="C71" t="s">
        <v>43</v>
      </c>
      <c r="D71" s="5" t="s">
        <v>5</v>
      </c>
      <c r="E71" s="3">
        <f>Data!P29</f>
        <v>5.2055999999999996</v>
      </c>
      <c r="F71" s="3"/>
      <c r="I71" s="4"/>
      <c r="J71" s="4"/>
      <c r="K71" s="4"/>
    </row>
    <row r="72" spans="1:11" x14ac:dyDescent="0.3">
      <c r="B72" s="27" t="s">
        <v>60</v>
      </c>
      <c r="C72" s="29" t="s">
        <v>59</v>
      </c>
      <c r="D72" s="5"/>
      <c r="E72" s="3"/>
      <c r="F72" s="3"/>
      <c r="I72" s="4"/>
      <c r="J72" s="4"/>
      <c r="K72" s="4"/>
    </row>
    <row r="73" spans="1:11" x14ac:dyDescent="0.3">
      <c r="B73" s="24" t="s">
        <v>39</v>
      </c>
      <c r="C73" t="s">
        <v>40</v>
      </c>
      <c r="D73" s="5" t="s">
        <v>5</v>
      </c>
      <c r="E73" s="3"/>
      <c r="F73" s="3">
        <f>E68+E71</f>
        <v>34.125599999999999</v>
      </c>
    </row>
    <row r="74" spans="1:11" x14ac:dyDescent="0.3">
      <c r="C74" s="5" t="s">
        <v>47</v>
      </c>
      <c r="E74" s="3"/>
      <c r="F74" s="3"/>
      <c r="H74" t="s">
        <v>27</v>
      </c>
      <c r="I74">
        <v>2</v>
      </c>
      <c r="J74">
        <v>1.5</v>
      </c>
    </row>
    <row r="75" spans="1:11" x14ac:dyDescent="0.3">
      <c r="A75" s="10">
        <v>45223</v>
      </c>
      <c r="B75" s="27" t="s">
        <v>65</v>
      </c>
      <c r="C75" s="29" t="s">
        <v>66</v>
      </c>
      <c r="E75" s="3"/>
      <c r="F75" s="3"/>
      <c r="H75" t="s">
        <v>73</v>
      </c>
    </row>
    <row r="76" spans="1:11" x14ac:dyDescent="0.3">
      <c r="B76" s="24">
        <v>104</v>
      </c>
      <c r="C76" t="s">
        <v>38</v>
      </c>
      <c r="D76" s="5" t="s">
        <v>5</v>
      </c>
      <c r="E76" s="3">
        <f>F78</f>
        <v>307.13040000000001</v>
      </c>
      <c r="F76" s="3"/>
    </row>
    <row r="77" spans="1:11" x14ac:dyDescent="0.3">
      <c r="B77" s="27" t="s">
        <v>60</v>
      </c>
      <c r="C77" s="29" t="s">
        <v>59</v>
      </c>
      <c r="D77" s="5"/>
      <c r="E77" s="3"/>
      <c r="F77" s="3"/>
    </row>
    <row r="78" spans="1:11" x14ac:dyDescent="0.3">
      <c r="B78" s="24" t="s">
        <v>39</v>
      </c>
      <c r="C78" t="s">
        <v>40</v>
      </c>
      <c r="D78" s="5" t="s">
        <v>5</v>
      </c>
      <c r="E78" s="3"/>
      <c r="F78" s="3">
        <f>Data!V29</f>
        <v>307.13040000000001</v>
      </c>
    </row>
    <row r="79" spans="1:11" ht="14.4" customHeight="1" x14ac:dyDescent="0.3">
      <c r="E79" s="3"/>
      <c r="F79" s="3"/>
    </row>
    <row r="80" spans="1:11" x14ac:dyDescent="0.3">
      <c r="C80" s="6" t="s">
        <v>3</v>
      </c>
      <c r="E80" s="22">
        <f>SUM(E4:E79)</f>
        <v>1991.6232615384615</v>
      </c>
      <c r="F80" s="22">
        <f>SUM(F4:F79)</f>
        <v>1991.6232615384615</v>
      </c>
      <c r="J80" s="22">
        <f>SUM(J4:J79)</f>
        <v>18</v>
      </c>
    </row>
    <row r="81" spans="1:6" x14ac:dyDescent="0.3">
      <c r="E81" s="3"/>
      <c r="F81" s="3"/>
    </row>
    <row r="82" spans="1:6" x14ac:dyDescent="0.3">
      <c r="A82" s="8" t="s">
        <v>5</v>
      </c>
      <c r="B82" s="23"/>
      <c r="C82" s="7" t="s">
        <v>7</v>
      </c>
    </row>
    <row r="83" spans="1:6" x14ac:dyDescent="0.3">
      <c r="A83" s="8" t="s">
        <v>6</v>
      </c>
      <c r="B83" s="23"/>
      <c r="C83" s="7" t="s">
        <v>8</v>
      </c>
    </row>
    <row r="84" spans="1:6" ht="14.4" customHeight="1" x14ac:dyDescent="0.3">
      <c r="E84" s="4"/>
      <c r="F84" s="4"/>
    </row>
    <row r="85" spans="1:6" x14ac:dyDescent="0.3">
      <c r="F85" s="4"/>
    </row>
    <row r="89" spans="1:6" ht="14.4" customHeight="1" x14ac:dyDescent="0.3"/>
  </sheetData>
  <mergeCells count="1">
    <mergeCell ref="C1:F1"/>
  </mergeCells>
  <pageMargins left="0.7" right="0.7" top="0.75" bottom="0.75" header="0.3" footer="0.3"/>
  <ignoredErrors>
    <ignoredError sqref="M1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Solución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Cabezas</dc:creator>
  <cp:lastModifiedBy>Manuel Cabezas</cp:lastModifiedBy>
  <dcterms:created xsi:type="dcterms:W3CDTF">2024-04-05T01:20:35Z</dcterms:created>
  <dcterms:modified xsi:type="dcterms:W3CDTF">2024-05-04T19:27:35Z</dcterms:modified>
</cp:coreProperties>
</file>