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Prácticas\PC4\"/>
    </mc:Choice>
  </mc:AlternateContent>
  <xr:revisionPtr revIDLastSave="0" documentId="13_ncr:1_{0B05C41F-97FF-4679-9626-E15C9A115CCB}" xr6:coauthVersionLast="47" xr6:coauthVersionMax="47" xr10:uidLastSave="{00000000-0000-0000-0000-000000000000}"/>
  <bookViews>
    <workbookView xWindow="-108" yWindow="-108" windowWidth="23256" windowHeight="12456" activeTab="1" xr2:uid="{721B5AED-2AD4-43D5-8075-509DB0FF3769}"/>
  </bookViews>
  <sheets>
    <sheet name="Data" sheetId="3" r:id="rId1"/>
    <sheet name="Asientos contables" sheetId="4" r:id="rId2"/>
    <sheet name="Boleta (Pregunta 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B9" i="5"/>
  <c r="E6" i="5" s="1"/>
  <c r="I6" i="5" l="1"/>
  <c r="I5" i="5"/>
  <c r="E7" i="5"/>
  <c r="E5" i="5"/>
  <c r="I9" i="5" l="1"/>
  <c r="E9" i="5"/>
  <c r="E10" i="5" s="1"/>
  <c r="E43" i="4" l="1"/>
  <c r="F80" i="4"/>
  <c r="F85" i="4"/>
  <c r="F84" i="4"/>
  <c r="F82" i="4"/>
  <c r="E77" i="4"/>
  <c r="E76" i="4"/>
  <c r="I14" i="4" s="1"/>
  <c r="F63" i="4"/>
  <c r="E58" i="4"/>
  <c r="E65" i="4" s="1"/>
  <c r="F66" i="4" s="1"/>
  <c r="F23" i="4"/>
  <c r="E48" i="4"/>
  <c r="E53" i="4" s="1"/>
  <c r="F55" i="4" s="1"/>
  <c r="K7" i="3"/>
  <c r="E11" i="4"/>
  <c r="E31" i="4"/>
  <c r="F8" i="4"/>
  <c r="E103" i="4"/>
  <c r="F105" i="4" s="1"/>
  <c r="F98" i="4"/>
  <c r="I5" i="4" s="1"/>
  <c r="I8" i="4" s="1"/>
  <c r="C8" i="3"/>
  <c r="C2" i="3"/>
  <c r="D2" i="3" s="1"/>
  <c r="E96" i="4" s="1"/>
  <c r="F110" i="4" s="1"/>
  <c r="E108" i="4" s="1"/>
  <c r="J5" i="3"/>
  <c r="K5" i="3" s="1"/>
  <c r="F15" i="4" s="1"/>
  <c r="C6" i="3"/>
  <c r="D6" i="3" s="1"/>
  <c r="F62" i="4" s="1"/>
  <c r="E69" i="4" s="1"/>
  <c r="E87" i="4" l="1"/>
  <c r="F88" i="4" s="1"/>
  <c r="I11" i="4"/>
  <c r="I13" i="4"/>
  <c r="E60" i="4"/>
  <c r="I23" i="4" s="1"/>
  <c r="F100" i="4"/>
  <c r="J21" i="4" s="1"/>
  <c r="J24" i="4" s="1"/>
  <c r="E13" i="4"/>
  <c r="I21" i="4" s="1"/>
  <c r="F79" i="4"/>
  <c r="E91" i="4" s="1"/>
  <c r="F93" i="4" s="1"/>
  <c r="F71" i="4"/>
  <c r="F50" i="4"/>
  <c r="E26" i="4"/>
  <c r="F28" i="4" s="1"/>
  <c r="F20" i="4"/>
  <c r="I12" i="4" s="1"/>
  <c r="D8" i="3"/>
  <c r="I16" i="4" l="1"/>
  <c r="D7" i="3"/>
  <c r="J6" i="3"/>
  <c r="C5" i="3"/>
  <c r="D5" i="3" s="1"/>
  <c r="K6" i="3" l="1"/>
  <c r="F35" i="4" s="1"/>
  <c r="E38" i="4" s="1"/>
  <c r="F40" i="4" s="1"/>
  <c r="E33" i="4"/>
  <c r="I22" i="4" s="1"/>
  <c r="I24" i="4" s="1"/>
  <c r="I26" i="4" s="1"/>
  <c r="F45" i="4" l="1"/>
  <c r="F112" i="4" s="1"/>
  <c r="E112" i="4"/>
</calcChain>
</file>

<file path=xl/sharedStrings.xml><?xml version="1.0" encoding="utf-8"?>
<sst xmlns="http://schemas.openxmlformats.org/spreadsheetml/2006/main" count="286" uniqueCount="134">
  <si>
    <t>Debe</t>
  </si>
  <si>
    <t>Haber</t>
  </si>
  <si>
    <t>Total</t>
  </si>
  <si>
    <t>Tipo</t>
  </si>
  <si>
    <t>ESF</t>
  </si>
  <si>
    <t>ER</t>
  </si>
  <si>
    <t>Estado de situación financiera</t>
  </si>
  <si>
    <t>Estado de resultados</t>
  </si>
  <si>
    <t>S/</t>
  </si>
  <si>
    <t>Datos Compras</t>
  </si>
  <si>
    <t>IGV</t>
  </si>
  <si>
    <t>2a</t>
  </si>
  <si>
    <t>2b</t>
  </si>
  <si>
    <t>2c</t>
  </si>
  <si>
    <t>3a</t>
  </si>
  <si>
    <t>4a</t>
  </si>
  <si>
    <t>4b</t>
  </si>
  <si>
    <t>Cuentas corrientes en instituciones financieras</t>
  </si>
  <si>
    <t>121</t>
  </si>
  <si>
    <t>Facturas, boletas y otros comprobantes por cobrar</t>
  </si>
  <si>
    <t>Productos terminados</t>
  </si>
  <si>
    <t>5a</t>
  </si>
  <si>
    <t>5b</t>
  </si>
  <si>
    <t>211</t>
  </si>
  <si>
    <t>Devoluciones sobre ventas</t>
  </si>
  <si>
    <t>70</t>
  </si>
  <si>
    <t>Ventas</t>
  </si>
  <si>
    <t>Cuentas por cobrar comerciales - terceros</t>
  </si>
  <si>
    <t>12</t>
  </si>
  <si>
    <t>40</t>
  </si>
  <si>
    <t>Tributos</t>
  </si>
  <si>
    <t>10</t>
  </si>
  <si>
    <t>Efectivo y equivalentes de efectivo</t>
  </si>
  <si>
    <t>69</t>
  </si>
  <si>
    <t>Costo de ventas</t>
  </si>
  <si>
    <t>21</t>
  </si>
  <si>
    <t>Alquiler de local</t>
  </si>
  <si>
    <t>V.V.</t>
  </si>
  <si>
    <t>Diferido 11 meses</t>
  </si>
  <si>
    <t>Mobiliario</t>
  </si>
  <si>
    <t>Servicios empresariales</t>
  </si>
  <si>
    <t>Planilla</t>
  </si>
  <si>
    <t>Datos Activos</t>
  </si>
  <si>
    <t>Datos Ingresos</t>
  </si>
  <si>
    <t>Mercadería</t>
  </si>
  <si>
    <t>7a</t>
  </si>
  <si>
    <t>7b</t>
  </si>
  <si>
    <t>701</t>
  </si>
  <si>
    <t>Mercaderías</t>
  </si>
  <si>
    <t>691</t>
  </si>
  <si>
    <t>501</t>
  </si>
  <si>
    <t>50</t>
  </si>
  <si>
    <t>Capital</t>
  </si>
  <si>
    <t>Capital social</t>
  </si>
  <si>
    <t>Servicios y otros contratados por anticipado</t>
  </si>
  <si>
    <t>18</t>
  </si>
  <si>
    <t>Alquileres</t>
  </si>
  <si>
    <t>183</t>
  </si>
  <si>
    <t>42</t>
  </si>
  <si>
    <t>Cuentas por pagar comerciales - terceros</t>
  </si>
  <si>
    <t>421</t>
  </si>
  <si>
    <t>Facturas, boletas y otros comprobantes por pagar</t>
  </si>
  <si>
    <t>63</t>
  </si>
  <si>
    <t>Gasto de servicios prestados por terceros</t>
  </si>
  <si>
    <t>635</t>
  </si>
  <si>
    <t>33</t>
  </si>
  <si>
    <t>335</t>
  </si>
  <si>
    <t>Muebles y enseres</t>
  </si>
  <si>
    <t>Propiedad, planta y equipo</t>
  </si>
  <si>
    <t>3b</t>
  </si>
  <si>
    <t>60</t>
  </si>
  <si>
    <t>Compras</t>
  </si>
  <si>
    <t>601</t>
  </si>
  <si>
    <t>61</t>
  </si>
  <si>
    <t>Variación de inventarios</t>
  </si>
  <si>
    <t>611</t>
  </si>
  <si>
    <t>20</t>
  </si>
  <si>
    <t>201</t>
  </si>
  <si>
    <t>95</t>
  </si>
  <si>
    <t>Gastos de ventas</t>
  </si>
  <si>
    <t>79</t>
  </si>
  <si>
    <t>Cargas imputables a cuentas de costos</t>
  </si>
  <si>
    <t>2d</t>
  </si>
  <si>
    <t>637</t>
  </si>
  <si>
    <t>Publicidad, publicaciones, relaciones públicas</t>
  </si>
  <si>
    <t>Detracciones por pagar</t>
  </si>
  <si>
    <t>425</t>
  </si>
  <si>
    <t>5c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</si>
  <si>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</si>
  <si>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</si>
  <si>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</si>
  <si>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</si>
  <si>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Administradoras de fondos de pensiones</t>
  </si>
  <si>
    <t>Gobiernos nacional</t>
  </si>
  <si>
    <t>Instituciones públicas</t>
  </si>
  <si>
    <t>ESSALUD</t>
  </si>
  <si>
    <t>6a</t>
  </si>
  <si>
    <t>62</t>
  </si>
  <si>
    <t>Gastos de personal y directores</t>
  </si>
  <si>
    <t>Instituciones privadas</t>
  </si>
  <si>
    <t>Remuneraciones y participaciones por pagar</t>
  </si>
  <si>
    <t>6b</t>
  </si>
  <si>
    <t>6c</t>
  </si>
  <si>
    <t>7c</t>
  </si>
  <si>
    <t xml:space="preserve">Ventas </t>
  </si>
  <si>
    <t xml:space="preserve">Costo de ventas </t>
  </si>
  <si>
    <t>Gastos de personal</t>
  </si>
  <si>
    <t>422</t>
  </si>
  <si>
    <t>Anticipos a proveedores</t>
  </si>
  <si>
    <t>3c</t>
  </si>
  <si>
    <t>Descuentos sobre ventas</t>
  </si>
  <si>
    <t>Pérdida</t>
  </si>
  <si>
    <t>Asientos de diario (Pregunta 1)</t>
  </si>
  <si>
    <t>IGV (Pregunta 3)</t>
  </si>
  <si>
    <t>Estado de resultados (Pregunta 4)</t>
  </si>
  <si>
    <t>Resultado (Crédito fiscal de IGV)</t>
  </si>
  <si>
    <t>BOLETA DE PAGO</t>
  </si>
  <si>
    <t>INGRESOS</t>
  </si>
  <si>
    <t>DESCUENTOS</t>
  </si>
  <si>
    <t>APORTES</t>
  </si>
  <si>
    <t>Sueldo básico</t>
  </si>
  <si>
    <t>AFP Aporte</t>
  </si>
  <si>
    <t>Essalud</t>
  </si>
  <si>
    <t>Asignación familiar</t>
  </si>
  <si>
    <t>AFP Comisión</t>
  </si>
  <si>
    <t>Aportes EPS</t>
  </si>
  <si>
    <t>AFP Seguro</t>
  </si>
  <si>
    <t>Impuesto a la renta 5ta Categoría</t>
  </si>
  <si>
    <t>Total ingresos</t>
  </si>
  <si>
    <t>Total gastos</t>
  </si>
  <si>
    <t>Total aportes</t>
  </si>
  <si>
    <t>Importe neto</t>
  </si>
  <si>
    <t>Remuneraciones</t>
  </si>
  <si>
    <t>MAYO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</si>
</sst>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164" fontId="0" fillId="0" borderId="2" xfId="0" applyNumberFormat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164" fontId="0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3" xfId="0" applyNumberFormat="1" applyBorder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43" fontId="2" fillId="0" borderId="0" xfId="1" applyFont="1" applyAlignment="1">
      <alignment horizontal="center"/>
    </xf>
    <xf numFmtId="43" fontId="2" fillId="0" borderId="1" xfId="1" applyFont="1" applyBorder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43" fontId="0" fillId="2" borderId="0" xfId="1" applyFont="1" applyFill="1"/>
    <xf numFmtId="164" fontId="0" fillId="2" borderId="0" xfId="0" applyNumberFormat="1" applyFill="1"/>
    <xf numFmtId="43" fontId="0" fillId="3" borderId="0" xfId="1" applyFont="1" applyFill="1"/>
    <xf numFmtId="43" fontId="0" fillId="0" borderId="4" xfId="0" applyNumberFormat="1" applyBorder="1"/>
    <xf numFmtId="0" fontId="0" fillId="0" borderId="4" xfId="0" applyBorder="1"/>
    <xf numFmtId="10" fontId="0" fillId="0" borderId="0" xfId="2" applyNumberFormat="1" applyFont="1"/>
    <xf numFmtId="10" fontId="0" fillId="0" borderId="0" xfId="0" applyNumberFormat="1"/>
    <xf numFmtId="43" fontId="0" fillId="0" borderId="0" xfId="1" applyFont="1" applyFill="1"/>
    <xf numFmtId="43" fontId="0" fillId="0" borderId="4" xfId="1" applyFont="1" applyBorder="1"/>
    <xf numFmtId="43" fontId="2" fillId="0" borderId="0" xfId="1" applyFont="1"/>
    <xf numFmtId="43" fontId="0" fillId="4" borderId="0" xfId="1" applyFont="1" applyFill="1"/>
    <xf numFmtId="43" fontId="0" fillId="4" borderId="4" xfId="1" applyFont="1" applyFill="1" applyBorder="1"/>
    <xf numFmtId="43" fontId="0" fillId="4" borderId="0" xfId="0" applyNumberFormat="1" applyFill="1"/>
    <xf numFmtId="43" fontId="2" fillId="4" borderId="0" xfId="1" applyFont="1" applyFill="1"/>
    <xf numFmtId="43" fontId="2" fillId="4" borderId="5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1FC6-BEB6-45F5-B23A-A1E4390E47BD}">
  <dimension ref="A1:V8"/>
  <sheetViews>
    <sheetView workbookViewId="0">
      <selection activeCell="D6" sqref="D6"/>
    </sheetView>
  </sheetViews>
  <sheetFormatPr baseColWidth="10" defaultRowHeight="14.4" x14ac:dyDescent="0.3"/>
  <cols>
    <col min="1" max="1" width="20.21875" bestFit="1" customWidth="1"/>
    <col min="2" max="2" width="12.109375" bestFit="1" customWidth="1"/>
    <col min="3" max="3" width="9.44140625" bestFit="1" customWidth="1"/>
    <col min="4" max="4" width="9.44140625" style="1" bestFit="1" customWidth="1"/>
    <col min="5" max="5" width="7.44140625" bestFit="1" customWidth="1"/>
    <col min="6" max="7" width="7.44140625" customWidth="1"/>
    <col min="8" max="8" width="13.6640625" bestFit="1" customWidth="1"/>
    <col min="9" max="9" width="10.44140625" bestFit="1" customWidth="1"/>
    <col min="10" max="10" width="7.44140625" customWidth="1"/>
    <col min="11" max="11" width="10.44140625" bestFit="1" customWidth="1"/>
    <col min="12" max="12" width="5.33203125" bestFit="1" customWidth="1"/>
    <col min="13" max="13" width="5.77734375" customWidth="1"/>
    <col min="14" max="14" width="10.33203125" bestFit="1" customWidth="1"/>
    <col min="15" max="15" width="6.88671875" bestFit="1" customWidth="1"/>
    <col min="16" max="16" width="4.33203125" bestFit="1" customWidth="1"/>
    <col min="17" max="17" width="4.88671875" bestFit="1" customWidth="1"/>
    <col min="18" max="18" width="7" style="3" customWidth="1"/>
    <col min="19" max="19" width="10.33203125" bestFit="1" customWidth="1"/>
    <col min="20" max="20" width="6.33203125" customWidth="1"/>
    <col min="21" max="21" width="6.88671875" bestFit="1" customWidth="1"/>
    <col min="22" max="22" width="5.33203125" bestFit="1" customWidth="1"/>
    <col min="23" max="23" width="5" customWidth="1"/>
    <col min="24" max="24" width="20.44140625" bestFit="1" customWidth="1"/>
  </cols>
  <sheetData>
    <row r="1" spans="1:22" x14ac:dyDescent="0.3">
      <c r="A1" s="6" t="s">
        <v>43</v>
      </c>
      <c r="B1" s="1" t="s">
        <v>37</v>
      </c>
      <c r="C1" s="1" t="s">
        <v>10</v>
      </c>
      <c r="D1" s="1" t="s">
        <v>8</v>
      </c>
    </row>
    <row r="2" spans="1:22" s="3" customFormat="1" x14ac:dyDescent="0.3">
      <c r="A2" t="s">
        <v>44</v>
      </c>
      <c r="B2" s="13">
        <v>8000</v>
      </c>
      <c r="C2" s="22">
        <f>B2*0.18</f>
        <v>1440</v>
      </c>
      <c r="D2" s="22">
        <f>B2+C2</f>
        <v>9440</v>
      </c>
      <c r="E2"/>
      <c r="F2"/>
      <c r="G2"/>
      <c r="H2"/>
      <c r="I2"/>
      <c r="J2"/>
      <c r="K2"/>
      <c r="L2"/>
      <c r="M2"/>
      <c r="N2"/>
      <c r="O2"/>
      <c r="P2"/>
      <c r="Q2"/>
      <c r="S2"/>
      <c r="T2"/>
      <c r="U2"/>
      <c r="V2"/>
    </row>
    <row r="3" spans="1:22" s="3" customFormat="1" x14ac:dyDescent="0.3">
      <c r="A3"/>
      <c r="C3" s="12"/>
      <c r="D3" s="11"/>
      <c r="E3"/>
      <c r="F3"/>
      <c r="G3"/>
      <c r="H3"/>
      <c r="I3"/>
      <c r="J3"/>
      <c r="K3"/>
      <c r="L3"/>
      <c r="M3"/>
      <c r="N3"/>
      <c r="O3"/>
      <c r="P3"/>
      <c r="Q3"/>
      <c r="S3"/>
      <c r="T3"/>
      <c r="U3"/>
      <c r="V3"/>
    </row>
    <row r="4" spans="1:22" s="3" customFormat="1" x14ac:dyDescent="0.3">
      <c r="A4" s="6" t="s">
        <v>9</v>
      </c>
      <c r="B4" s="1" t="s">
        <v>37</v>
      </c>
      <c r="C4" s="1" t="s">
        <v>10</v>
      </c>
      <c r="D4" s="1" t="s">
        <v>8</v>
      </c>
      <c r="E4"/>
      <c r="F4"/>
      <c r="G4"/>
      <c r="H4" s="6" t="s">
        <v>42</v>
      </c>
      <c r="I4" s="1" t="s">
        <v>37</v>
      </c>
      <c r="J4" s="1" t="s">
        <v>10</v>
      </c>
      <c r="K4" s="1" t="s">
        <v>8</v>
      </c>
      <c r="L4"/>
      <c r="M4"/>
      <c r="N4"/>
      <c r="O4"/>
      <c r="P4"/>
      <c r="Q4"/>
      <c r="S4"/>
      <c r="T4"/>
      <c r="U4"/>
      <c r="V4"/>
    </row>
    <row r="5" spans="1:22" s="3" customFormat="1" x14ac:dyDescent="0.3">
      <c r="A5" s="7" t="s">
        <v>36</v>
      </c>
      <c r="B5" s="13">
        <v>1000</v>
      </c>
      <c r="C5" s="22">
        <f>B5*0.18</f>
        <v>180</v>
      </c>
      <c r="D5" s="22">
        <f>B5+C5</f>
        <v>1180</v>
      </c>
      <c r="E5" t="s">
        <v>38</v>
      </c>
      <c r="F5"/>
      <c r="G5"/>
      <c r="H5" s="7" t="s">
        <v>36</v>
      </c>
      <c r="I5" s="3">
        <v>8000</v>
      </c>
      <c r="J5" s="14">
        <f>I5*0.18</f>
        <v>1440</v>
      </c>
      <c r="K5" s="14">
        <f>I5+J5</f>
        <v>9440</v>
      </c>
      <c r="L5"/>
      <c r="M5"/>
      <c r="N5"/>
      <c r="O5"/>
      <c r="P5"/>
      <c r="Q5"/>
      <c r="S5"/>
      <c r="T5"/>
      <c r="U5"/>
      <c r="V5"/>
    </row>
    <row r="6" spans="1:22" s="3" customFormat="1" x14ac:dyDescent="0.3">
      <c r="A6" s="7" t="s">
        <v>40</v>
      </c>
      <c r="B6" s="13">
        <v>800</v>
      </c>
      <c r="C6" s="22">
        <f>B6*0.18</f>
        <v>144</v>
      </c>
      <c r="D6" s="22">
        <f>B6+C6</f>
        <v>944</v>
      </c>
      <c r="E6"/>
      <c r="F6"/>
      <c r="G6"/>
      <c r="H6" s="7" t="s">
        <v>39</v>
      </c>
      <c r="I6" s="3">
        <v>2500</v>
      </c>
      <c r="J6" s="14">
        <f>I6*0.18</f>
        <v>450</v>
      </c>
      <c r="K6" s="14">
        <f>I6+J6</f>
        <v>2950</v>
      </c>
      <c r="L6"/>
      <c r="M6"/>
      <c r="N6"/>
      <c r="O6"/>
      <c r="P6"/>
      <c r="Q6"/>
      <c r="S6"/>
      <c r="T6"/>
      <c r="U6"/>
      <c r="V6"/>
    </row>
    <row r="7" spans="1:22" s="3" customFormat="1" x14ac:dyDescent="0.3">
      <c r="A7" s="7" t="s">
        <v>41</v>
      </c>
      <c r="B7" s="13">
        <v>1500</v>
      </c>
      <c r="C7" s="22"/>
      <c r="D7" s="22">
        <f>B7+C7</f>
        <v>1500</v>
      </c>
      <c r="E7"/>
      <c r="F7"/>
      <c r="G7"/>
      <c r="H7" s="7" t="s">
        <v>44</v>
      </c>
      <c r="I7" s="3">
        <v>5000</v>
      </c>
      <c r="J7" s="12">
        <v>0</v>
      </c>
      <c r="K7" s="14">
        <f>I7+J7</f>
        <v>5000</v>
      </c>
      <c r="L7"/>
      <c r="M7"/>
      <c r="N7"/>
      <c r="O7"/>
      <c r="P7"/>
      <c r="Q7"/>
      <c r="S7"/>
      <c r="T7"/>
      <c r="U7"/>
      <c r="V7"/>
    </row>
    <row r="8" spans="1:22" s="3" customFormat="1" x14ac:dyDescent="0.3">
      <c r="A8" s="7" t="s">
        <v>34</v>
      </c>
      <c r="B8" s="22">
        <v>5000</v>
      </c>
      <c r="C8" s="22">
        <f>B8*0.18</f>
        <v>900</v>
      </c>
      <c r="D8" s="22">
        <f>B8+C8</f>
        <v>5900</v>
      </c>
      <c r="E8"/>
      <c r="F8"/>
      <c r="G8"/>
      <c r="H8"/>
      <c r="I8"/>
      <c r="J8"/>
      <c r="K8"/>
      <c r="L8"/>
      <c r="M8"/>
      <c r="N8"/>
      <c r="O8"/>
      <c r="P8"/>
      <c r="Q8"/>
      <c r="S8"/>
      <c r="T8"/>
      <c r="U8"/>
      <c r="V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5E-9540-4F32-A599-38578177A859}">
  <dimension ref="A1:K116"/>
  <sheetViews>
    <sheetView tabSelected="1" topLeftCell="A8" zoomScale="120" zoomScaleNormal="120" workbookViewId="0">
      <selection activeCell="F27" sqref="F27"/>
    </sheetView>
  </sheetViews>
  <sheetFormatPr baseColWidth="10" defaultRowHeight="14.4" x14ac:dyDescent="0.3"/>
  <cols>
    <col min="1" max="1" width="11" bestFit="1" customWidth="1"/>
    <col min="2" max="2" width="11" style="16" customWidth="1"/>
    <col min="3" max="3" width="43.77734375" bestFit="1" customWidth="1"/>
    <col min="4" max="4" width="6.6640625" style="1" customWidth="1"/>
    <col min="5" max="6" width="11.44140625" style="13" bestFit="1" customWidth="1"/>
    <col min="7" max="7" width="5.77734375" customWidth="1"/>
    <col min="8" max="8" width="35.6640625" bestFit="1" customWidth="1"/>
    <col min="9" max="9" width="9.44140625" bestFit="1" customWidth="1"/>
  </cols>
  <sheetData>
    <row r="1" spans="1:11" x14ac:dyDescent="0.3">
      <c r="C1" s="21" t="s">
        <v>112</v>
      </c>
      <c r="D1" s="21"/>
      <c r="E1" s="21"/>
      <c r="F1" s="21"/>
      <c r="H1" s="6" t="s">
        <v>114</v>
      </c>
    </row>
    <row r="2" spans="1:11" x14ac:dyDescent="0.3">
      <c r="D2" s="2" t="s">
        <v>3</v>
      </c>
      <c r="E2" s="27" t="s">
        <v>0</v>
      </c>
      <c r="F2" s="27" t="s">
        <v>1</v>
      </c>
      <c r="J2" s="2"/>
      <c r="K2" s="2"/>
    </row>
    <row r="3" spans="1:11" x14ac:dyDescent="0.3">
      <c r="E3" s="27" t="s">
        <v>8</v>
      </c>
      <c r="F3" s="27" t="s">
        <v>8</v>
      </c>
      <c r="I3" s="2" t="s">
        <v>8</v>
      </c>
    </row>
    <row r="4" spans="1:11" x14ac:dyDescent="0.3">
      <c r="C4" s="5">
        <v>1</v>
      </c>
    </row>
    <row r="5" spans="1:11" x14ac:dyDescent="0.3">
      <c r="A5" s="9"/>
      <c r="B5" s="18" t="s">
        <v>31</v>
      </c>
      <c r="C5" s="20" t="s">
        <v>32</v>
      </c>
      <c r="H5" t="s">
        <v>104</v>
      </c>
      <c r="I5" s="34">
        <f>F98</f>
        <v>8000</v>
      </c>
    </row>
    <row r="6" spans="1:11" x14ac:dyDescent="0.3">
      <c r="B6" s="16">
        <v>104</v>
      </c>
      <c r="C6" t="s">
        <v>17</v>
      </c>
      <c r="D6" s="5" t="s">
        <v>4</v>
      </c>
      <c r="E6" s="13">
        <v>150000</v>
      </c>
      <c r="H6" t="s">
        <v>24</v>
      </c>
      <c r="I6" s="4">
        <v>0</v>
      </c>
    </row>
    <row r="7" spans="1:11" x14ac:dyDescent="0.3">
      <c r="B7" s="18" t="s">
        <v>51</v>
      </c>
      <c r="C7" s="19" t="s">
        <v>52</v>
      </c>
      <c r="D7" s="5"/>
      <c r="H7" t="s">
        <v>110</v>
      </c>
      <c r="I7" s="4">
        <v>0</v>
      </c>
    </row>
    <row r="8" spans="1:11" x14ac:dyDescent="0.3">
      <c r="B8" s="16" t="s">
        <v>50</v>
      </c>
      <c r="C8" t="s">
        <v>53</v>
      </c>
      <c r="D8" s="5" t="s">
        <v>4</v>
      </c>
      <c r="F8" s="13">
        <f>E6</f>
        <v>150000</v>
      </c>
      <c r="I8" s="17">
        <f>SUM(I5:I7)</f>
        <v>8000</v>
      </c>
    </row>
    <row r="9" spans="1:11" x14ac:dyDescent="0.3">
      <c r="C9" s="5" t="s">
        <v>11</v>
      </c>
      <c r="D9" s="5"/>
    </row>
    <row r="10" spans="1:11" x14ac:dyDescent="0.3">
      <c r="A10" s="9"/>
      <c r="B10" s="18" t="s">
        <v>55</v>
      </c>
      <c r="C10" s="20" t="s">
        <v>54</v>
      </c>
      <c r="D10" s="5"/>
      <c r="I10" s="4"/>
    </row>
    <row r="11" spans="1:11" x14ac:dyDescent="0.3">
      <c r="B11" s="16" t="s">
        <v>57</v>
      </c>
      <c r="C11" t="s">
        <v>56</v>
      </c>
      <c r="D11" s="5" t="s">
        <v>4</v>
      </c>
      <c r="E11" s="13">
        <f>Data!I5</f>
        <v>8000</v>
      </c>
      <c r="H11" t="s">
        <v>105</v>
      </c>
      <c r="I11" s="34">
        <f>-E103</f>
        <v>-5000</v>
      </c>
    </row>
    <row r="12" spans="1:11" x14ac:dyDescent="0.3">
      <c r="B12" s="18" t="s">
        <v>29</v>
      </c>
      <c r="C12" s="19" t="s">
        <v>30</v>
      </c>
      <c r="D12" s="5"/>
      <c r="H12" t="s">
        <v>56</v>
      </c>
      <c r="I12" s="34">
        <f>-F20</f>
        <v>-1000</v>
      </c>
    </row>
    <row r="13" spans="1:11" x14ac:dyDescent="0.3">
      <c r="B13" s="26">
        <v>401</v>
      </c>
      <c r="C13" s="7" t="s">
        <v>93</v>
      </c>
      <c r="D13" s="5" t="s">
        <v>4</v>
      </c>
      <c r="E13" s="35">
        <f>Data!J5</f>
        <v>1440</v>
      </c>
      <c r="H13" s="20" t="s">
        <v>63</v>
      </c>
      <c r="I13" s="34">
        <f>-E58</f>
        <v>-800</v>
      </c>
    </row>
    <row r="14" spans="1:11" x14ac:dyDescent="0.3">
      <c r="B14" s="18" t="s">
        <v>58</v>
      </c>
      <c r="C14" s="20" t="s">
        <v>59</v>
      </c>
      <c r="D14" s="5"/>
      <c r="H14" t="s">
        <v>106</v>
      </c>
      <c r="I14" s="34">
        <f>-E74-E76-E77</f>
        <v>-1635</v>
      </c>
    </row>
    <row r="15" spans="1:11" x14ac:dyDescent="0.3">
      <c r="B15" s="16" t="s">
        <v>60</v>
      </c>
      <c r="C15" t="s">
        <v>61</v>
      </c>
      <c r="D15" s="5" t="s">
        <v>4</v>
      </c>
      <c r="F15" s="13">
        <f>Data!K5</f>
        <v>9440</v>
      </c>
    </row>
    <row r="16" spans="1:11" ht="15" thickBot="1" x14ac:dyDescent="0.35">
      <c r="C16" s="5" t="s">
        <v>12</v>
      </c>
      <c r="H16" t="s">
        <v>111</v>
      </c>
      <c r="I16" s="10">
        <f>SUM(I8:I14)</f>
        <v>-435</v>
      </c>
    </row>
    <row r="17" spans="1:10" x14ac:dyDescent="0.3">
      <c r="A17" s="9"/>
      <c r="B17" s="18" t="s">
        <v>62</v>
      </c>
      <c r="C17" s="20" t="s">
        <v>63</v>
      </c>
    </row>
    <row r="18" spans="1:10" x14ac:dyDescent="0.3">
      <c r="B18" s="16" t="s">
        <v>64</v>
      </c>
      <c r="C18" t="s">
        <v>56</v>
      </c>
      <c r="D18" s="5" t="s">
        <v>5</v>
      </c>
      <c r="E18" s="33">
        <v>1000</v>
      </c>
    </row>
    <row r="19" spans="1:10" x14ac:dyDescent="0.3">
      <c r="A19" s="9"/>
      <c r="B19" s="18" t="s">
        <v>55</v>
      </c>
      <c r="C19" s="20" t="s">
        <v>54</v>
      </c>
      <c r="D19" s="5"/>
      <c r="H19" s="6" t="s">
        <v>113</v>
      </c>
    </row>
    <row r="20" spans="1:10" x14ac:dyDescent="0.3">
      <c r="A20" s="9"/>
      <c r="B20" s="16" t="s">
        <v>57</v>
      </c>
      <c r="C20" t="s">
        <v>56</v>
      </c>
      <c r="D20" s="5" t="s">
        <v>4</v>
      </c>
      <c r="F20" s="13">
        <f>E18</f>
        <v>1000</v>
      </c>
      <c r="I20" t="s">
        <v>0</v>
      </c>
      <c r="J20" t="s">
        <v>1</v>
      </c>
    </row>
    <row r="21" spans="1:10" x14ac:dyDescent="0.3">
      <c r="C21" s="5" t="s">
        <v>13</v>
      </c>
      <c r="I21" s="25">
        <f>E13</f>
        <v>1440</v>
      </c>
      <c r="J21" s="25">
        <f>F100</f>
        <v>1440</v>
      </c>
    </row>
    <row r="22" spans="1:10" x14ac:dyDescent="0.3">
      <c r="A22" s="9"/>
      <c r="B22" s="18" t="s">
        <v>78</v>
      </c>
      <c r="C22" s="23" t="s">
        <v>79</v>
      </c>
      <c r="D22" s="5" t="s">
        <v>5</v>
      </c>
      <c r="E22" s="13">
        <v>1000</v>
      </c>
      <c r="I22" s="25">
        <f>E33</f>
        <v>450</v>
      </c>
    </row>
    <row r="23" spans="1:10" x14ac:dyDescent="0.3">
      <c r="B23" s="16" t="s">
        <v>80</v>
      </c>
      <c r="C23" t="s">
        <v>81</v>
      </c>
      <c r="D23" s="5" t="s">
        <v>5</v>
      </c>
      <c r="F23" s="13">
        <f>E22</f>
        <v>1000</v>
      </c>
      <c r="I23" s="36">
        <f>+E60</f>
        <v>144</v>
      </c>
      <c r="J23" s="37"/>
    </row>
    <row r="24" spans="1:10" x14ac:dyDescent="0.3">
      <c r="C24" s="5" t="s">
        <v>82</v>
      </c>
      <c r="I24" s="25">
        <f>SUM(I21:I23)</f>
        <v>2034</v>
      </c>
      <c r="J24" s="25">
        <f>SUM(J21:J23)</f>
        <v>1440</v>
      </c>
    </row>
    <row r="25" spans="1:10" x14ac:dyDescent="0.3">
      <c r="A25" s="9"/>
      <c r="B25" s="18" t="s">
        <v>58</v>
      </c>
      <c r="C25" s="20" t="s">
        <v>59</v>
      </c>
    </row>
    <row r="26" spans="1:10" x14ac:dyDescent="0.3">
      <c r="B26" s="16" t="s">
        <v>60</v>
      </c>
      <c r="C26" t="s">
        <v>61</v>
      </c>
      <c r="D26" s="5" t="s">
        <v>4</v>
      </c>
      <c r="E26" s="13">
        <f>F15</f>
        <v>9440</v>
      </c>
      <c r="H26" s="6" t="s">
        <v>115</v>
      </c>
      <c r="I26" s="25">
        <f>I24-J24</f>
        <v>594</v>
      </c>
    </row>
    <row r="27" spans="1:10" x14ac:dyDescent="0.3">
      <c r="B27" s="18" t="s">
        <v>31</v>
      </c>
      <c r="C27" s="20" t="s">
        <v>32</v>
      </c>
      <c r="D27" s="5"/>
    </row>
    <row r="28" spans="1:10" x14ac:dyDescent="0.3">
      <c r="B28" s="16">
        <v>104</v>
      </c>
      <c r="C28" t="s">
        <v>17</v>
      </c>
      <c r="D28" s="5" t="s">
        <v>4</v>
      </c>
      <c r="F28" s="13">
        <f>E26</f>
        <v>9440</v>
      </c>
    </row>
    <row r="29" spans="1:10" ht="14.4" customHeight="1" x14ac:dyDescent="0.3">
      <c r="C29" s="5" t="s">
        <v>14</v>
      </c>
    </row>
    <row r="30" spans="1:10" ht="14.4" customHeight="1" x14ac:dyDescent="0.3">
      <c r="A30" s="9"/>
      <c r="B30" s="18" t="s">
        <v>58</v>
      </c>
      <c r="C30" s="20" t="s">
        <v>59</v>
      </c>
    </row>
    <row r="31" spans="1:10" x14ac:dyDescent="0.3">
      <c r="B31" s="16" t="s">
        <v>107</v>
      </c>
      <c r="C31" t="s">
        <v>108</v>
      </c>
      <c r="D31" s="5" t="s">
        <v>4</v>
      </c>
      <c r="E31" s="13">
        <f>Data!I6</f>
        <v>2500</v>
      </c>
    </row>
    <row r="32" spans="1:10" x14ac:dyDescent="0.3">
      <c r="A32" s="9"/>
      <c r="B32" s="18" t="s">
        <v>29</v>
      </c>
      <c r="C32" s="19" t="s">
        <v>30</v>
      </c>
      <c r="D32" s="5"/>
    </row>
    <row r="33" spans="1:6" x14ac:dyDescent="0.3">
      <c r="B33" s="26">
        <v>401</v>
      </c>
      <c r="C33" s="7" t="s">
        <v>93</v>
      </c>
      <c r="D33" s="5" t="s">
        <v>4</v>
      </c>
      <c r="E33" s="40">
        <f>Data!J6</f>
        <v>450</v>
      </c>
    </row>
    <row r="34" spans="1:6" x14ac:dyDescent="0.3">
      <c r="B34" s="18" t="s">
        <v>58</v>
      </c>
      <c r="C34" s="20" t="s">
        <v>59</v>
      </c>
      <c r="D34" s="5"/>
    </row>
    <row r="35" spans="1:6" x14ac:dyDescent="0.3">
      <c r="B35" s="16" t="s">
        <v>60</v>
      </c>
      <c r="C35" t="s">
        <v>61</v>
      </c>
      <c r="D35" s="5" t="s">
        <v>4</v>
      </c>
      <c r="F35" s="13">
        <f>Data!K6</f>
        <v>2950</v>
      </c>
    </row>
    <row r="36" spans="1:6" ht="14.4" customHeight="1" x14ac:dyDescent="0.3">
      <c r="C36" s="5" t="s">
        <v>69</v>
      </c>
    </row>
    <row r="37" spans="1:6" ht="14.4" customHeight="1" x14ac:dyDescent="0.3">
      <c r="A37" s="9"/>
      <c r="B37" s="18" t="s">
        <v>58</v>
      </c>
      <c r="C37" s="20" t="s">
        <v>59</v>
      </c>
    </row>
    <row r="38" spans="1:6" x14ac:dyDescent="0.3">
      <c r="B38" s="16" t="s">
        <v>60</v>
      </c>
      <c r="C38" t="s">
        <v>61</v>
      </c>
      <c r="D38" s="5" t="s">
        <v>4</v>
      </c>
      <c r="E38" s="13">
        <f>F35</f>
        <v>2950</v>
      </c>
    </row>
    <row r="39" spans="1:6" x14ac:dyDescent="0.3">
      <c r="B39" s="18" t="s">
        <v>31</v>
      </c>
      <c r="C39" s="20" t="s">
        <v>32</v>
      </c>
      <c r="D39" s="5"/>
    </row>
    <row r="40" spans="1:6" x14ac:dyDescent="0.3">
      <c r="B40" s="16">
        <v>104</v>
      </c>
      <c r="C40" t="s">
        <v>17</v>
      </c>
      <c r="D40" s="5" t="s">
        <v>4</v>
      </c>
      <c r="F40" s="13">
        <f>E38</f>
        <v>2950</v>
      </c>
    </row>
    <row r="41" spans="1:6" x14ac:dyDescent="0.3">
      <c r="C41" s="5" t="s">
        <v>109</v>
      </c>
    </row>
    <row r="42" spans="1:6" x14ac:dyDescent="0.3">
      <c r="B42" s="18" t="s">
        <v>65</v>
      </c>
      <c r="C42" s="20" t="s">
        <v>68</v>
      </c>
    </row>
    <row r="43" spans="1:6" x14ac:dyDescent="0.3">
      <c r="B43" s="16" t="s">
        <v>66</v>
      </c>
      <c r="C43" t="s">
        <v>67</v>
      </c>
      <c r="D43" s="5" t="s">
        <v>4</v>
      </c>
      <c r="E43" s="13">
        <f>E31</f>
        <v>2500</v>
      </c>
    </row>
    <row r="44" spans="1:6" x14ac:dyDescent="0.3">
      <c r="B44" s="18" t="s">
        <v>58</v>
      </c>
      <c r="C44" s="20" t="s">
        <v>59</v>
      </c>
      <c r="D44" s="5"/>
    </row>
    <row r="45" spans="1:6" x14ac:dyDescent="0.3">
      <c r="A45" s="9"/>
      <c r="B45" s="16" t="s">
        <v>107</v>
      </c>
      <c r="C45" t="s">
        <v>108</v>
      </c>
      <c r="D45" s="5" t="s">
        <v>4</v>
      </c>
      <c r="F45" s="13">
        <f>E43</f>
        <v>2500</v>
      </c>
    </row>
    <row r="46" spans="1:6" x14ac:dyDescent="0.3">
      <c r="C46" s="5" t="s">
        <v>15</v>
      </c>
    </row>
    <row r="47" spans="1:6" x14ac:dyDescent="0.3">
      <c r="A47" s="9"/>
      <c r="B47" s="18" t="s">
        <v>70</v>
      </c>
      <c r="C47" s="19" t="s">
        <v>71</v>
      </c>
    </row>
    <row r="48" spans="1:6" x14ac:dyDescent="0.3">
      <c r="B48" s="16" t="s">
        <v>72</v>
      </c>
      <c r="C48" t="s">
        <v>48</v>
      </c>
      <c r="D48" s="5" t="s">
        <v>5</v>
      </c>
      <c r="E48" s="13">
        <f>Data!I7</f>
        <v>5000</v>
      </c>
    </row>
    <row r="49" spans="1:6" x14ac:dyDescent="0.3">
      <c r="B49" s="18" t="s">
        <v>58</v>
      </c>
      <c r="C49" s="20" t="s">
        <v>59</v>
      </c>
      <c r="D49" s="5"/>
    </row>
    <row r="50" spans="1:6" x14ac:dyDescent="0.3">
      <c r="B50" s="16" t="s">
        <v>60</v>
      </c>
      <c r="C50" t="s">
        <v>61</v>
      </c>
      <c r="D50" s="5" t="s">
        <v>4</v>
      </c>
      <c r="F50" s="13">
        <f>E48</f>
        <v>5000</v>
      </c>
    </row>
    <row r="51" spans="1:6" x14ac:dyDescent="0.3">
      <c r="C51" s="5" t="s">
        <v>16</v>
      </c>
    </row>
    <row r="52" spans="1:6" x14ac:dyDescent="0.3">
      <c r="A52" s="9"/>
      <c r="B52" s="18" t="s">
        <v>76</v>
      </c>
      <c r="C52" s="19" t="s">
        <v>48</v>
      </c>
    </row>
    <row r="53" spans="1:6" x14ac:dyDescent="0.3">
      <c r="B53" s="16" t="s">
        <v>77</v>
      </c>
      <c r="C53" t="s">
        <v>48</v>
      </c>
      <c r="D53" s="5" t="s">
        <v>4</v>
      </c>
      <c r="E53" s="13">
        <f>E48</f>
        <v>5000</v>
      </c>
    </row>
    <row r="54" spans="1:6" x14ac:dyDescent="0.3">
      <c r="B54" s="16" t="s">
        <v>73</v>
      </c>
      <c r="C54" s="19" t="s">
        <v>74</v>
      </c>
      <c r="D54" s="5"/>
    </row>
    <row r="55" spans="1:6" x14ac:dyDescent="0.3">
      <c r="B55" s="16" t="s">
        <v>75</v>
      </c>
      <c r="C55" t="s">
        <v>48</v>
      </c>
      <c r="D55" s="5" t="s">
        <v>5</v>
      </c>
      <c r="F55" s="13">
        <f>E53</f>
        <v>5000</v>
      </c>
    </row>
    <row r="56" spans="1:6" x14ac:dyDescent="0.3">
      <c r="C56" s="5" t="s">
        <v>21</v>
      </c>
    </row>
    <row r="57" spans="1:6" x14ac:dyDescent="0.3">
      <c r="A57" s="9"/>
      <c r="B57" s="18" t="s">
        <v>62</v>
      </c>
      <c r="C57" s="20" t="s">
        <v>63</v>
      </c>
    </row>
    <row r="58" spans="1:6" x14ac:dyDescent="0.3">
      <c r="A58" s="9"/>
      <c r="B58" s="16" t="s">
        <v>83</v>
      </c>
      <c r="C58" t="s">
        <v>84</v>
      </c>
      <c r="D58" s="5" t="s">
        <v>5</v>
      </c>
      <c r="E58" s="33">
        <f>Data!B6</f>
        <v>800</v>
      </c>
    </row>
    <row r="59" spans="1:6" x14ac:dyDescent="0.3">
      <c r="A59" s="9"/>
      <c r="B59" s="18" t="s">
        <v>29</v>
      </c>
      <c r="C59" s="19" t="s">
        <v>30</v>
      </c>
      <c r="D59" s="5"/>
    </row>
    <row r="60" spans="1:6" x14ac:dyDescent="0.3">
      <c r="A60" s="9"/>
      <c r="B60" s="26">
        <v>401</v>
      </c>
      <c r="C60" s="7" t="s">
        <v>93</v>
      </c>
      <c r="D60" s="5" t="s">
        <v>4</v>
      </c>
      <c r="E60" s="35">
        <f>Data!C6</f>
        <v>144</v>
      </c>
    </row>
    <row r="61" spans="1:6" x14ac:dyDescent="0.3">
      <c r="B61" s="18" t="s">
        <v>58</v>
      </c>
      <c r="C61" s="20" t="s">
        <v>59</v>
      </c>
      <c r="D61" s="5"/>
    </row>
    <row r="62" spans="1:6" x14ac:dyDescent="0.3">
      <c r="B62" s="16" t="s">
        <v>60</v>
      </c>
      <c r="C62" t="s">
        <v>61</v>
      </c>
      <c r="D62" s="5" t="s">
        <v>4</v>
      </c>
      <c r="F62" s="13">
        <f>Data!D6*0.88</f>
        <v>830.72</v>
      </c>
    </row>
    <row r="63" spans="1:6" x14ac:dyDescent="0.3">
      <c r="B63" s="30" t="s">
        <v>86</v>
      </c>
      <c r="C63" s="29" t="s">
        <v>85</v>
      </c>
      <c r="D63" s="5" t="s">
        <v>4</v>
      </c>
      <c r="F63" s="13">
        <f>Data!D6*0.12</f>
        <v>113.28</v>
      </c>
    </row>
    <row r="64" spans="1:6" x14ac:dyDescent="0.3">
      <c r="C64" s="5" t="s">
        <v>22</v>
      </c>
    </row>
    <row r="65" spans="1:7" x14ac:dyDescent="0.3">
      <c r="A65" s="9"/>
      <c r="B65" s="18" t="s">
        <v>78</v>
      </c>
      <c r="C65" s="23" t="s">
        <v>79</v>
      </c>
      <c r="D65" s="5" t="s">
        <v>5</v>
      </c>
      <c r="E65" s="13">
        <f>E58</f>
        <v>800</v>
      </c>
    </row>
    <row r="66" spans="1:7" x14ac:dyDescent="0.3">
      <c r="B66" s="16" t="s">
        <v>80</v>
      </c>
      <c r="C66" t="s">
        <v>81</v>
      </c>
      <c r="D66" s="5" t="s">
        <v>5</v>
      </c>
      <c r="F66" s="13">
        <f>E65</f>
        <v>800</v>
      </c>
    </row>
    <row r="67" spans="1:7" x14ac:dyDescent="0.3">
      <c r="C67" s="5" t="s">
        <v>87</v>
      </c>
    </row>
    <row r="68" spans="1:7" x14ac:dyDescent="0.3">
      <c r="B68" s="18" t="s">
        <v>58</v>
      </c>
      <c r="C68" s="20" t="s">
        <v>59</v>
      </c>
    </row>
    <row r="69" spans="1:7" x14ac:dyDescent="0.3">
      <c r="B69" s="16" t="s">
        <v>60</v>
      </c>
      <c r="C69" t="s">
        <v>61</v>
      </c>
      <c r="D69" s="5" t="s">
        <v>4</v>
      </c>
      <c r="E69" s="13">
        <f>F62</f>
        <v>830.72</v>
      </c>
    </row>
    <row r="70" spans="1:7" x14ac:dyDescent="0.3">
      <c r="B70" s="18" t="s">
        <v>31</v>
      </c>
      <c r="C70" s="20" t="s">
        <v>32</v>
      </c>
      <c r="D70" s="5"/>
    </row>
    <row r="71" spans="1:7" x14ac:dyDescent="0.3">
      <c r="A71" s="9"/>
      <c r="B71" s="16">
        <v>104</v>
      </c>
      <c r="C71" t="s">
        <v>17</v>
      </c>
      <c r="D71" s="5" t="s">
        <v>4</v>
      </c>
      <c r="F71" s="13">
        <f>E69</f>
        <v>830.72</v>
      </c>
    </row>
    <row r="72" spans="1:7" x14ac:dyDescent="0.3">
      <c r="C72" s="5" t="s">
        <v>96</v>
      </c>
    </row>
    <row r="73" spans="1:7" x14ac:dyDescent="0.3">
      <c r="B73" s="16" t="s">
        <v>97</v>
      </c>
      <c r="C73" s="7" t="s">
        <v>98</v>
      </c>
    </row>
    <row r="74" spans="1:7" x14ac:dyDescent="0.3">
      <c r="B74" s="26">
        <v>621</v>
      </c>
      <c r="C74" s="7" t="s">
        <v>132</v>
      </c>
      <c r="D74" s="5" t="s">
        <v>5</v>
      </c>
      <c r="E74" s="33">
        <v>1500</v>
      </c>
    </row>
    <row r="75" spans="1:7" ht="14.4" customHeight="1" x14ac:dyDescent="0.3">
      <c r="B75" s="26">
        <v>627</v>
      </c>
      <c r="C75" s="7" t="s">
        <v>88</v>
      </c>
    </row>
    <row r="76" spans="1:7" x14ac:dyDescent="0.3">
      <c r="B76" s="26">
        <v>6271</v>
      </c>
      <c r="C76" t="s">
        <v>89</v>
      </c>
      <c r="D76" s="5" t="s">
        <v>5</v>
      </c>
      <c r="E76" s="33">
        <f>E74*0.0675</f>
        <v>101.25</v>
      </c>
    </row>
    <row r="77" spans="1:7" x14ac:dyDescent="0.3">
      <c r="B77" s="26">
        <v>6275</v>
      </c>
      <c r="C77" t="s">
        <v>90</v>
      </c>
      <c r="D77" s="5" t="s">
        <v>5</v>
      </c>
      <c r="E77" s="33">
        <f>E74*0.0225</f>
        <v>33.75</v>
      </c>
    </row>
    <row r="78" spans="1:7" x14ac:dyDescent="0.3">
      <c r="B78" s="26">
        <v>41</v>
      </c>
      <c r="C78" s="7" t="s">
        <v>100</v>
      </c>
    </row>
    <row r="79" spans="1:7" x14ac:dyDescent="0.3">
      <c r="B79" s="26">
        <v>411</v>
      </c>
      <c r="C79" t="s">
        <v>91</v>
      </c>
      <c r="D79" s="5" t="s">
        <v>4</v>
      </c>
      <c r="F79" s="43">
        <f>E74-F80-F82</f>
        <v>1121.25</v>
      </c>
      <c r="G79" s="25"/>
    </row>
    <row r="80" spans="1:7" x14ac:dyDescent="0.3">
      <c r="B80" s="26">
        <v>417</v>
      </c>
      <c r="C80" s="7" t="s">
        <v>92</v>
      </c>
      <c r="D80" s="5" t="s">
        <v>4</v>
      </c>
      <c r="F80" s="43">
        <f>E74*0.1325</f>
        <v>198.75</v>
      </c>
    </row>
    <row r="81" spans="1:7" x14ac:dyDescent="0.3">
      <c r="B81" s="18" t="s">
        <v>29</v>
      </c>
      <c r="C81" s="19" t="s">
        <v>30</v>
      </c>
      <c r="G81" s="25"/>
    </row>
    <row r="82" spans="1:7" x14ac:dyDescent="0.3">
      <c r="B82" s="26">
        <v>401</v>
      </c>
      <c r="C82" s="7" t="s">
        <v>93</v>
      </c>
      <c r="D82" s="5" t="s">
        <v>4</v>
      </c>
      <c r="F82" s="43">
        <f>E74*0.12</f>
        <v>180</v>
      </c>
    </row>
    <row r="83" spans="1:7" x14ac:dyDescent="0.3">
      <c r="B83" s="26">
        <v>403</v>
      </c>
      <c r="C83" s="7" t="s">
        <v>94</v>
      </c>
    </row>
    <row r="84" spans="1:7" x14ac:dyDescent="0.3">
      <c r="B84" s="26">
        <v>4031</v>
      </c>
      <c r="C84" t="s">
        <v>95</v>
      </c>
      <c r="D84" s="5" t="s">
        <v>4</v>
      </c>
      <c r="F84" s="43">
        <f>E74*0.0675</f>
        <v>101.25</v>
      </c>
      <c r="G84" s="25"/>
    </row>
    <row r="85" spans="1:7" x14ac:dyDescent="0.3">
      <c r="B85" s="32">
        <v>404</v>
      </c>
      <c r="C85" s="31" t="s">
        <v>99</v>
      </c>
      <c r="D85" s="5" t="s">
        <v>4</v>
      </c>
      <c r="F85" s="43">
        <f>E74*0.0225</f>
        <v>33.75</v>
      </c>
    </row>
    <row r="86" spans="1:7" x14ac:dyDescent="0.3">
      <c r="C86" s="5" t="s">
        <v>101</v>
      </c>
    </row>
    <row r="87" spans="1:7" x14ac:dyDescent="0.3">
      <c r="A87" s="9"/>
      <c r="B87" s="18" t="s">
        <v>78</v>
      </c>
      <c r="C87" s="23" t="s">
        <v>79</v>
      </c>
      <c r="D87" s="5" t="s">
        <v>5</v>
      </c>
      <c r="E87" s="13">
        <f>E74+E76+E77</f>
        <v>1635</v>
      </c>
    </row>
    <row r="88" spans="1:7" x14ac:dyDescent="0.3">
      <c r="B88" s="16" t="s">
        <v>80</v>
      </c>
      <c r="C88" t="s">
        <v>81</v>
      </c>
      <c r="D88" s="5" t="s">
        <v>5</v>
      </c>
      <c r="F88" s="13">
        <f>E87</f>
        <v>1635</v>
      </c>
    </row>
    <row r="89" spans="1:7" x14ac:dyDescent="0.3">
      <c r="C89" s="24" t="s">
        <v>102</v>
      </c>
    </row>
    <row r="90" spans="1:7" x14ac:dyDescent="0.3">
      <c r="A90" s="9"/>
      <c r="B90" s="26">
        <v>41</v>
      </c>
      <c r="C90" s="7" t="s">
        <v>100</v>
      </c>
    </row>
    <row r="91" spans="1:7" x14ac:dyDescent="0.3">
      <c r="B91" s="26">
        <v>411</v>
      </c>
      <c r="C91" t="s">
        <v>91</v>
      </c>
      <c r="D91" s="5" t="s">
        <v>4</v>
      </c>
      <c r="E91" s="13">
        <f>F79</f>
        <v>1121.25</v>
      </c>
    </row>
    <row r="92" spans="1:7" x14ac:dyDescent="0.3">
      <c r="B92" s="18" t="s">
        <v>31</v>
      </c>
      <c r="C92" s="20" t="s">
        <v>32</v>
      </c>
      <c r="D92" s="5"/>
    </row>
    <row r="93" spans="1:7" x14ac:dyDescent="0.3">
      <c r="B93" s="16">
        <v>104</v>
      </c>
      <c r="C93" t="s">
        <v>17</v>
      </c>
      <c r="D93" s="5" t="s">
        <v>4</v>
      </c>
      <c r="F93" s="13">
        <f>E91</f>
        <v>1121.25</v>
      </c>
    </row>
    <row r="94" spans="1:7" x14ac:dyDescent="0.3">
      <c r="A94" s="9"/>
      <c r="C94" s="24" t="s">
        <v>45</v>
      </c>
      <c r="D94" s="5"/>
    </row>
    <row r="95" spans="1:7" x14ac:dyDescent="0.3">
      <c r="A95" s="9"/>
      <c r="B95" s="18" t="s">
        <v>28</v>
      </c>
      <c r="C95" s="20" t="s">
        <v>27</v>
      </c>
      <c r="D95" s="5"/>
    </row>
    <row r="96" spans="1:7" x14ac:dyDescent="0.3">
      <c r="B96" s="16" t="s">
        <v>18</v>
      </c>
      <c r="C96" t="s">
        <v>19</v>
      </c>
      <c r="D96" s="5" t="s">
        <v>4</v>
      </c>
      <c r="E96" s="13">
        <f>Data!D2</f>
        <v>9440</v>
      </c>
    </row>
    <row r="97" spans="1:6" x14ac:dyDescent="0.3">
      <c r="A97" s="9"/>
      <c r="B97" s="18" t="s">
        <v>25</v>
      </c>
      <c r="C97" s="19" t="s">
        <v>26</v>
      </c>
      <c r="D97" s="5"/>
    </row>
    <row r="98" spans="1:6" x14ac:dyDescent="0.3">
      <c r="B98" s="16" t="s">
        <v>47</v>
      </c>
      <c r="C98" t="s">
        <v>48</v>
      </c>
      <c r="D98" s="5" t="s">
        <v>5</v>
      </c>
      <c r="F98" s="33">
        <f>Data!B2</f>
        <v>8000</v>
      </c>
    </row>
    <row r="99" spans="1:6" x14ac:dyDescent="0.3">
      <c r="B99" s="18" t="s">
        <v>29</v>
      </c>
      <c r="C99" s="19" t="s">
        <v>30</v>
      </c>
      <c r="D99" s="5"/>
    </row>
    <row r="100" spans="1:6" x14ac:dyDescent="0.3">
      <c r="B100" s="26">
        <v>401</v>
      </c>
      <c r="C100" s="7" t="s">
        <v>93</v>
      </c>
      <c r="D100" s="5" t="s">
        <v>4</v>
      </c>
      <c r="F100" s="35">
        <f>Data!C2</f>
        <v>1440</v>
      </c>
    </row>
    <row r="101" spans="1:6" x14ac:dyDescent="0.3">
      <c r="C101" s="24" t="s">
        <v>46</v>
      </c>
    </row>
    <row r="102" spans="1:6" x14ac:dyDescent="0.3">
      <c r="A102" s="9"/>
      <c r="B102" s="16" t="s">
        <v>33</v>
      </c>
      <c r="C102" s="19" t="s">
        <v>34</v>
      </c>
    </row>
    <row r="103" spans="1:6" x14ac:dyDescent="0.3">
      <c r="B103" s="16" t="s">
        <v>49</v>
      </c>
      <c r="C103" t="s">
        <v>48</v>
      </c>
      <c r="D103" s="5" t="s">
        <v>5</v>
      </c>
      <c r="E103" s="33">
        <f>Data!B8</f>
        <v>5000</v>
      </c>
    </row>
    <row r="104" spans="1:6" x14ac:dyDescent="0.3">
      <c r="B104" s="18" t="s">
        <v>35</v>
      </c>
      <c r="C104" s="19" t="s">
        <v>20</v>
      </c>
      <c r="D104" s="5"/>
    </row>
    <row r="105" spans="1:6" x14ac:dyDescent="0.3">
      <c r="B105" s="16" t="s">
        <v>23</v>
      </c>
      <c r="C105" t="s">
        <v>20</v>
      </c>
      <c r="D105" s="5" t="s">
        <v>4</v>
      </c>
      <c r="F105" s="13">
        <f>E103</f>
        <v>5000</v>
      </c>
    </row>
    <row r="106" spans="1:6" x14ac:dyDescent="0.3">
      <c r="C106" s="24" t="s">
        <v>103</v>
      </c>
    </row>
    <row r="107" spans="1:6" x14ac:dyDescent="0.3">
      <c r="A107" s="9"/>
      <c r="B107" s="18" t="s">
        <v>31</v>
      </c>
      <c r="C107" s="20" t="s">
        <v>32</v>
      </c>
    </row>
    <row r="108" spans="1:6" x14ac:dyDescent="0.3">
      <c r="B108" s="16">
        <v>104</v>
      </c>
      <c r="C108" t="s">
        <v>17</v>
      </c>
      <c r="D108" s="5" t="s">
        <v>4</v>
      </c>
      <c r="E108" s="13">
        <f>F110</f>
        <v>9440</v>
      </c>
    </row>
    <row r="109" spans="1:6" x14ac:dyDescent="0.3">
      <c r="B109" s="18" t="s">
        <v>28</v>
      </c>
      <c r="C109" s="20" t="s">
        <v>27</v>
      </c>
      <c r="D109" s="5"/>
    </row>
    <row r="110" spans="1:6" x14ac:dyDescent="0.3">
      <c r="B110" s="16" t="s">
        <v>18</v>
      </c>
      <c r="C110" t="s">
        <v>19</v>
      </c>
      <c r="D110" s="5" t="s">
        <v>4</v>
      </c>
      <c r="F110" s="13">
        <f>E96</f>
        <v>9440</v>
      </c>
    </row>
    <row r="111" spans="1:6" ht="14.4" customHeight="1" x14ac:dyDescent="0.3"/>
    <row r="112" spans="1:6" x14ac:dyDescent="0.3">
      <c r="C112" s="6" t="s">
        <v>2</v>
      </c>
      <c r="E112" s="28">
        <f>SUM(E4:E111)</f>
        <v>220125.97</v>
      </c>
      <c r="F112" s="28">
        <f>SUM(F4:F111)</f>
        <v>220125.97</v>
      </c>
    </row>
    <row r="114" spans="1:3" x14ac:dyDescent="0.3">
      <c r="A114" s="8" t="s">
        <v>4</v>
      </c>
      <c r="B114" s="15"/>
      <c r="C114" s="7" t="s">
        <v>6</v>
      </c>
    </row>
    <row r="115" spans="1:3" x14ac:dyDescent="0.3">
      <c r="A115" s="8" t="s">
        <v>5</v>
      </c>
      <c r="B115" s="15"/>
      <c r="C115" s="7" t="s">
        <v>7</v>
      </c>
    </row>
    <row r="116" spans="1:3" ht="14.4" customHeight="1" x14ac:dyDescent="0.3"/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2D8A-D728-456D-8905-4BA34A3A0EF0}">
  <dimension ref="A1:J11"/>
  <sheetViews>
    <sheetView zoomScale="130" zoomScaleNormal="130" workbookViewId="0">
      <selection activeCell="A3" sqref="A3"/>
    </sheetView>
  </sheetViews>
  <sheetFormatPr baseColWidth="10" defaultRowHeight="14.4" x14ac:dyDescent="0.3"/>
  <cols>
    <col min="1" max="1" width="17.109375" bestFit="1" customWidth="1"/>
    <col min="2" max="2" width="10.44140625" bestFit="1" customWidth="1"/>
    <col min="3" max="3" width="2.88671875" customWidth="1"/>
    <col min="4" max="4" width="27.6640625" customWidth="1"/>
    <col min="5" max="5" width="9.44140625" bestFit="1" customWidth="1"/>
    <col min="6" max="6" width="7.109375" bestFit="1" customWidth="1"/>
    <col min="7" max="7" width="3.44140625" customWidth="1"/>
    <col min="9" max="9" width="7.88671875" bestFit="1" customWidth="1"/>
    <col min="10" max="10" width="6.109375" bestFit="1" customWidth="1"/>
  </cols>
  <sheetData>
    <row r="1" spans="1:10" x14ac:dyDescent="0.3">
      <c r="A1" s="21" t="s">
        <v>116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 t="s">
        <v>133</v>
      </c>
      <c r="B2" s="21"/>
      <c r="C2" s="21"/>
      <c r="D2" s="21"/>
      <c r="E2" s="21"/>
      <c r="F2" s="21"/>
      <c r="G2" s="21"/>
      <c r="H2" s="21"/>
      <c r="I2" s="21"/>
      <c r="J2" s="21"/>
    </row>
    <row r="4" spans="1:10" x14ac:dyDescent="0.3">
      <c r="A4" s="6" t="s">
        <v>117</v>
      </c>
      <c r="B4" s="1" t="s">
        <v>8</v>
      </c>
      <c r="D4" s="6" t="s">
        <v>118</v>
      </c>
      <c r="E4" s="1" t="s">
        <v>8</v>
      </c>
      <c r="H4" s="6" t="s">
        <v>119</v>
      </c>
      <c r="I4" s="1" t="s">
        <v>8</v>
      </c>
    </row>
    <row r="5" spans="1:10" x14ac:dyDescent="0.3">
      <c r="A5" t="s">
        <v>120</v>
      </c>
      <c r="B5" s="13">
        <v>1397.5</v>
      </c>
      <c r="D5" t="s">
        <v>121</v>
      </c>
      <c r="E5" s="43">
        <f>B9*0.1</f>
        <v>150</v>
      </c>
      <c r="F5" s="38">
        <v>0.1</v>
      </c>
      <c r="H5" t="s">
        <v>122</v>
      </c>
      <c r="I5" s="45">
        <f>B9*J5</f>
        <v>101.25</v>
      </c>
      <c r="J5" s="39">
        <v>6.7500000000000004E-2</v>
      </c>
    </row>
    <row r="6" spans="1:10" x14ac:dyDescent="0.3">
      <c r="A6" t="s">
        <v>123</v>
      </c>
      <c r="B6" s="13">
        <v>102.5</v>
      </c>
      <c r="D6" t="s">
        <v>124</v>
      </c>
      <c r="E6" s="43">
        <f>B9*F6</f>
        <v>23.25</v>
      </c>
      <c r="F6" s="38">
        <v>1.55E-2</v>
      </c>
      <c r="H6" t="s">
        <v>125</v>
      </c>
      <c r="I6" s="45">
        <f>B9*J6</f>
        <v>33.75</v>
      </c>
      <c r="J6" s="39">
        <v>2.2499999999999999E-2</v>
      </c>
    </row>
    <row r="7" spans="1:10" x14ac:dyDescent="0.3">
      <c r="B7" s="13"/>
      <c r="D7" t="s">
        <v>126</v>
      </c>
      <c r="E7" s="43">
        <f>B9*F7</f>
        <v>25.500000000000004</v>
      </c>
      <c r="F7" s="38">
        <v>1.7000000000000001E-2</v>
      </c>
    </row>
    <row r="8" spans="1:10" x14ac:dyDescent="0.3">
      <c r="B8" s="41"/>
      <c r="D8" t="s">
        <v>127</v>
      </c>
      <c r="E8" s="44">
        <f>B9*0.12</f>
        <v>180</v>
      </c>
      <c r="I8" s="37"/>
    </row>
    <row r="9" spans="1:10" x14ac:dyDescent="0.3">
      <c r="A9" s="6" t="s">
        <v>128</v>
      </c>
      <c r="B9" s="46">
        <f>SUM(B5:B8)</f>
        <v>1500</v>
      </c>
      <c r="D9" s="6" t="s">
        <v>129</v>
      </c>
      <c r="E9" s="42">
        <f>SUM(E5:E8)</f>
        <v>378.75</v>
      </c>
      <c r="H9" s="6" t="s">
        <v>130</v>
      </c>
      <c r="I9" s="42">
        <f>SUM(I5:I8)</f>
        <v>135</v>
      </c>
    </row>
    <row r="10" spans="1:10" ht="15" thickBot="1" x14ac:dyDescent="0.35">
      <c r="D10" s="6" t="s">
        <v>131</v>
      </c>
      <c r="E10" s="47">
        <f>B9-E9</f>
        <v>1121.25</v>
      </c>
    </row>
    <row r="11" spans="1:10" ht="15" thickTop="1" x14ac:dyDescent="0.3"/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Asientos contables</vt:lpstr>
      <vt:lpstr>Boleta (Pregunta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Manuel Cabezas</cp:lastModifiedBy>
  <dcterms:created xsi:type="dcterms:W3CDTF">2024-04-05T01:20:35Z</dcterms:created>
  <dcterms:modified xsi:type="dcterms:W3CDTF">2024-05-11T04:55:20Z</dcterms:modified>
</cp:coreProperties>
</file>