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Manuel\PUCP\Curso Contabilidad y Finanzas\Evaluaciones\Prácticas calificadas\PC6\"/>
    </mc:Choice>
  </mc:AlternateContent>
  <xr:revisionPtr revIDLastSave="0" documentId="13_ncr:1_{EDA87C69-54C6-48AE-9B94-C9EFA04B3FFF}" xr6:coauthVersionLast="47" xr6:coauthVersionMax="47" xr10:uidLastSave="{00000000-0000-0000-0000-000000000000}"/>
  <bookViews>
    <workbookView xWindow="-108" yWindow="-108" windowWidth="23256" windowHeight="12456" firstSheet="1" activeTab="3" xr2:uid="{4B573A61-06F9-44BF-9B1D-7E7E2896D619}"/>
  </bookViews>
  <sheets>
    <sheet name="Pregunta 1 (kardex)" sheetId="1" r:id="rId1"/>
    <sheet name="Pregunta 1 (asientos)" sheetId="2" r:id="rId2"/>
    <sheet name="Pregunta 2 (data)" sheetId="5" r:id="rId3"/>
    <sheet name="Pregunta 2 (asientos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6" l="1"/>
  <c r="K36" i="6"/>
  <c r="K34" i="6"/>
  <c r="G6" i="5"/>
  <c r="J43" i="6" s="1"/>
  <c r="F6" i="5"/>
  <c r="G17" i="5"/>
  <c r="F17" i="5"/>
  <c r="J15" i="6"/>
  <c r="K106" i="6"/>
  <c r="K104" i="6"/>
  <c r="K103" i="6"/>
  <c r="K102" i="6"/>
  <c r="K99" i="6"/>
  <c r="K32" i="6"/>
  <c r="K29" i="6"/>
  <c r="J16" i="6"/>
  <c r="G10" i="5"/>
  <c r="J113" i="6" s="1"/>
  <c r="F10" i="5"/>
  <c r="G9" i="5"/>
  <c r="J85" i="6" s="1"/>
  <c r="F9" i="5"/>
  <c r="H9" i="5" s="1"/>
  <c r="J75" i="6" s="1"/>
  <c r="G8" i="5"/>
  <c r="J71" i="6" s="1"/>
  <c r="F8" i="5"/>
  <c r="H4" i="5"/>
  <c r="H3" i="5"/>
  <c r="G7" i="5"/>
  <c r="F7" i="5"/>
  <c r="H18" i="1"/>
  <c r="H16" i="1"/>
  <c r="J111" i="2"/>
  <c r="K113" i="2" s="1"/>
  <c r="K108" i="2"/>
  <c r="K106" i="2"/>
  <c r="J104" i="2" s="1"/>
  <c r="J81" i="2"/>
  <c r="J83" i="2" s="1"/>
  <c r="K85" i="2" s="1"/>
  <c r="J76" i="2"/>
  <c r="J93" i="2" s="1"/>
  <c r="J70" i="2"/>
  <c r="K72" i="2" s="1"/>
  <c r="K67" i="2"/>
  <c r="K65" i="2" s="1"/>
  <c r="J63" i="2" s="1"/>
  <c r="J40" i="2"/>
  <c r="J35" i="2"/>
  <c r="K37" i="2" s="1"/>
  <c r="J12" i="2"/>
  <c r="J7" i="2"/>
  <c r="H40" i="1"/>
  <c r="T43" i="1"/>
  <c r="M39" i="1"/>
  <c r="L39" i="1"/>
  <c r="D39" i="1"/>
  <c r="C39" i="1"/>
  <c r="H38" i="1"/>
  <c r="M37" i="1"/>
  <c r="L37" i="1"/>
  <c r="D37" i="1"/>
  <c r="C37" i="1"/>
  <c r="M36" i="1"/>
  <c r="L36" i="1"/>
  <c r="D36" i="1"/>
  <c r="C36" i="1"/>
  <c r="I36" i="1" s="1"/>
  <c r="F29" i="1"/>
  <c r="F40" i="1" s="1"/>
  <c r="E29" i="1"/>
  <c r="O38" i="1" s="1"/>
  <c r="D29" i="1"/>
  <c r="G28" i="1"/>
  <c r="G27" i="1"/>
  <c r="G26" i="1"/>
  <c r="T21" i="1"/>
  <c r="M17" i="1"/>
  <c r="L17" i="1"/>
  <c r="D17" i="1"/>
  <c r="C17" i="1"/>
  <c r="M15" i="1"/>
  <c r="L15" i="1"/>
  <c r="D15" i="1"/>
  <c r="C15" i="1"/>
  <c r="M14" i="1"/>
  <c r="L14" i="1"/>
  <c r="D14" i="1"/>
  <c r="C14" i="1"/>
  <c r="I14" i="1" s="1"/>
  <c r="F7" i="1"/>
  <c r="F18" i="1" s="1"/>
  <c r="E7" i="1"/>
  <c r="F16" i="1" s="1"/>
  <c r="D7" i="1"/>
  <c r="G6" i="1"/>
  <c r="G5" i="1"/>
  <c r="G4" i="1"/>
  <c r="H10" i="5" l="1"/>
  <c r="J111" i="6"/>
  <c r="J83" i="6"/>
  <c r="K86" i="6" s="1"/>
  <c r="H8" i="5"/>
  <c r="J69" i="6"/>
  <c r="J57" i="6"/>
  <c r="H7" i="5"/>
  <c r="F11" i="5"/>
  <c r="F13" i="5" s="1"/>
  <c r="J55" i="6"/>
  <c r="K58" i="6" s="1"/>
  <c r="J41" i="6"/>
  <c r="K44" i="6" s="1"/>
  <c r="H6" i="5"/>
  <c r="J13" i="6"/>
  <c r="K16" i="6" s="1"/>
  <c r="H5" i="5"/>
  <c r="G11" i="5"/>
  <c r="G13" i="5" s="1"/>
  <c r="K114" i="6"/>
  <c r="K72" i="6"/>
  <c r="J77" i="6"/>
  <c r="K79" i="6" s="1"/>
  <c r="J98" i="2"/>
  <c r="K100" i="2" s="1"/>
  <c r="K78" i="2"/>
  <c r="J88" i="2"/>
  <c r="K90" i="2" s="1"/>
  <c r="K95" i="2"/>
  <c r="J42" i="2"/>
  <c r="K44" i="2" s="1"/>
  <c r="J47" i="2"/>
  <c r="K49" i="2" s="1"/>
  <c r="J52" i="2"/>
  <c r="J57" i="2" s="1"/>
  <c r="J24" i="2"/>
  <c r="K26" i="2" s="1"/>
  <c r="J19" i="2"/>
  <c r="K21" i="2" s="1"/>
  <c r="K9" i="2"/>
  <c r="J14" i="2"/>
  <c r="K16" i="2" s="1"/>
  <c r="L44" i="1"/>
  <c r="E17" i="1"/>
  <c r="E36" i="1"/>
  <c r="K36" i="1" s="1"/>
  <c r="J36" i="1" s="1"/>
  <c r="O40" i="1"/>
  <c r="E39" i="1"/>
  <c r="N39" i="1"/>
  <c r="I37" i="1"/>
  <c r="E37" i="1"/>
  <c r="N37" i="1"/>
  <c r="C44" i="1"/>
  <c r="G40" i="1"/>
  <c r="O44" i="1"/>
  <c r="N36" i="1"/>
  <c r="F38" i="1"/>
  <c r="G38" i="1" s="1"/>
  <c r="H44" i="1"/>
  <c r="R36" i="1"/>
  <c r="R37" i="1" s="1"/>
  <c r="R38" i="1" s="1"/>
  <c r="R39" i="1" s="1"/>
  <c r="E15" i="1"/>
  <c r="L22" i="1"/>
  <c r="N17" i="1"/>
  <c r="I15" i="1"/>
  <c r="I16" i="1" s="1"/>
  <c r="I17" i="1" s="1"/>
  <c r="I18" i="1" s="1"/>
  <c r="E14" i="1"/>
  <c r="K14" i="1" s="1"/>
  <c r="J14" i="1" s="1"/>
  <c r="N14" i="1"/>
  <c r="T14" i="1" s="1"/>
  <c r="N15" i="1"/>
  <c r="G16" i="1"/>
  <c r="F22" i="1"/>
  <c r="G18" i="1"/>
  <c r="C22" i="1"/>
  <c r="O16" i="1"/>
  <c r="O18" i="1"/>
  <c r="H22" i="1"/>
  <c r="R14" i="1"/>
  <c r="R15" i="1" s="1"/>
  <c r="J61" i="6" l="1"/>
  <c r="J47" i="6"/>
  <c r="J49" i="6" s="1"/>
  <c r="K51" i="6" s="1"/>
  <c r="J117" i="6"/>
  <c r="K119" i="6" s="1"/>
  <c r="J7" i="6"/>
  <c r="K9" i="6" s="1"/>
  <c r="H11" i="5"/>
  <c r="J29" i="2"/>
  <c r="K31" i="2" s="1"/>
  <c r="K59" i="2"/>
  <c r="K54" i="2"/>
  <c r="N22" i="1"/>
  <c r="E44" i="1"/>
  <c r="E22" i="1"/>
  <c r="R40" i="1"/>
  <c r="K37" i="1"/>
  <c r="K38" i="1" s="1"/>
  <c r="T36" i="1"/>
  <c r="N44" i="1"/>
  <c r="J37" i="1"/>
  <c r="I38" i="1"/>
  <c r="I39" i="1" s="1"/>
  <c r="I40" i="1" s="1"/>
  <c r="F44" i="1"/>
  <c r="S14" i="1"/>
  <c r="T15" i="1"/>
  <c r="S15" i="1" s="1"/>
  <c r="P16" i="1" s="1"/>
  <c r="Q16" i="1" s="1"/>
  <c r="O22" i="1"/>
  <c r="R16" i="1"/>
  <c r="R17" i="1" s="1"/>
  <c r="R18" i="1" s="1"/>
  <c r="K15" i="1"/>
  <c r="J63" i="6" l="1"/>
  <c r="K65" i="6" s="1"/>
  <c r="J38" i="1"/>
  <c r="K39" i="1"/>
  <c r="S36" i="1"/>
  <c r="T37" i="1"/>
  <c r="S37" i="1" s="1"/>
  <c r="P38" i="1" s="1"/>
  <c r="Q38" i="1" s="1"/>
  <c r="J15" i="1"/>
  <c r="K16" i="1"/>
  <c r="T16" i="1"/>
  <c r="T38" i="1" l="1"/>
  <c r="K40" i="1"/>
  <c r="J40" i="1" s="1"/>
  <c r="J39" i="1"/>
  <c r="J16" i="1"/>
  <c r="K17" i="1"/>
  <c r="S16" i="1"/>
  <c r="T17" i="1"/>
  <c r="S17" i="1" s="1"/>
  <c r="P18" i="1" s="1"/>
  <c r="Q18" i="1" s="1"/>
  <c r="S38" i="1" l="1"/>
  <c r="T39" i="1"/>
  <c r="S39" i="1" s="1"/>
  <c r="P40" i="1" s="1"/>
  <c r="Q40" i="1" s="1"/>
  <c r="T18" i="1"/>
  <c r="S18" i="1" s="1"/>
  <c r="Q22" i="1"/>
  <c r="J17" i="1"/>
  <c r="K18" i="1"/>
  <c r="J18" i="1" s="1"/>
  <c r="T40" i="1" l="1"/>
  <c r="S40" i="1" s="1"/>
  <c r="Q44" i="1"/>
</calcChain>
</file>

<file path=xl/sharedStrings.xml><?xml version="1.0" encoding="utf-8"?>
<sst xmlns="http://schemas.openxmlformats.org/spreadsheetml/2006/main" count="352" uniqueCount="104">
  <si>
    <t>S/</t>
  </si>
  <si>
    <t>Total</t>
  </si>
  <si>
    <t>Asientos contables</t>
  </si>
  <si>
    <t>Debe</t>
  </si>
  <si>
    <t>Haber</t>
  </si>
  <si>
    <t>Fecha</t>
  </si>
  <si>
    <t>Detalle</t>
  </si>
  <si>
    <t>Entradas</t>
  </si>
  <si>
    <t>Cantidad</t>
  </si>
  <si>
    <t>Costo
Unitario</t>
  </si>
  <si>
    <t>Costo
Total</t>
  </si>
  <si>
    <t>1/6/2024</t>
  </si>
  <si>
    <t>Salidas</t>
  </si>
  <si>
    <t>Stock</t>
  </si>
  <si>
    <t>Método PEPS</t>
  </si>
  <si>
    <t>Método Promedio Ponderado</t>
  </si>
  <si>
    <t>Descripción</t>
  </si>
  <si>
    <t>10/06/2024</t>
  </si>
  <si>
    <t>Primera compra</t>
  </si>
  <si>
    <t>Segunda compra</t>
  </si>
  <si>
    <t>Saldo inicial</t>
  </si>
  <si>
    <t>Costo</t>
  </si>
  <si>
    <t>15/06/2024</t>
  </si>
  <si>
    <t>Primera venta</t>
  </si>
  <si>
    <t>20/06/2024</t>
  </si>
  <si>
    <t>Tercera compra</t>
  </si>
  <si>
    <t>25/06/2024</t>
  </si>
  <si>
    <t>Segunda venta</t>
  </si>
  <si>
    <t>Venta 1</t>
  </si>
  <si>
    <t>Venta 2</t>
  </si>
  <si>
    <t>Compra 1</t>
  </si>
  <si>
    <t>Compra 2</t>
  </si>
  <si>
    <t>Compra 3</t>
  </si>
  <si>
    <t>Compras</t>
  </si>
  <si>
    <t xml:space="preserve">Datos MacBook Air </t>
  </si>
  <si>
    <t xml:space="preserve">Datos MacBook Pro </t>
  </si>
  <si>
    <t>Existencias por recibir</t>
  </si>
  <si>
    <t>Mercaderías</t>
  </si>
  <si>
    <t>Cuentas por pagar comerciales</t>
  </si>
  <si>
    <t>Facturas por pagar</t>
  </si>
  <si>
    <t>Cuenta</t>
  </si>
  <si>
    <t>Asiento N°</t>
  </si>
  <si>
    <t>Gastos vinculados a las compras</t>
  </si>
  <si>
    <t>Tributos por pagar</t>
  </si>
  <si>
    <t>Impuesto general a las ventas</t>
  </si>
  <si>
    <t>Efectivo y equivalentes de efectivo</t>
  </si>
  <si>
    <t>Cuentas corrientes en instituciones financieras</t>
  </si>
  <si>
    <t xml:space="preserve">Primera compra </t>
  </si>
  <si>
    <t xml:space="preserve">Segunda compra </t>
  </si>
  <si>
    <t>Cuentas por cobrar comerciales</t>
  </si>
  <si>
    <t>Facturas por cobrar</t>
  </si>
  <si>
    <t>Ventas</t>
  </si>
  <si>
    <t>Costo de ventas</t>
  </si>
  <si>
    <t xml:space="preserve">Tercera compra </t>
  </si>
  <si>
    <t>Variación de inventarios</t>
  </si>
  <si>
    <t>Camisetas</t>
  </si>
  <si>
    <t>Polos</t>
  </si>
  <si>
    <t>Unidades</t>
  </si>
  <si>
    <t>Metros</t>
  </si>
  <si>
    <t>Materia prima</t>
  </si>
  <si>
    <t>Operarios (3)</t>
  </si>
  <si>
    <t>Mano de obra directa</t>
  </si>
  <si>
    <t>Energía electríca</t>
  </si>
  <si>
    <t>Costo x metro</t>
  </si>
  <si>
    <t>Alquiler de fábrica</t>
  </si>
  <si>
    <t>Horas de funcionamiento máquinas</t>
  </si>
  <si>
    <t>Uso de máquinas en la producción</t>
  </si>
  <si>
    <t xml:space="preserve">Mantenimiento </t>
  </si>
  <si>
    <t>Espacio utilizado</t>
  </si>
  <si>
    <t>Horas dedicadas</t>
  </si>
  <si>
    <t>Sueldo de personal de supervisión</t>
  </si>
  <si>
    <t>Materías primas</t>
  </si>
  <si>
    <t>Costo de producción</t>
  </si>
  <si>
    <t>Pantalones</t>
  </si>
  <si>
    <t>Camisas</t>
  </si>
  <si>
    <t>Cargas imputables a centro de costros</t>
  </si>
  <si>
    <t>Gastos de personal</t>
  </si>
  <si>
    <t>Remuneraciones</t>
  </si>
  <si>
    <t>Sueldos y salarios</t>
  </si>
  <si>
    <t>Gratificaciones</t>
  </si>
  <si>
    <t>Vacaciones</t>
  </si>
  <si>
    <t>Compensación por tiempo de servicios</t>
  </si>
  <si>
    <t>Seguridad, previsión social y otras contribuciones</t>
  </si>
  <si>
    <t>Regimen de prestaciones de salud</t>
  </si>
  <si>
    <t>Remuneraciones y particiones por pagar</t>
  </si>
  <si>
    <t>Remuneraciones por pagar</t>
  </si>
  <si>
    <t>Sueldos y salarios por pagar</t>
  </si>
  <si>
    <t>Gratificaciones por pagar</t>
  </si>
  <si>
    <t>Vacaciones por pagar</t>
  </si>
  <si>
    <t>Administradoras de fondos de pensiones</t>
  </si>
  <si>
    <t>Instituciones públicas</t>
  </si>
  <si>
    <t>Essalud</t>
  </si>
  <si>
    <t>Beneficios sociales de los trabajadores por pagar</t>
  </si>
  <si>
    <t>Beneficios sociales de los trabajadores</t>
  </si>
  <si>
    <t>Mano de obra</t>
  </si>
  <si>
    <t>Gastos de servicios prestados por terceros</t>
  </si>
  <si>
    <t>Servicios básicos</t>
  </si>
  <si>
    <t>Costos indirectos de fabricación</t>
  </si>
  <si>
    <t>Alquileres</t>
  </si>
  <si>
    <t>Mantenimiento y reparaciones</t>
  </si>
  <si>
    <t>Productos terminados</t>
  </si>
  <si>
    <t>Variación de la producción almacenada</t>
  </si>
  <si>
    <t>Variación de productos terminados</t>
  </si>
  <si>
    <t>Pantalón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</si>
</sst>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horizontal="center" wrapText="1"/>
    </xf>
    <xf numFmtId="49" fontId="0" fillId="0" borderId="5" xfId="0" applyNumberFormat="1" applyBorder="1" applyAlignment="1">
      <alignment horizontal="center"/>
    </xf>
    <xf numFmtId="164" fontId="0" fillId="0" borderId="6" xfId="1" applyNumberFormat="1" applyFont="1" applyBorder="1"/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1" applyNumberFormat="1" applyFont="1" applyBorder="1"/>
    <xf numFmtId="164" fontId="0" fillId="0" borderId="9" xfId="1" applyNumberFormat="1" applyFont="1" applyBorder="1"/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164" fontId="0" fillId="0" borderId="4" xfId="1" applyNumberFormat="1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Border="1"/>
    <xf numFmtId="0" fontId="0" fillId="0" borderId="6" xfId="0" applyBorder="1"/>
    <xf numFmtId="0" fontId="0" fillId="0" borderId="9" xfId="0" applyBorder="1"/>
    <xf numFmtId="164" fontId="0" fillId="0" borderId="2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0" fontId="2" fillId="0" borderId="0" xfId="0" applyFont="1"/>
    <xf numFmtId="0" fontId="3" fillId="0" borderId="0" xfId="0" applyFont="1"/>
    <xf numFmtId="164" fontId="3" fillId="0" borderId="0" xfId="1" applyNumberFormat="1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4" fillId="3" borderId="0" xfId="0" applyFont="1" applyFill="1" applyAlignment="1">
      <alignment horizontal="center" wrapText="1"/>
    </xf>
    <xf numFmtId="2" fontId="4" fillId="0" borderId="0" xfId="0" applyNumberFormat="1" applyFont="1"/>
    <xf numFmtId="14" fontId="0" fillId="0" borderId="0" xfId="0" applyNumberForma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18" xfId="0" applyBorder="1"/>
    <xf numFmtId="164" fontId="0" fillId="2" borderId="6" xfId="1" applyNumberFormat="1" applyFont="1" applyFill="1" applyBorder="1"/>
    <xf numFmtId="164" fontId="0" fillId="2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6" xfId="1" applyNumberFormat="1" applyFont="1" applyFill="1" applyBorder="1"/>
    <xf numFmtId="0" fontId="0" fillId="0" borderId="2" xfId="0" applyBorder="1" applyAlignment="1">
      <alignment horizontal="center"/>
    </xf>
    <xf numFmtId="14" fontId="0" fillId="0" borderId="5" xfId="0" applyNumberFormat="1" applyBorder="1"/>
    <xf numFmtId="14" fontId="0" fillId="0" borderId="7" xfId="0" applyNumberFormat="1" applyBorder="1"/>
    <xf numFmtId="0" fontId="0" fillId="0" borderId="8" xfId="0" applyBorder="1"/>
    <xf numFmtId="14" fontId="3" fillId="0" borderId="0" xfId="0" applyNumberFormat="1" applyFont="1" applyAlignment="1">
      <alignment horizontal="center"/>
    </xf>
    <xf numFmtId="43" fontId="0" fillId="0" borderId="1" xfId="1" applyFont="1" applyBorder="1"/>
    <xf numFmtId="43" fontId="0" fillId="0" borderId="3" xfId="1" applyFont="1" applyBorder="1"/>
    <xf numFmtId="43" fontId="0" fillId="0" borderId="8" xfId="1" applyFont="1" applyBorder="1"/>
    <xf numFmtId="43" fontId="0" fillId="2" borderId="1" xfId="1" applyFont="1" applyFill="1" applyBorder="1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77B3-A8B3-4A4A-8F47-5E9B4748DA47}">
  <dimension ref="A1:T44"/>
  <sheetViews>
    <sheetView topLeftCell="A16" zoomScale="90" zoomScaleNormal="90" workbookViewId="0">
      <selection activeCell="Q38" activeCellId="1" sqref="Q16 Q38"/>
    </sheetView>
  </sheetViews>
  <sheetFormatPr baseColWidth="10" defaultRowHeight="14.4" x14ac:dyDescent="0.3"/>
  <cols>
    <col min="1" max="1" width="18.109375" bestFit="1" customWidth="1"/>
    <col min="2" max="2" width="15.33203125" bestFit="1" customWidth="1"/>
    <col min="3" max="3" width="8.6640625" bestFit="1" customWidth="1"/>
    <col min="4" max="4" width="8.77734375" bestFit="1" customWidth="1"/>
    <col min="5" max="6" width="11.44140625" bestFit="1" customWidth="1"/>
    <col min="7" max="7" width="10.44140625" bestFit="1" customWidth="1"/>
    <col min="8" max="8" width="9.6640625" bestFit="1" customWidth="1"/>
    <col min="9" max="9" width="8.6640625" bestFit="1" customWidth="1"/>
    <col min="10" max="10" width="10" bestFit="1" customWidth="1"/>
    <col min="11" max="11" width="9.44140625" bestFit="1" customWidth="1"/>
    <col min="12" max="12" width="8.6640625" bestFit="1" customWidth="1"/>
    <col min="13" max="13" width="7.88671875" bestFit="1" customWidth="1"/>
    <col min="14" max="14" width="9.6640625" bestFit="1" customWidth="1"/>
    <col min="15" max="15" width="8.6640625" bestFit="1" customWidth="1"/>
    <col min="16" max="16" width="7.88671875" style="1" bestFit="1" customWidth="1"/>
    <col min="17" max="17" width="9.6640625" bestFit="1" customWidth="1"/>
    <col min="18" max="18" width="14.5546875" style="1" customWidth="1"/>
    <col min="19" max="19" width="7.88671875" bestFit="1" customWidth="1"/>
    <col min="20" max="20" width="9.44140625" bestFit="1" customWidth="1"/>
  </cols>
  <sheetData>
    <row r="1" spans="1:20" x14ac:dyDescent="0.3">
      <c r="A1" s="25"/>
    </row>
    <row r="2" spans="1:20" ht="15" thickBot="1" x14ac:dyDescent="0.35">
      <c r="A2" s="25" t="s">
        <v>34</v>
      </c>
      <c r="B2" s="1"/>
      <c r="C2" s="1"/>
      <c r="D2" s="1"/>
      <c r="E2" s="62">
        <v>45458</v>
      </c>
      <c r="F2" s="62">
        <v>45468</v>
      </c>
      <c r="G2" s="1"/>
    </row>
    <row r="3" spans="1:20" x14ac:dyDescent="0.3">
      <c r="A3" s="58" t="s">
        <v>5</v>
      </c>
      <c r="B3" s="14" t="s">
        <v>6</v>
      </c>
      <c r="C3" s="14" t="s">
        <v>21</v>
      </c>
      <c r="D3" s="14" t="s">
        <v>33</v>
      </c>
      <c r="E3" s="14" t="s">
        <v>28</v>
      </c>
      <c r="F3" s="45" t="s">
        <v>29</v>
      </c>
      <c r="G3" s="17" t="s">
        <v>13</v>
      </c>
    </row>
    <row r="4" spans="1:20" x14ac:dyDescent="0.3">
      <c r="A4" s="59">
        <v>45444</v>
      </c>
      <c r="B4" s="3" t="s">
        <v>30</v>
      </c>
      <c r="C4" s="4">
        <v>5000</v>
      </c>
      <c r="D4" s="4">
        <v>10</v>
      </c>
      <c r="E4" s="4">
        <v>10</v>
      </c>
      <c r="F4" s="19"/>
      <c r="G4" s="25">
        <f>D4-E4-F4</f>
        <v>0</v>
      </c>
    </row>
    <row r="5" spans="1:20" x14ac:dyDescent="0.3">
      <c r="A5" s="59">
        <v>45453</v>
      </c>
      <c r="B5" s="3" t="s">
        <v>31</v>
      </c>
      <c r="C5" s="4">
        <v>5500</v>
      </c>
      <c r="D5" s="4">
        <v>15</v>
      </c>
      <c r="E5" s="4">
        <v>3</v>
      </c>
      <c r="F5" s="19">
        <v>12</v>
      </c>
      <c r="G5" s="25">
        <f>D5-E5-F5</f>
        <v>0</v>
      </c>
    </row>
    <row r="6" spans="1:20" ht="15" thickBot="1" x14ac:dyDescent="0.35">
      <c r="A6" s="60">
        <v>45463</v>
      </c>
      <c r="B6" s="10" t="s">
        <v>32</v>
      </c>
      <c r="C6" s="61">
        <v>6000</v>
      </c>
      <c r="D6" s="61">
        <v>20</v>
      </c>
      <c r="E6" s="61"/>
      <c r="F6" s="20">
        <v>5</v>
      </c>
      <c r="G6" s="25">
        <f>D6-E6-F6</f>
        <v>15</v>
      </c>
    </row>
    <row r="7" spans="1:20" x14ac:dyDescent="0.3">
      <c r="A7" s="31"/>
      <c r="C7" s="25"/>
      <c r="D7" s="25">
        <f>SUM(D4:D6)</f>
        <v>45</v>
      </c>
      <c r="E7" s="25">
        <f t="shared" ref="E7" si="0">SUM(E4:E6)</f>
        <v>13</v>
      </c>
      <c r="F7" s="25">
        <f t="shared" ref="F7" si="1">SUM(F4:F6)</f>
        <v>17</v>
      </c>
    </row>
    <row r="8" spans="1:20" ht="15" thickBot="1" x14ac:dyDescent="0.35">
      <c r="A8" s="25"/>
    </row>
    <row r="9" spans="1:20" x14ac:dyDescent="0.3">
      <c r="A9" s="49"/>
      <c r="B9" s="50"/>
      <c r="C9" s="40" t="s">
        <v>14</v>
      </c>
      <c r="D9" s="40"/>
      <c r="E9" s="40"/>
      <c r="F9" s="40"/>
      <c r="G9" s="40"/>
      <c r="H9" s="40"/>
      <c r="I9" s="40"/>
      <c r="J9" s="40"/>
      <c r="K9" s="41"/>
      <c r="L9" s="39" t="s">
        <v>15</v>
      </c>
      <c r="M9" s="40"/>
      <c r="N9" s="40"/>
      <c r="O9" s="40"/>
      <c r="P9" s="40"/>
      <c r="Q9" s="40"/>
      <c r="R9" s="40"/>
      <c r="S9" s="40"/>
      <c r="T9" s="41"/>
    </row>
    <row r="10" spans="1:20" s="24" customFormat="1" x14ac:dyDescent="0.3">
      <c r="A10" s="51"/>
      <c r="B10" s="52"/>
      <c r="C10" s="35" t="s">
        <v>7</v>
      </c>
      <c r="D10" s="35"/>
      <c r="E10" s="36"/>
      <c r="F10" s="37" t="s">
        <v>12</v>
      </c>
      <c r="G10" s="35"/>
      <c r="H10" s="36"/>
      <c r="I10" s="37" t="s">
        <v>13</v>
      </c>
      <c r="J10" s="35"/>
      <c r="K10" s="38"/>
      <c r="L10" s="42" t="s">
        <v>7</v>
      </c>
      <c r="M10" s="35"/>
      <c r="N10" s="36"/>
      <c r="O10" s="37" t="s">
        <v>12</v>
      </c>
      <c r="P10" s="35"/>
      <c r="Q10" s="36"/>
      <c r="R10" s="37" t="s">
        <v>13</v>
      </c>
      <c r="S10" s="35"/>
      <c r="T10" s="38"/>
    </row>
    <row r="11" spans="1:20" ht="29.4" thickBot="1" x14ac:dyDescent="0.35">
      <c r="A11" s="32" t="s">
        <v>5</v>
      </c>
      <c r="B11" s="34" t="s">
        <v>6</v>
      </c>
      <c r="C11" s="44" t="s">
        <v>8</v>
      </c>
      <c r="D11" s="33" t="s">
        <v>9</v>
      </c>
      <c r="E11" s="33" t="s">
        <v>10</v>
      </c>
      <c r="F11" s="33" t="s">
        <v>8</v>
      </c>
      <c r="G11" s="33" t="s">
        <v>9</v>
      </c>
      <c r="H11" s="33" t="s">
        <v>10</v>
      </c>
      <c r="I11" s="33" t="s">
        <v>8</v>
      </c>
      <c r="J11" s="33" t="s">
        <v>9</v>
      </c>
      <c r="K11" s="34" t="s">
        <v>10</v>
      </c>
      <c r="L11" s="43" t="s">
        <v>8</v>
      </c>
      <c r="M11" s="33" t="s">
        <v>9</v>
      </c>
      <c r="N11" s="33" t="s">
        <v>10</v>
      </c>
      <c r="O11" s="33" t="s">
        <v>8</v>
      </c>
      <c r="P11" s="33" t="s">
        <v>9</v>
      </c>
      <c r="Q11" s="33" t="s">
        <v>10</v>
      </c>
      <c r="R11" s="33" t="s">
        <v>8</v>
      </c>
      <c r="S11" s="33" t="s">
        <v>9</v>
      </c>
      <c r="T11" s="34" t="s">
        <v>10</v>
      </c>
    </row>
    <row r="12" spans="1:20" ht="15" thickBot="1" x14ac:dyDescent="0.35">
      <c r="A12" s="1"/>
      <c r="B12" s="6"/>
      <c r="C12" s="6"/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/>
      <c r="M12" s="6"/>
      <c r="N12" s="6"/>
      <c r="O12" s="6"/>
      <c r="P12" s="6"/>
      <c r="Q12" s="6"/>
      <c r="R12" s="6" t="s">
        <v>0</v>
      </c>
      <c r="S12" s="6" t="s">
        <v>0</v>
      </c>
      <c r="T12" s="6" t="s">
        <v>0</v>
      </c>
    </row>
    <row r="13" spans="1:20" x14ac:dyDescent="0.3">
      <c r="A13" s="13" t="s">
        <v>11</v>
      </c>
      <c r="B13" s="45" t="s">
        <v>20</v>
      </c>
      <c r="C13" s="48"/>
      <c r="D13" s="64"/>
      <c r="E13" s="16"/>
      <c r="F13" s="21"/>
      <c r="G13" s="15"/>
      <c r="H13" s="16"/>
      <c r="I13" s="21">
        <v>0</v>
      </c>
      <c r="J13" s="64"/>
      <c r="K13" s="16">
        <v>0</v>
      </c>
      <c r="L13" s="48"/>
      <c r="M13" s="64"/>
      <c r="N13" s="16"/>
      <c r="O13" s="21">
        <v>0</v>
      </c>
      <c r="P13" s="15"/>
      <c r="Q13" s="16">
        <v>0</v>
      </c>
      <c r="R13" s="21">
        <v>0</v>
      </c>
      <c r="S13" s="64"/>
      <c r="T13" s="16">
        <v>0</v>
      </c>
    </row>
    <row r="14" spans="1:20" x14ac:dyDescent="0.3">
      <c r="A14" s="7" t="s">
        <v>11</v>
      </c>
      <c r="B14" s="46" t="s">
        <v>18</v>
      </c>
      <c r="C14" s="27">
        <f>D4</f>
        <v>10</v>
      </c>
      <c r="D14" s="5">
        <f>C4</f>
        <v>5000</v>
      </c>
      <c r="E14" s="54">
        <f>C14*D14</f>
        <v>50000</v>
      </c>
      <c r="F14" s="22">
        <v>0</v>
      </c>
      <c r="G14" s="5"/>
      <c r="H14" s="8">
        <v>0</v>
      </c>
      <c r="I14" s="22">
        <f>C14-F14+I13</f>
        <v>10</v>
      </c>
      <c r="J14" s="66">
        <f>K14/I14</f>
        <v>5000</v>
      </c>
      <c r="K14" s="8">
        <f>E14-H14+K13</f>
        <v>50000</v>
      </c>
      <c r="L14" s="53">
        <f>D4</f>
        <v>10</v>
      </c>
      <c r="M14" s="5">
        <f>C4</f>
        <v>5000</v>
      </c>
      <c r="N14" s="54">
        <f>L14*M14</f>
        <v>50000</v>
      </c>
      <c r="O14" s="22">
        <v>0</v>
      </c>
      <c r="P14" s="5"/>
      <c r="Q14" s="8">
        <v>0</v>
      </c>
      <c r="R14" s="22">
        <f>L14-O14+R13</f>
        <v>10</v>
      </c>
      <c r="S14" s="5">
        <f>T14/R14</f>
        <v>5000</v>
      </c>
      <c r="T14" s="54">
        <f>N14-Q14+T13</f>
        <v>50000</v>
      </c>
    </row>
    <row r="15" spans="1:20" x14ac:dyDescent="0.3">
      <c r="A15" s="7" t="s">
        <v>17</v>
      </c>
      <c r="B15" s="46" t="s">
        <v>19</v>
      </c>
      <c r="C15" s="27">
        <f>D5</f>
        <v>15</v>
      </c>
      <c r="D15" s="5">
        <f>C5</f>
        <v>5500</v>
      </c>
      <c r="E15" s="54">
        <f>C15*D15</f>
        <v>82500</v>
      </c>
      <c r="F15" s="22">
        <v>0</v>
      </c>
      <c r="G15" s="5"/>
      <c r="H15" s="8">
        <v>0</v>
      </c>
      <c r="I15" s="22">
        <f>C15-F15+I14</f>
        <v>25</v>
      </c>
      <c r="J15" s="66">
        <f>K15/I15</f>
        <v>5300</v>
      </c>
      <c r="K15" s="8">
        <f>E15-H15+K14</f>
        <v>132500</v>
      </c>
      <c r="L15" s="27">
        <f>D5</f>
        <v>15</v>
      </c>
      <c r="M15" s="5">
        <f>C5</f>
        <v>5500</v>
      </c>
      <c r="N15" s="54">
        <f>L15*M15</f>
        <v>82500</v>
      </c>
      <c r="O15" s="22"/>
      <c r="P15" s="5"/>
      <c r="Q15" s="8"/>
      <c r="R15" s="22">
        <f>L15-O15+R14</f>
        <v>25</v>
      </c>
      <c r="S15" s="5">
        <f>T15/R15</f>
        <v>5300</v>
      </c>
      <c r="T15" s="54">
        <f>N15-Q15+T14</f>
        <v>132500</v>
      </c>
    </row>
    <row r="16" spans="1:20" x14ac:dyDescent="0.3">
      <c r="A16" s="7" t="s">
        <v>22</v>
      </c>
      <c r="B16" s="46" t="s">
        <v>23</v>
      </c>
      <c r="C16" s="27"/>
      <c r="D16" s="5"/>
      <c r="E16" s="57"/>
      <c r="F16" s="22">
        <f>E7</f>
        <v>13</v>
      </c>
      <c r="G16" s="55">
        <f>H16/F16</f>
        <v>5115.3846153846152</v>
      </c>
      <c r="H16" s="8">
        <f>E4*C4+E5*C5</f>
        <v>66500</v>
      </c>
      <c r="I16" s="22">
        <f>C16-F16+I15</f>
        <v>12</v>
      </c>
      <c r="J16" s="66">
        <f>K16/I16</f>
        <v>5500</v>
      </c>
      <c r="K16" s="8">
        <f>E16-H16+K15</f>
        <v>66000</v>
      </c>
      <c r="L16" s="27"/>
      <c r="M16" s="5"/>
      <c r="N16" s="8"/>
      <c r="O16" s="22">
        <f>E7</f>
        <v>13</v>
      </c>
      <c r="P16" s="5">
        <f>S15</f>
        <v>5300</v>
      </c>
      <c r="Q16" s="54">
        <f>O16*P16</f>
        <v>68900</v>
      </c>
      <c r="R16" s="22">
        <f>L16-O16+R15</f>
        <v>12</v>
      </c>
      <c r="S16" s="5">
        <f>T16/R16</f>
        <v>5300</v>
      </c>
      <c r="T16" s="54">
        <f>N16-Q16+T15</f>
        <v>63600</v>
      </c>
    </row>
    <row r="17" spans="1:20" x14ac:dyDescent="0.3">
      <c r="A17" s="7" t="s">
        <v>24</v>
      </c>
      <c r="B17" s="46" t="s">
        <v>25</v>
      </c>
      <c r="C17" s="27">
        <f>D6</f>
        <v>20</v>
      </c>
      <c r="D17" s="5">
        <f>C6</f>
        <v>6000</v>
      </c>
      <c r="E17" s="54">
        <f>C17*D17</f>
        <v>120000</v>
      </c>
      <c r="F17" s="22"/>
      <c r="G17" s="56"/>
      <c r="H17" s="8"/>
      <c r="I17" s="22">
        <f>C17-F17+I16</f>
        <v>32</v>
      </c>
      <c r="J17" s="66">
        <f>K17/I17</f>
        <v>5812.5</v>
      </c>
      <c r="K17" s="8">
        <f>E17-H17+K16</f>
        <v>186000</v>
      </c>
      <c r="L17" s="27">
        <f>D6</f>
        <v>20</v>
      </c>
      <c r="M17" s="5">
        <f>C6</f>
        <v>6000</v>
      </c>
      <c r="N17" s="54">
        <f>L17*M17</f>
        <v>120000</v>
      </c>
      <c r="O17" s="22"/>
      <c r="P17" s="5"/>
      <c r="Q17" s="8"/>
      <c r="R17" s="22">
        <f>L17-O17+R16</f>
        <v>32</v>
      </c>
      <c r="S17" s="5">
        <f>T17/R17</f>
        <v>5737.5</v>
      </c>
      <c r="T17" s="54">
        <f>N17-Q17+T16</f>
        <v>183600</v>
      </c>
    </row>
    <row r="18" spans="1:20" x14ac:dyDescent="0.3">
      <c r="A18" s="7" t="s">
        <v>26</v>
      </c>
      <c r="B18" s="46" t="s">
        <v>27</v>
      </c>
      <c r="C18" s="27"/>
      <c r="D18" s="63"/>
      <c r="E18" s="8"/>
      <c r="F18" s="22">
        <f>F7</f>
        <v>17</v>
      </c>
      <c r="G18" s="55">
        <f>H18/F18</f>
        <v>5647.0588235294117</v>
      </c>
      <c r="H18" s="8">
        <f>F5*C5+F6*C6</f>
        <v>96000</v>
      </c>
      <c r="I18" s="22">
        <f>C18-F18+I17</f>
        <v>15</v>
      </c>
      <c r="J18" s="66">
        <f>K18/I18</f>
        <v>6000</v>
      </c>
      <c r="K18" s="8">
        <f>E18-H18+K17</f>
        <v>90000</v>
      </c>
      <c r="L18" s="27"/>
      <c r="M18" s="5"/>
      <c r="N18" s="8"/>
      <c r="O18" s="22">
        <f>F7</f>
        <v>17</v>
      </c>
      <c r="P18" s="5">
        <f>S17</f>
        <v>5737.5</v>
      </c>
      <c r="Q18" s="54">
        <f>O18*P18</f>
        <v>97537.5</v>
      </c>
      <c r="R18" s="22">
        <f>L18-O18+R17</f>
        <v>15</v>
      </c>
      <c r="S18" s="5">
        <f>T18/R18</f>
        <v>5737.5</v>
      </c>
      <c r="T18" s="54">
        <f>N18-Q18+T17</f>
        <v>86062.5</v>
      </c>
    </row>
    <row r="19" spans="1:20" x14ac:dyDescent="0.3">
      <c r="A19" s="7"/>
      <c r="B19" s="46"/>
      <c r="C19" s="27"/>
      <c r="D19" s="63"/>
      <c r="E19" s="8"/>
      <c r="F19" s="22"/>
      <c r="G19" s="5"/>
      <c r="H19" s="8"/>
      <c r="I19" s="22"/>
      <c r="J19" s="63"/>
      <c r="K19" s="8"/>
      <c r="L19" s="27"/>
      <c r="M19" s="5"/>
      <c r="N19" s="8"/>
      <c r="O19" s="22"/>
      <c r="P19" s="5"/>
      <c r="Q19" s="8"/>
      <c r="R19" s="22">
        <v>0</v>
      </c>
      <c r="S19" s="63"/>
      <c r="T19" s="8"/>
    </row>
    <row r="20" spans="1:20" x14ac:dyDescent="0.3">
      <c r="A20" s="7"/>
      <c r="B20" s="46"/>
      <c r="C20" s="27"/>
      <c r="D20" s="63"/>
      <c r="E20" s="8"/>
      <c r="F20" s="22"/>
      <c r="G20" s="5"/>
      <c r="H20" s="8"/>
      <c r="I20" s="22"/>
      <c r="J20" s="63"/>
      <c r="K20" s="8"/>
      <c r="L20" s="27"/>
      <c r="M20" s="5"/>
      <c r="N20" s="8"/>
      <c r="O20" s="22"/>
      <c r="P20" s="5"/>
      <c r="Q20" s="8"/>
      <c r="R20" s="22">
        <v>0</v>
      </c>
      <c r="S20" s="63"/>
      <c r="T20" s="8"/>
    </row>
    <row r="21" spans="1:20" ht="15" thickBot="1" x14ac:dyDescent="0.35">
      <c r="A21" s="9"/>
      <c r="B21" s="47"/>
      <c r="C21" s="28"/>
      <c r="D21" s="65"/>
      <c r="E21" s="12"/>
      <c r="F21" s="23"/>
      <c r="G21" s="11"/>
      <c r="H21" s="12"/>
      <c r="I21" s="23"/>
      <c r="J21" s="65"/>
      <c r="K21" s="12"/>
      <c r="L21" s="28"/>
      <c r="M21" s="11"/>
      <c r="N21" s="12"/>
      <c r="O21" s="23"/>
      <c r="P21" s="11"/>
      <c r="Q21" s="12"/>
      <c r="R21" s="23">
        <v>0</v>
      </c>
      <c r="S21" s="65"/>
      <c r="T21" s="12">
        <f>-S21</f>
        <v>0</v>
      </c>
    </row>
    <row r="22" spans="1:20" x14ac:dyDescent="0.3">
      <c r="A22" s="25"/>
      <c r="B22" s="17"/>
      <c r="C22" s="18">
        <f>SUM(C13:C21)</f>
        <v>45</v>
      </c>
      <c r="D22" s="18"/>
      <c r="E22" s="18">
        <f>SUM(E13:E21)</f>
        <v>252500</v>
      </c>
      <c r="F22" s="18">
        <f>SUM(F13:F21)</f>
        <v>30</v>
      </c>
      <c r="G22" s="18"/>
      <c r="H22" s="18">
        <f>SUM(H13:H21)</f>
        <v>162500</v>
      </c>
      <c r="I22" s="18"/>
      <c r="J22" s="18"/>
      <c r="K22" s="18"/>
      <c r="L22" s="18">
        <f>SUM(L13:L21)</f>
        <v>45</v>
      </c>
      <c r="M22" s="18"/>
      <c r="N22" s="18">
        <f>SUM(N13:N21)</f>
        <v>252500</v>
      </c>
      <c r="O22" s="18">
        <f>SUM(O13:O21)</f>
        <v>30</v>
      </c>
      <c r="P22" s="26"/>
      <c r="Q22" s="18">
        <f>SUM(Q13:Q21)</f>
        <v>166437.5</v>
      </c>
      <c r="R22" s="18"/>
      <c r="S22" s="18"/>
      <c r="T22" s="18"/>
    </row>
    <row r="24" spans="1:20" ht="15" thickBot="1" x14ac:dyDescent="0.35">
      <c r="A24" s="25" t="s">
        <v>35</v>
      </c>
      <c r="B24" s="1"/>
      <c r="C24" s="1"/>
      <c r="D24" s="1"/>
      <c r="E24" s="62">
        <v>45458</v>
      </c>
      <c r="F24" s="62">
        <v>45468</v>
      </c>
      <c r="G24" s="1"/>
    </row>
    <row r="25" spans="1:20" x14ac:dyDescent="0.3">
      <c r="A25" s="58" t="s">
        <v>5</v>
      </c>
      <c r="B25" s="14" t="s">
        <v>6</v>
      </c>
      <c r="C25" s="14" t="s">
        <v>21</v>
      </c>
      <c r="D25" s="14" t="s">
        <v>33</v>
      </c>
      <c r="E25" s="14" t="s">
        <v>28</v>
      </c>
      <c r="F25" s="45" t="s">
        <v>29</v>
      </c>
      <c r="G25" s="17" t="s">
        <v>13</v>
      </c>
    </row>
    <row r="26" spans="1:20" x14ac:dyDescent="0.3">
      <c r="A26" s="59">
        <v>45444</v>
      </c>
      <c r="B26" s="3" t="s">
        <v>30</v>
      </c>
      <c r="C26" s="4">
        <v>7400</v>
      </c>
      <c r="D26" s="4">
        <v>15</v>
      </c>
      <c r="E26" s="4">
        <v>12</v>
      </c>
      <c r="F26" s="19">
        <v>3</v>
      </c>
      <c r="G26" s="25">
        <f>D26-E26-F26</f>
        <v>0</v>
      </c>
    </row>
    <row r="27" spans="1:20" x14ac:dyDescent="0.3">
      <c r="A27" s="59">
        <v>45453</v>
      </c>
      <c r="B27" s="3" t="s">
        <v>31</v>
      </c>
      <c r="C27" s="4">
        <v>7000</v>
      </c>
      <c r="D27" s="4">
        <v>8</v>
      </c>
      <c r="E27" s="4"/>
      <c r="F27" s="19">
        <v>8</v>
      </c>
      <c r="G27" s="25">
        <f>D27-E27-F27</f>
        <v>0</v>
      </c>
    </row>
    <row r="28" spans="1:20" ht="15" thickBot="1" x14ac:dyDescent="0.35">
      <c r="A28" s="60">
        <v>45463</v>
      </c>
      <c r="B28" s="10" t="s">
        <v>32</v>
      </c>
      <c r="C28" s="61">
        <v>6600</v>
      </c>
      <c r="D28" s="61">
        <v>22</v>
      </c>
      <c r="E28" s="61"/>
      <c r="F28" s="20">
        <v>7</v>
      </c>
      <c r="G28" s="25">
        <f>D28-E28-F28</f>
        <v>15</v>
      </c>
    </row>
    <row r="29" spans="1:20" x14ac:dyDescent="0.3">
      <c r="A29" s="31"/>
      <c r="C29" s="25"/>
      <c r="D29" s="25">
        <f>SUM(D26:D28)</f>
        <v>45</v>
      </c>
      <c r="E29" s="25">
        <f t="shared" ref="E29" si="2">SUM(E26:E28)</f>
        <v>12</v>
      </c>
      <c r="F29" s="25">
        <f t="shared" ref="F29" si="3">SUM(F26:F28)</f>
        <v>18</v>
      </c>
    </row>
    <row r="30" spans="1:20" ht="15" thickBot="1" x14ac:dyDescent="0.35">
      <c r="A30" s="25"/>
    </row>
    <row r="31" spans="1:20" x14ac:dyDescent="0.3">
      <c r="A31" s="49"/>
      <c r="B31" s="50"/>
      <c r="C31" s="40" t="s">
        <v>14</v>
      </c>
      <c r="D31" s="40"/>
      <c r="E31" s="40"/>
      <c r="F31" s="40"/>
      <c r="G31" s="40"/>
      <c r="H31" s="40"/>
      <c r="I31" s="40"/>
      <c r="J31" s="40"/>
      <c r="K31" s="41"/>
      <c r="L31" s="39" t="s">
        <v>15</v>
      </c>
      <c r="M31" s="40"/>
      <c r="N31" s="40"/>
      <c r="O31" s="40"/>
      <c r="P31" s="40"/>
      <c r="Q31" s="40"/>
      <c r="R31" s="40"/>
      <c r="S31" s="40"/>
      <c r="T31" s="41"/>
    </row>
    <row r="32" spans="1:20" s="24" customFormat="1" x14ac:dyDescent="0.3">
      <c r="A32" s="51"/>
      <c r="B32" s="52"/>
      <c r="C32" s="35" t="s">
        <v>7</v>
      </c>
      <c r="D32" s="35"/>
      <c r="E32" s="36"/>
      <c r="F32" s="37" t="s">
        <v>12</v>
      </c>
      <c r="G32" s="35"/>
      <c r="H32" s="36"/>
      <c r="I32" s="37" t="s">
        <v>13</v>
      </c>
      <c r="J32" s="35"/>
      <c r="K32" s="38"/>
      <c r="L32" s="42" t="s">
        <v>7</v>
      </c>
      <c r="M32" s="35"/>
      <c r="N32" s="36"/>
      <c r="O32" s="37" t="s">
        <v>12</v>
      </c>
      <c r="P32" s="35"/>
      <c r="Q32" s="36"/>
      <c r="R32" s="37" t="s">
        <v>13</v>
      </c>
      <c r="S32" s="35"/>
      <c r="T32" s="38"/>
    </row>
    <row r="33" spans="1:20" ht="29.4" thickBot="1" x14ac:dyDescent="0.35">
      <c r="A33" s="32" t="s">
        <v>5</v>
      </c>
      <c r="B33" s="34" t="s">
        <v>6</v>
      </c>
      <c r="C33" s="44" t="s">
        <v>8</v>
      </c>
      <c r="D33" s="33" t="s">
        <v>9</v>
      </c>
      <c r="E33" s="33" t="s">
        <v>10</v>
      </c>
      <c r="F33" s="33" t="s">
        <v>8</v>
      </c>
      <c r="G33" s="33" t="s">
        <v>9</v>
      </c>
      <c r="H33" s="33" t="s">
        <v>10</v>
      </c>
      <c r="I33" s="33" t="s">
        <v>8</v>
      </c>
      <c r="J33" s="33" t="s">
        <v>9</v>
      </c>
      <c r="K33" s="34" t="s">
        <v>10</v>
      </c>
      <c r="L33" s="43" t="s">
        <v>8</v>
      </c>
      <c r="M33" s="33" t="s">
        <v>9</v>
      </c>
      <c r="N33" s="33" t="s">
        <v>10</v>
      </c>
      <c r="O33" s="33" t="s">
        <v>8</v>
      </c>
      <c r="P33" s="33" t="s">
        <v>9</v>
      </c>
      <c r="Q33" s="33" t="s">
        <v>10</v>
      </c>
      <c r="R33" s="33" t="s">
        <v>8</v>
      </c>
      <c r="S33" s="33" t="s">
        <v>9</v>
      </c>
      <c r="T33" s="34" t="s">
        <v>10</v>
      </c>
    </row>
    <row r="34" spans="1:20" ht="15" thickBot="1" x14ac:dyDescent="0.35">
      <c r="A34" s="1"/>
      <c r="B34" s="6"/>
      <c r="C34" s="6"/>
      <c r="D34" s="6" t="s">
        <v>0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0</v>
      </c>
      <c r="K34" s="6" t="s">
        <v>0</v>
      </c>
      <c r="L34" s="6"/>
      <c r="M34" s="6"/>
      <c r="N34" s="6"/>
      <c r="O34" s="6"/>
      <c r="P34" s="6"/>
      <c r="Q34" s="6"/>
      <c r="R34" s="6" t="s">
        <v>0</v>
      </c>
      <c r="S34" s="6" t="s">
        <v>0</v>
      </c>
      <c r="T34" s="6" t="s">
        <v>0</v>
      </c>
    </row>
    <row r="35" spans="1:20" x14ac:dyDescent="0.3">
      <c r="A35" s="13" t="s">
        <v>11</v>
      </c>
      <c r="B35" s="45" t="s">
        <v>20</v>
      </c>
      <c r="C35" s="48"/>
      <c r="D35" s="64"/>
      <c r="E35" s="16"/>
      <c r="F35" s="21"/>
      <c r="G35" s="15"/>
      <c r="H35" s="16"/>
      <c r="I35" s="21">
        <v>0</v>
      </c>
      <c r="J35" s="64"/>
      <c r="K35" s="16">
        <v>0</v>
      </c>
      <c r="L35" s="48"/>
      <c r="M35" s="64"/>
      <c r="N35" s="16"/>
      <c r="O35" s="21">
        <v>0</v>
      </c>
      <c r="P35" s="15"/>
      <c r="Q35" s="16">
        <v>0</v>
      </c>
      <c r="R35" s="21">
        <v>0</v>
      </c>
      <c r="S35" s="15"/>
      <c r="T35" s="16">
        <v>0</v>
      </c>
    </row>
    <row r="36" spans="1:20" x14ac:dyDescent="0.3">
      <c r="A36" s="7" t="s">
        <v>11</v>
      </c>
      <c r="B36" s="46" t="s">
        <v>18</v>
      </c>
      <c r="C36" s="27">
        <f>D26</f>
        <v>15</v>
      </c>
      <c r="D36" s="5">
        <f>C26</f>
        <v>7400</v>
      </c>
      <c r="E36" s="54">
        <f>C36*D36</f>
        <v>111000</v>
      </c>
      <c r="F36" s="22">
        <v>0</v>
      </c>
      <c r="G36" s="5"/>
      <c r="H36" s="8">
        <v>0</v>
      </c>
      <c r="I36" s="22">
        <f>C36-F36+I35</f>
        <v>15</v>
      </c>
      <c r="J36" s="55">
        <f>K36/I36</f>
        <v>7400</v>
      </c>
      <c r="K36" s="8">
        <f>E36-H36+K35</f>
        <v>111000</v>
      </c>
      <c r="L36" s="53">
        <f>D26</f>
        <v>15</v>
      </c>
      <c r="M36" s="5">
        <f>C26</f>
        <v>7400</v>
      </c>
      <c r="N36" s="54">
        <f>L36*M36</f>
        <v>111000</v>
      </c>
      <c r="O36" s="22">
        <v>0</v>
      </c>
      <c r="P36" s="5"/>
      <c r="Q36" s="8">
        <v>0</v>
      </c>
      <c r="R36" s="22">
        <f>L36-O36+R35</f>
        <v>15</v>
      </c>
      <c r="S36" s="5">
        <f>T36/R36</f>
        <v>7400</v>
      </c>
      <c r="T36" s="54">
        <f>N36-Q36+T35</f>
        <v>111000</v>
      </c>
    </row>
    <row r="37" spans="1:20" x14ac:dyDescent="0.3">
      <c r="A37" s="7" t="s">
        <v>17</v>
      </c>
      <c r="B37" s="46" t="s">
        <v>19</v>
      </c>
      <c r="C37" s="27">
        <f>D27</f>
        <v>8</v>
      </c>
      <c r="D37" s="5">
        <f>C27</f>
        <v>7000</v>
      </c>
      <c r="E37" s="54">
        <f>C37*D37</f>
        <v>56000</v>
      </c>
      <c r="F37" s="22">
        <v>0</v>
      </c>
      <c r="G37" s="5"/>
      <c r="H37" s="8">
        <v>0</v>
      </c>
      <c r="I37" s="22">
        <f>C37-F37+I36</f>
        <v>23</v>
      </c>
      <c r="J37" s="55">
        <f>K37/I37</f>
        <v>7260.869565217391</v>
      </c>
      <c r="K37" s="8">
        <f>E37-H37+K36</f>
        <v>167000</v>
      </c>
      <c r="L37" s="27">
        <f>D27</f>
        <v>8</v>
      </c>
      <c r="M37" s="5">
        <f>C27</f>
        <v>7000</v>
      </c>
      <c r="N37" s="54">
        <f>L37*M37</f>
        <v>56000</v>
      </c>
      <c r="O37" s="22"/>
      <c r="P37" s="5"/>
      <c r="Q37" s="8"/>
      <c r="R37" s="22">
        <f>L37-O37+R36</f>
        <v>23</v>
      </c>
      <c r="S37" s="5">
        <f>T37/R37</f>
        <v>7260.869565217391</v>
      </c>
      <c r="T37" s="54">
        <f>N37-Q37+T36</f>
        <v>167000</v>
      </c>
    </row>
    <row r="38" spans="1:20" x14ac:dyDescent="0.3">
      <c r="A38" s="7" t="s">
        <v>22</v>
      </c>
      <c r="B38" s="46" t="s">
        <v>23</v>
      </c>
      <c r="C38" s="27"/>
      <c r="D38" s="5"/>
      <c r="E38" s="57"/>
      <c r="F38" s="22">
        <f>E29</f>
        <v>12</v>
      </c>
      <c r="G38" s="55">
        <f>H38/F38</f>
        <v>7400</v>
      </c>
      <c r="H38" s="8">
        <f>E26*C26+E27*C27</f>
        <v>88800</v>
      </c>
      <c r="I38" s="22">
        <f>C38-F38+I37</f>
        <v>11</v>
      </c>
      <c r="J38" s="55">
        <f>K38/I38</f>
        <v>7109.090909090909</v>
      </c>
      <c r="K38" s="8">
        <f>E38-H38+K37</f>
        <v>78200</v>
      </c>
      <c r="L38" s="27"/>
      <c r="M38" s="5"/>
      <c r="N38" s="8"/>
      <c r="O38" s="22">
        <f>E29</f>
        <v>12</v>
      </c>
      <c r="P38" s="5">
        <f>S37</f>
        <v>7260.869565217391</v>
      </c>
      <c r="Q38" s="54">
        <f>O38*P38</f>
        <v>87130.434782608689</v>
      </c>
      <c r="R38" s="22">
        <f>L38-O38+R37</f>
        <v>11</v>
      </c>
      <c r="S38" s="5">
        <f>T38/R38</f>
        <v>7260.8695652173919</v>
      </c>
      <c r="T38" s="54">
        <f>N38-Q38+T37</f>
        <v>79869.565217391311</v>
      </c>
    </row>
    <row r="39" spans="1:20" x14ac:dyDescent="0.3">
      <c r="A39" s="7" t="s">
        <v>24</v>
      </c>
      <c r="B39" s="46" t="s">
        <v>25</v>
      </c>
      <c r="C39" s="27">
        <f>D28</f>
        <v>22</v>
      </c>
      <c r="D39" s="5">
        <f>C28</f>
        <v>6600</v>
      </c>
      <c r="E39" s="54">
        <f>C39*D39</f>
        <v>145200</v>
      </c>
      <c r="F39" s="22"/>
      <c r="G39" s="56"/>
      <c r="H39" s="8"/>
      <c r="I39" s="22">
        <f>C39-F39+I38</f>
        <v>33</v>
      </c>
      <c r="J39" s="55">
        <f>K39/I39</f>
        <v>6769.69696969697</v>
      </c>
      <c r="K39" s="8">
        <f>E39-H39+K38</f>
        <v>223400</v>
      </c>
      <c r="L39" s="27">
        <f>D28</f>
        <v>22</v>
      </c>
      <c r="M39" s="5">
        <f>C28</f>
        <v>6600</v>
      </c>
      <c r="N39" s="54">
        <f>L39*M39</f>
        <v>145200</v>
      </c>
      <c r="O39" s="22"/>
      <c r="P39" s="5"/>
      <c r="Q39" s="8"/>
      <c r="R39" s="22">
        <f>L39-O39+R38</f>
        <v>33</v>
      </c>
      <c r="S39" s="5">
        <f>T39/R39</f>
        <v>6820.289855072464</v>
      </c>
      <c r="T39" s="54">
        <f>N39-Q39+T38</f>
        <v>225069.5652173913</v>
      </c>
    </row>
    <row r="40" spans="1:20" x14ac:dyDescent="0.3">
      <c r="A40" s="7" t="s">
        <v>26</v>
      </c>
      <c r="B40" s="46" t="s">
        <v>27</v>
      </c>
      <c r="C40" s="27"/>
      <c r="D40" s="5"/>
      <c r="E40" s="8"/>
      <c r="F40" s="22">
        <f>F29</f>
        <v>18</v>
      </c>
      <c r="G40" s="55">
        <f>H40/F40</f>
        <v>6911.1111111111113</v>
      </c>
      <c r="H40" s="8">
        <f>F27*C27+F28*C28+F26*C26</f>
        <v>124400</v>
      </c>
      <c r="I40" s="22">
        <f>C40-F40+I39</f>
        <v>15</v>
      </c>
      <c r="J40" s="55">
        <f>K40/I40</f>
        <v>6600</v>
      </c>
      <c r="K40" s="8">
        <f>E40-H40+K39</f>
        <v>99000</v>
      </c>
      <c r="L40" s="27"/>
      <c r="M40" s="5"/>
      <c r="N40" s="8"/>
      <c r="O40" s="22">
        <f>F29</f>
        <v>18</v>
      </c>
      <c r="P40" s="5">
        <f>S39</f>
        <v>6820.289855072464</v>
      </c>
      <c r="Q40" s="54">
        <f>O40*P40</f>
        <v>122765.21739130435</v>
      </c>
      <c r="R40" s="22">
        <f>L40-O40+R39</f>
        <v>15</v>
      </c>
      <c r="S40" s="5">
        <f>T40/R40</f>
        <v>6820.2898550724631</v>
      </c>
      <c r="T40" s="54">
        <f>N40-Q40+T39</f>
        <v>102304.34782608695</v>
      </c>
    </row>
    <row r="41" spans="1:20" x14ac:dyDescent="0.3">
      <c r="A41" s="7"/>
      <c r="B41" s="46"/>
      <c r="C41" s="27"/>
      <c r="D41" s="5"/>
      <c r="E41" s="8"/>
      <c r="F41" s="22"/>
      <c r="G41" s="5"/>
      <c r="H41" s="8"/>
      <c r="I41" s="22"/>
      <c r="J41" s="5"/>
      <c r="K41" s="8"/>
      <c r="L41" s="27"/>
      <c r="M41" s="5"/>
      <c r="N41" s="8"/>
      <c r="O41" s="22"/>
      <c r="P41" s="5"/>
      <c r="Q41" s="8"/>
      <c r="R41" s="22">
        <v>0</v>
      </c>
      <c r="S41" s="5"/>
      <c r="T41" s="8"/>
    </row>
    <row r="42" spans="1:20" x14ac:dyDescent="0.3">
      <c r="A42" s="7"/>
      <c r="B42" s="46"/>
      <c r="C42" s="27"/>
      <c r="D42" s="5"/>
      <c r="E42" s="8"/>
      <c r="F42" s="22"/>
      <c r="G42" s="5"/>
      <c r="H42" s="8"/>
      <c r="I42" s="22"/>
      <c r="J42" s="5"/>
      <c r="K42" s="8"/>
      <c r="L42" s="27"/>
      <c r="M42" s="5"/>
      <c r="N42" s="8"/>
      <c r="O42" s="22"/>
      <c r="P42" s="5"/>
      <c r="Q42" s="8"/>
      <c r="R42" s="22">
        <v>0</v>
      </c>
      <c r="S42" s="5"/>
      <c r="T42" s="8"/>
    </row>
    <row r="43" spans="1:20" ht="15" thickBot="1" x14ac:dyDescent="0.35">
      <c r="A43" s="9"/>
      <c r="B43" s="47"/>
      <c r="C43" s="28"/>
      <c r="D43" s="11"/>
      <c r="E43" s="12"/>
      <c r="F43" s="23"/>
      <c r="G43" s="11"/>
      <c r="H43" s="12"/>
      <c r="I43" s="23"/>
      <c r="J43" s="11"/>
      <c r="K43" s="12"/>
      <c r="L43" s="28"/>
      <c r="M43" s="11"/>
      <c r="N43" s="12"/>
      <c r="O43" s="23"/>
      <c r="P43" s="11"/>
      <c r="Q43" s="12"/>
      <c r="R43" s="23">
        <v>0</v>
      </c>
      <c r="S43" s="11"/>
      <c r="T43" s="12">
        <f>-S43</f>
        <v>0</v>
      </c>
    </row>
    <row r="44" spans="1:20" x14ac:dyDescent="0.3">
      <c r="A44" s="25"/>
      <c r="B44" s="17"/>
      <c r="C44" s="18">
        <f>SUM(C35:C43)</f>
        <v>45</v>
      </c>
      <c r="D44" s="18"/>
      <c r="E44" s="18">
        <f>SUM(E35:E43)</f>
        <v>312200</v>
      </c>
      <c r="F44" s="18">
        <f>SUM(F35:F43)</f>
        <v>30</v>
      </c>
      <c r="G44" s="18"/>
      <c r="H44" s="18">
        <f>SUM(H35:H43)</f>
        <v>213200</v>
      </c>
      <c r="I44" s="18"/>
      <c r="J44" s="18"/>
      <c r="K44" s="18"/>
      <c r="L44" s="18">
        <f>SUM(L35:L43)</f>
        <v>45</v>
      </c>
      <c r="M44" s="18"/>
      <c r="N44" s="18">
        <f>SUM(N35:N43)</f>
        <v>312200</v>
      </c>
      <c r="O44" s="18">
        <f>SUM(O35:O43)</f>
        <v>30</v>
      </c>
      <c r="P44" s="26"/>
      <c r="Q44" s="18">
        <f>SUM(Q35:Q43)</f>
        <v>209895.65217391303</v>
      </c>
      <c r="R44" s="18"/>
      <c r="S44" s="18"/>
      <c r="T44" s="18"/>
    </row>
  </sheetData>
  <mergeCells count="16">
    <mergeCell ref="C31:K31"/>
    <mergeCell ref="L31:T31"/>
    <mergeCell ref="C32:E32"/>
    <mergeCell ref="F32:H32"/>
    <mergeCell ref="I32:K32"/>
    <mergeCell ref="L32:N32"/>
    <mergeCell ref="O32:Q32"/>
    <mergeCell ref="R32:T32"/>
    <mergeCell ref="C10:E10"/>
    <mergeCell ref="F10:H10"/>
    <mergeCell ref="I10:K10"/>
    <mergeCell ref="L10:N10"/>
    <mergeCell ref="O10:Q10"/>
    <mergeCell ref="R10:T10"/>
    <mergeCell ref="C9:K9"/>
    <mergeCell ref="L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2BA2-16F1-4922-840E-16D25B0BC2FF}">
  <dimension ref="A1:Y113"/>
  <sheetViews>
    <sheetView topLeftCell="A89" workbookViewId="0">
      <selection activeCell="J89" sqref="J1:J1048576"/>
    </sheetView>
  </sheetViews>
  <sheetFormatPr baseColWidth="10" defaultRowHeight="14.4" x14ac:dyDescent="0.3"/>
  <cols>
    <col min="2" max="2" width="10.33203125" customWidth="1"/>
    <col min="3" max="3" width="6.33203125" customWidth="1"/>
    <col min="4" max="4" width="0" hidden="1" customWidth="1"/>
    <col min="5" max="5" width="13" hidden="1" customWidth="1"/>
    <col min="6" max="6" width="8.109375" hidden="1" customWidth="1"/>
    <col min="7" max="7" width="7.109375" hidden="1" customWidth="1"/>
    <col min="8" max="8" width="7.44140625" hidden="1" customWidth="1"/>
    <col min="9" max="9" width="36.109375" bestFit="1" customWidth="1"/>
    <col min="10" max="11" width="8.88671875" bestFit="1" customWidth="1"/>
    <col min="12" max="12" width="12" hidden="1" customWidth="1"/>
    <col min="13" max="13" width="10.5546875" hidden="1" customWidth="1"/>
    <col min="14" max="14" width="15.109375" bestFit="1" customWidth="1"/>
    <col min="15" max="15" width="11.88671875" bestFit="1" customWidth="1"/>
    <col min="16" max="16" width="12.6640625" bestFit="1" customWidth="1"/>
    <col min="17" max="17" width="11.88671875" customWidth="1"/>
    <col min="18" max="18" width="8.33203125" style="1" customWidth="1"/>
    <col min="19" max="19" width="13.6640625" customWidth="1"/>
    <col min="20" max="20" width="14.5546875" style="1" hidden="1" customWidth="1"/>
    <col min="21" max="21" width="15.33203125" hidden="1" customWidth="1"/>
    <col min="22" max="22" width="14.5546875" hidden="1" customWidth="1"/>
    <col min="23" max="23" width="16.6640625" hidden="1" customWidth="1"/>
    <col min="24" max="24" width="13.109375" hidden="1" customWidth="1"/>
    <col min="25" max="25" width="8.109375" hidden="1" customWidth="1"/>
    <col min="27" max="27" width="12" customWidth="1"/>
  </cols>
  <sheetData>
    <row r="1" spans="1:15" x14ac:dyDescent="0.3">
      <c r="A1" s="25" t="s">
        <v>2</v>
      </c>
    </row>
    <row r="2" spans="1:15" x14ac:dyDescent="0.3">
      <c r="O2" s="29"/>
    </row>
    <row r="3" spans="1:15" x14ac:dyDescent="0.3">
      <c r="A3" s="17" t="s">
        <v>41</v>
      </c>
      <c r="B3" s="17" t="s">
        <v>5</v>
      </c>
      <c r="C3" s="17" t="s">
        <v>40</v>
      </c>
      <c r="D3" s="17"/>
      <c r="E3" s="17"/>
      <c r="F3" s="17"/>
      <c r="G3" s="17"/>
      <c r="H3" s="17"/>
      <c r="I3" s="17" t="s">
        <v>16</v>
      </c>
      <c r="J3" s="17" t="s">
        <v>3</v>
      </c>
      <c r="K3" s="17" t="s">
        <v>4</v>
      </c>
    </row>
    <row r="4" spans="1:15" x14ac:dyDescent="0.3">
      <c r="A4" s="25"/>
      <c r="J4" s="17"/>
      <c r="K4" s="17"/>
    </row>
    <row r="5" spans="1:15" x14ac:dyDescent="0.3">
      <c r="A5" s="25" t="s">
        <v>47</v>
      </c>
      <c r="J5" s="17"/>
      <c r="K5" s="17"/>
    </row>
    <row r="6" spans="1:15" x14ac:dyDescent="0.3">
      <c r="A6" s="1">
        <v>1</v>
      </c>
      <c r="B6" s="31">
        <v>45444</v>
      </c>
      <c r="C6" s="72">
        <v>28</v>
      </c>
      <c r="I6" t="s">
        <v>36</v>
      </c>
      <c r="J6" s="68"/>
      <c r="K6" s="68"/>
      <c r="O6" s="24"/>
    </row>
    <row r="7" spans="1:15" x14ac:dyDescent="0.3">
      <c r="A7" s="1">
        <v>1</v>
      </c>
      <c r="B7" s="31">
        <v>45444</v>
      </c>
      <c r="C7" s="72">
        <v>281</v>
      </c>
      <c r="I7" t="s">
        <v>37</v>
      </c>
      <c r="J7" s="68">
        <f>'Pregunta 1 (kardex)'!N14-500*'Pregunta 1 (kardex)'!L14+'Pregunta 1 (kardex)'!N36-500*'Pregunta 1 (kardex)'!L36</f>
        <v>148500</v>
      </c>
      <c r="K7" s="68"/>
    </row>
    <row r="8" spans="1:15" x14ac:dyDescent="0.3">
      <c r="A8" s="1">
        <v>1</v>
      </c>
      <c r="B8" s="31">
        <v>45444</v>
      </c>
      <c r="C8" s="72">
        <v>42</v>
      </c>
      <c r="I8" t="s">
        <v>38</v>
      </c>
      <c r="J8" s="68"/>
      <c r="K8" s="68"/>
    </row>
    <row r="9" spans="1:15" x14ac:dyDescent="0.3">
      <c r="A9" s="1">
        <v>1</v>
      </c>
      <c r="B9" s="31">
        <v>45444</v>
      </c>
      <c r="C9" s="72">
        <v>421</v>
      </c>
      <c r="I9" t="s">
        <v>39</v>
      </c>
      <c r="J9" s="68"/>
      <c r="K9" s="68">
        <f>J7</f>
        <v>148500</v>
      </c>
      <c r="O9" s="24"/>
    </row>
    <row r="10" spans="1:15" x14ac:dyDescent="0.3">
      <c r="C10" s="72"/>
      <c r="J10" s="68"/>
      <c r="K10" s="68"/>
    </row>
    <row r="11" spans="1:15" x14ac:dyDescent="0.3">
      <c r="A11" s="1">
        <v>2</v>
      </c>
      <c r="B11" s="31">
        <v>45444</v>
      </c>
      <c r="C11" s="72">
        <v>60</v>
      </c>
      <c r="I11" t="s">
        <v>33</v>
      </c>
      <c r="J11" s="68"/>
      <c r="K11" s="68"/>
    </row>
    <row r="12" spans="1:15" x14ac:dyDescent="0.3">
      <c r="A12" s="1">
        <v>2</v>
      </c>
      <c r="B12" s="31">
        <v>45444</v>
      </c>
      <c r="C12" s="72">
        <v>609</v>
      </c>
      <c r="I12" t="s">
        <v>42</v>
      </c>
      <c r="J12" s="68">
        <f>500*'Pregunta 1 (kardex)'!L14+500*'Pregunta 1 (kardex)'!L36</f>
        <v>12500</v>
      </c>
      <c r="K12" s="68"/>
    </row>
    <row r="13" spans="1:15" x14ac:dyDescent="0.3">
      <c r="A13" s="1">
        <v>2</v>
      </c>
      <c r="B13" s="31">
        <v>45444</v>
      </c>
      <c r="C13" s="72">
        <v>40</v>
      </c>
      <c r="I13" t="s">
        <v>43</v>
      </c>
      <c r="J13" s="68"/>
      <c r="K13" s="68"/>
      <c r="O13" s="24"/>
    </row>
    <row r="14" spans="1:15" x14ac:dyDescent="0.3">
      <c r="A14" s="1">
        <v>2</v>
      </c>
      <c r="B14" s="31">
        <v>45444</v>
      </c>
      <c r="C14" s="72">
        <v>4011</v>
      </c>
      <c r="I14" t="s">
        <v>44</v>
      </c>
      <c r="J14" s="68">
        <f>J12*0.18</f>
        <v>2250</v>
      </c>
      <c r="K14" s="68"/>
    </row>
    <row r="15" spans="1:15" x14ac:dyDescent="0.3">
      <c r="A15" s="1">
        <v>2</v>
      </c>
      <c r="B15" s="31">
        <v>45444</v>
      </c>
      <c r="C15" s="72">
        <v>42</v>
      </c>
      <c r="I15" t="s">
        <v>38</v>
      </c>
      <c r="J15" s="68"/>
      <c r="K15" s="68"/>
    </row>
    <row r="16" spans="1:15" x14ac:dyDescent="0.3">
      <c r="A16" s="1">
        <v>2</v>
      </c>
      <c r="B16" s="31">
        <v>45444</v>
      </c>
      <c r="C16" s="72">
        <v>421</v>
      </c>
      <c r="I16" t="s">
        <v>39</v>
      </c>
      <c r="J16" s="68"/>
      <c r="K16" s="68">
        <f>J12+J14</f>
        <v>14750</v>
      </c>
      <c r="O16" s="24"/>
    </row>
    <row r="17" spans="1:15" x14ac:dyDescent="0.3">
      <c r="C17" s="72"/>
      <c r="J17" s="68"/>
      <c r="K17" s="68"/>
    </row>
    <row r="18" spans="1:15" x14ac:dyDescent="0.3">
      <c r="A18" s="1">
        <v>3</v>
      </c>
      <c r="B18" s="31">
        <v>45444</v>
      </c>
      <c r="C18" s="72">
        <v>40</v>
      </c>
      <c r="I18" t="s">
        <v>43</v>
      </c>
      <c r="J18" s="68"/>
      <c r="K18" s="68"/>
    </row>
    <row r="19" spans="1:15" x14ac:dyDescent="0.3">
      <c r="A19" s="1">
        <v>3</v>
      </c>
      <c r="B19" s="31">
        <v>45444</v>
      </c>
      <c r="C19" s="72">
        <v>4011</v>
      </c>
      <c r="I19" t="s">
        <v>44</v>
      </c>
      <c r="J19" s="68">
        <f>J7*0.18</f>
        <v>26730</v>
      </c>
      <c r="K19" s="68"/>
    </row>
    <row r="20" spans="1:15" x14ac:dyDescent="0.3">
      <c r="A20" s="1">
        <v>3</v>
      </c>
      <c r="B20" s="31">
        <v>45444</v>
      </c>
      <c r="C20" s="72">
        <v>10</v>
      </c>
      <c r="I20" t="s">
        <v>45</v>
      </c>
      <c r="J20" s="68"/>
      <c r="K20" s="68"/>
    </row>
    <row r="21" spans="1:15" x14ac:dyDescent="0.3">
      <c r="A21" s="1">
        <v>3</v>
      </c>
      <c r="B21" s="31">
        <v>45444</v>
      </c>
      <c r="C21" s="72">
        <v>104</v>
      </c>
      <c r="I21" t="s">
        <v>46</v>
      </c>
      <c r="J21" s="68"/>
      <c r="K21" s="68">
        <f>J19</f>
        <v>26730</v>
      </c>
    </row>
    <row r="22" spans="1:15" x14ac:dyDescent="0.3">
      <c r="C22" s="72"/>
      <c r="J22" s="68"/>
      <c r="K22" s="68"/>
    </row>
    <row r="23" spans="1:15" x14ac:dyDescent="0.3">
      <c r="A23" s="1">
        <v>4</v>
      </c>
      <c r="B23" s="31">
        <v>45444</v>
      </c>
      <c r="C23" s="72">
        <v>60</v>
      </c>
      <c r="I23" t="s">
        <v>33</v>
      </c>
      <c r="J23" s="68"/>
      <c r="K23" s="68"/>
    </row>
    <row r="24" spans="1:15" x14ac:dyDescent="0.3">
      <c r="A24" s="1">
        <v>4</v>
      </c>
      <c r="B24" s="31">
        <v>45444</v>
      </c>
      <c r="C24" s="72">
        <v>6011</v>
      </c>
      <c r="I24" t="s">
        <v>37</v>
      </c>
      <c r="J24" s="68">
        <f>J7</f>
        <v>148500</v>
      </c>
      <c r="K24" s="68"/>
    </row>
    <row r="25" spans="1:15" x14ac:dyDescent="0.3">
      <c r="A25" s="1">
        <v>4</v>
      </c>
      <c r="B25" s="31">
        <v>45444</v>
      </c>
      <c r="C25" s="72">
        <v>28</v>
      </c>
      <c r="I25" t="s">
        <v>36</v>
      </c>
      <c r="J25" s="68"/>
      <c r="K25" s="68"/>
      <c r="O25" s="24"/>
    </row>
    <row r="26" spans="1:15" x14ac:dyDescent="0.3">
      <c r="A26" s="1">
        <v>4</v>
      </c>
      <c r="B26" s="31">
        <v>45444</v>
      </c>
      <c r="C26" s="72">
        <v>281</v>
      </c>
      <c r="I26" t="s">
        <v>37</v>
      </c>
      <c r="J26" s="68"/>
      <c r="K26" s="68">
        <f>J24</f>
        <v>148500</v>
      </c>
    </row>
    <row r="27" spans="1:15" x14ac:dyDescent="0.3">
      <c r="C27" s="72"/>
      <c r="J27" s="68"/>
      <c r="K27" s="68"/>
    </row>
    <row r="28" spans="1:15" x14ac:dyDescent="0.3">
      <c r="B28" s="31">
        <v>45444</v>
      </c>
      <c r="C28" s="72">
        <v>20</v>
      </c>
      <c r="I28" t="s">
        <v>37</v>
      </c>
      <c r="J28" s="68"/>
      <c r="K28" s="68"/>
    </row>
    <row r="29" spans="1:15" x14ac:dyDescent="0.3">
      <c r="A29" s="1">
        <v>5</v>
      </c>
      <c r="B29" s="31">
        <v>45444</v>
      </c>
      <c r="C29" s="72">
        <v>201</v>
      </c>
      <c r="I29" t="s">
        <v>37</v>
      </c>
      <c r="J29" s="68">
        <f>J24+J12</f>
        <v>161000</v>
      </c>
      <c r="K29" s="68"/>
    </row>
    <row r="30" spans="1:15" x14ac:dyDescent="0.3">
      <c r="A30" s="1"/>
      <c r="B30" s="31">
        <v>45444</v>
      </c>
      <c r="C30" s="72">
        <v>61</v>
      </c>
      <c r="I30" t="s">
        <v>54</v>
      </c>
      <c r="J30" s="68"/>
      <c r="K30" s="68"/>
    </row>
    <row r="31" spans="1:15" x14ac:dyDescent="0.3">
      <c r="A31" s="1">
        <v>5</v>
      </c>
      <c r="B31" s="31">
        <v>45444</v>
      </c>
      <c r="C31" s="72">
        <v>611</v>
      </c>
      <c r="I31" t="s">
        <v>37</v>
      </c>
      <c r="J31" s="68"/>
      <c r="K31" s="68">
        <f>J29</f>
        <v>161000</v>
      </c>
      <c r="O31" s="30"/>
    </row>
    <row r="32" spans="1:15" x14ac:dyDescent="0.3">
      <c r="C32" s="72"/>
      <c r="J32" s="68"/>
      <c r="K32" s="68"/>
    </row>
    <row r="33" spans="1:11" x14ac:dyDescent="0.3">
      <c r="A33" s="25" t="s">
        <v>48</v>
      </c>
      <c r="C33" s="72"/>
      <c r="J33" s="17"/>
      <c r="K33" s="17"/>
    </row>
    <row r="34" spans="1:11" x14ac:dyDescent="0.3">
      <c r="A34" s="1">
        <v>1</v>
      </c>
      <c r="B34" s="31">
        <v>45453</v>
      </c>
      <c r="C34" s="72">
        <v>28</v>
      </c>
      <c r="I34" t="s">
        <v>36</v>
      </c>
      <c r="J34" s="68"/>
      <c r="K34" s="68"/>
    </row>
    <row r="35" spans="1:11" x14ac:dyDescent="0.3">
      <c r="A35" s="1">
        <v>1</v>
      </c>
      <c r="B35" s="31">
        <v>45453</v>
      </c>
      <c r="C35" s="72">
        <v>281</v>
      </c>
      <c r="I35" t="s">
        <v>37</v>
      </c>
      <c r="J35" s="68">
        <f>'Pregunta 1 (kardex)'!N15-500*'Pregunta 1 (kardex)'!L15+'Pregunta 1 (kardex)'!N37-500*'Pregunta 1 (kardex)'!L37</f>
        <v>127000</v>
      </c>
      <c r="K35" s="68"/>
    </row>
    <row r="36" spans="1:11" x14ac:dyDescent="0.3">
      <c r="A36" s="1">
        <v>1</v>
      </c>
      <c r="B36" s="31">
        <v>45453</v>
      </c>
      <c r="C36" s="72">
        <v>42</v>
      </c>
      <c r="I36" t="s">
        <v>38</v>
      </c>
      <c r="J36" s="68"/>
      <c r="K36" s="68"/>
    </row>
    <row r="37" spans="1:11" x14ac:dyDescent="0.3">
      <c r="A37" s="1">
        <v>1</v>
      </c>
      <c r="B37" s="31">
        <v>45453</v>
      </c>
      <c r="C37" s="72">
        <v>421</v>
      </c>
      <c r="I37" t="s">
        <v>39</v>
      </c>
      <c r="J37" s="68"/>
      <c r="K37" s="68">
        <f>J35</f>
        <v>127000</v>
      </c>
    </row>
    <row r="38" spans="1:11" x14ac:dyDescent="0.3">
      <c r="C38" s="72"/>
      <c r="J38" s="68"/>
      <c r="K38" s="68"/>
    </row>
    <row r="39" spans="1:11" x14ac:dyDescent="0.3">
      <c r="A39" s="1">
        <v>2</v>
      </c>
      <c r="B39" s="31">
        <v>45453</v>
      </c>
      <c r="C39" s="72">
        <v>60</v>
      </c>
      <c r="I39" t="s">
        <v>33</v>
      </c>
      <c r="J39" s="68"/>
      <c r="K39" s="68"/>
    </row>
    <row r="40" spans="1:11" x14ac:dyDescent="0.3">
      <c r="A40" s="1">
        <v>2</v>
      </c>
      <c r="B40" s="31">
        <v>45453</v>
      </c>
      <c r="C40" s="72">
        <v>609</v>
      </c>
      <c r="I40" t="s">
        <v>42</v>
      </c>
      <c r="J40" s="68">
        <f>'Pregunta 1 (kardex)'!L15*500+'Pregunta 1 (kardex)'!L37*500</f>
        <v>11500</v>
      </c>
      <c r="K40" s="68"/>
    </row>
    <row r="41" spans="1:11" x14ac:dyDescent="0.3">
      <c r="A41" s="1">
        <v>2</v>
      </c>
      <c r="B41" s="31">
        <v>45453</v>
      </c>
      <c r="C41" s="72">
        <v>40</v>
      </c>
      <c r="I41" t="s">
        <v>43</v>
      </c>
      <c r="J41" s="68"/>
      <c r="K41" s="68"/>
    </row>
    <row r="42" spans="1:11" x14ac:dyDescent="0.3">
      <c r="A42" s="1">
        <v>2</v>
      </c>
      <c r="B42" s="31">
        <v>45453</v>
      </c>
      <c r="C42" s="72">
        <v>4011</v>
      </c>
      <c r="I42" t="s">
        <v>44</v>
      </c>
      <c r="J42" s="68">
        <f>J40*0.18</f>
        <v>2070</v>
      </c>
      <c r="K42" s="68"/>
    </row>
    <row r="43" spans="1:11" x14ac:dyDescent="0.3">
      <c r="A43" s="1">
        <v>2</v>
      </c>
      <c r="B43" s="31">
        <v>45453</v>
      </c>
      <c r="C43" s="72">
        <v>42</v>
      </c>
      <c r="I43" t="s">
        <v>38</v>
      </c>
      <c r="J43" s="68"/>
      <c r="K43" s="68"/>
    </row>
    <row r="44" spans="1:11" x14ac:dyDescent="0.3">
      <c r="A44" s="1">
        <v>2</v>
      </c>
      <c r="B44" s="31">
        <v>45453</v>
      </c>
      <c r="C44" s="72">
        <v>421</v>
      </c>
      <c r="I44" t="s">
        <v>39</v>
      </c>
      <c r="J44" s="68"/>
      <c r="K44" s="68">
        <f>J40+J42</f>
        <v>13570</v>
      </c>
    </row>
    <row r="45" spans="1:11" x14ac:dyDescent="0.3">
      <c r="C45" s="72"/>
      <c r="J45" s="68"/>
      <c r="K45" s="68"/>
    </row>
    <row r="46" spans="1:11" x14ac:dyDescent="0.3">
      <c r="A46" s="1">
        <v>3</v>
      </c>
      <c r="B46" s="31">
        <v>45453</v>
      </c>
      <c r="C46" s="72">
        <v>40</v>
      </c>
      <c r="I46" t="s">
        <v>43</v>
      </c>
      <c r="J46" s="68"/>
      <c r="K46" s="68"/>
    </row>
    <row r="47" spans="1:11" x14ac:dyDescent="0.3">
      <c r="A47" s="1">
        <v>3</v>
      </c>
      <c r="B47" s="31">
        <v>45453</v>
      </c>
      <c r="C47" s="72">
        <v>4011</v>
      </c>
      <c r="I47" t="s">
        <v>44</v>
      </c>
      <c r="J47" s="68">
        <f>J35*0.18</f>
        <v>22860</v>
      </c>
      <c r="K47" s="68"/>
    </row>
    <row r="48" spans="1:11" x14ac:dyDescent="0.3">
      <c r="A48" s="1">
        <v>3</v>
      </c>
      <c r="B48" s="31">
        <v>45453</v>
      </c>
      <c r="C48" s="72">
        <v>10</v>
      </c>
      <c r="I48" t="s">
        <v>45</v>
      </c>
      <c r="J48" s="68"/>
      <c r="K48" s="68"/>
    </row>
    <row r="49" spans="1:11" x14ac:dyDescent="0.3">
      <c r="A49" s="1">
        <v>3</v>
      </c>
      <c r="B49" s="31">
        <v>45453</v>
      </c>
      <c r="C49" s="72">
        <v>104</v>
      </c>
      <c r="I49" t="s">
        <v>46</v>
      </c>
      <c r="J49" s="68"/>
      <c r="K49" s="68">
        <f>J47</f>
        <v>22860</v>
      </c>
    </row>
    <row r="50" spans="1:11" x14ac:dyDescent="0.3">
      <c r="C50" s="72"/>
      <c r="J50" s="68"/>
      <c r="K50" s="68"/>
    </row>
    <row r="51" spans="1:11" x14ac:dyDescent="0.3">
      <c r="A51" s="1">
        <v>4</v>
      </c>
      <c r="B51" s="31">
        <v>45453</v>
      </c>
      <c r="C51" s="72">
        <v>60</v>
      </c>
      <c r="I51" t="s">
        <v>33</v>
      </c>
      <c r="J51" s="68"/>
      <c r="K51" s="68"/>
    </row>
    <row r="52" spans="1:11" x14ac:dyDescent="0.3">
      <c r="A52" s="1">
        <v>4</v>
      </c>
      <c r="B52" s="31">
        <v>45453</v>
      </c>
      <c r="C52" s="72">
        <v>6011</v>
      </c>
      <c r="I52" t="s">
        <v>37</v>
      </c>
      <c r="J52" s="68">
        <f>J35</f>
        <v>127000</v>
      </c>
      <c r="K52" s="68"/>
    </row>
    <row r="53" spans="1:11" x14ac:dyDescent="0.3">
      <c r="A53" s="1">
        <v>4</v>
      </c>
      <c r="B53" s="31">
        <v>45453</v>
      </c>
      <c r="C53" s="72">
        <v>28</v>
      </c>
      <c r="I53" t="s">
        <v>36</v>
      </c>
      <c r="J53" s="68"/>
      <c r="K53" s="68"/>
    </row>
    <row r="54" spans="1:11" x14ac:dyDescent="0.3">
      <c r="A54" s="1">
        <v>4</v>
      </c>
      <c r="B54" s="31">
        <v>45453</v>
      </c>
      <c r="C54" s="72">
        <v>281</v>
      </c>
      <c r="I54" t="s">
        <v>37</v>
      </c>
      <c r="J54" s="68"/>
      <c r="K54" s="68">
        <f>J52</f>
        <v>127000</v>
      </c>
    </row>
    <row r="55" spans="1:11" x14ac:dyDescent="0.3">
      <c r="C55" s="72"/>
      <c r="J55" s="68"/>
      <c r="K55" s="68"/>
    </row>
    <row r="56" spans="1:11" x14ac:dyDescent="0.3">
      <c r="A56" s="1">
        <v>5</v>
      </c>
      <c r="B56" s="31">
        <v>45453</v>
      </c>
      <c r="C56" s="72">
        <v>20</v>
      </c>
      <c r="I56" t="s">
        <v>37</v>
      </c>
      <c r="J56" s="68"/>
      <c r="K56" s="68"/>
    </row>
    <row r="57" spans="1:11" x14ac:dyDescent="0.3">
      <c r="A57" s="1">
        <v>5</v>
      </c>
      <c r="B57" s="31">
        <v>45453</v>
      </c>
      <c r="C57" s="72">
        <v>201</v>
      </c>
      <c r="I57" t="s">
        <v>37</v>
      </c>
      <c r="J57" s="68">
        <f>J52+J40</f>
        <v>138500</v>
      </c>
      <c r="K57" s="68"/>
    </row>
    <row r="58" spans="1:11" x14ac:dyDescent="0.3">
      <c r="A58" s="1">
        <v>5</v>
      </c>
      <c r="B58" s="31">
        <v>45453</v>
      </c>
      <c r="C58" s="72">
        <v>61</v>
      </c>
      <c r="I58" t="s">
        <v>54</v>
      </c>
      <c r="J58" s="68"/>
      <c r="K58" s="68"/>
    </row>
    <row r="59" spans="1:11" x14ac:dyDescent="0.3">
      <c r="A59" s="1">
        <v>5</v>
      </c>
      <c r="B59" s="31">
        <v>45453</v>
      </c>
      <c r="C59" s="72">
        <v>611</v>
      </c>
      <c r="I59" t="s">
        <v>37</v>
      </c>
      <c r="J59" s="68"/>
      <c r="K59" s="68">
        <f>J57</f>
        <v>138500</v>
      </c>
    </row>
    <row r="60" spans="1:11" x14ac:dyDescent="0.3">
      <c r="C60" s="72"/>
      <c r="J60" s="68"/>
      <c r="K60" s="68"/>
    </row>
    <row r="61" spans="1:11" x14ac:dyDescent="0.3">
      <c r="A61" s="25" t="s">
        <v>23</v>
      </c>
      <c r="C61" s="72"/>
      <c r="J61" s="68"/>
      <c r="K61" s="68"/>
    </row>
    <row r="62" spans="1:11" x14ac:dyDescent="0.3">
      <c r="A62">
        <v>1</v>
      </c>
      <c r="B62" s="31">
        <v>45458</v>
      </c>
      <c r="C62" s="72">
        <v>12</v>
      </c>
      <c r="I62" t="s">
        <v>49</v>
      </c>
      <c r="J62" s="68"/>
      <c r="K62" s="68"/>
    </row>
    <row r="63" spans="1:11" x14ac:dyDescent="0.3">
      <c r="A63">
        <v>1</v>
      </c>
      <c r="B63" s="31">
        <v>45458</v>
      </c>
      <c r="C63" s="72">
        <v>121</v>
      </c>
      <c r="I63" t="s">
        <v>50</v>
      </c>
      <c r="J63" s="68">
        <f>K65+K67</f>
        <v>292640</v>
      </c>
      <c r="K63" s="68"/>
    </row>
    <row r="64" spans="1:11" x14ac:dyDescent="0.3">
      <c r="A64">
        <v>1</v>
      </c>
      <c r="B64" s="31">
        <v>45458</v>
      </c>
      <c r="C64" s="72">
        <v>40</v>
      </c>
      <c r="I64" t="s">
        <v>43</v>
      </c>
      <c r="J64" s="68"/>
      <c r="K64" s="68"/>
    </row>
    <row r="65" spans="1:11" x14ac:dyDescent="0.3">
      <c r="A65">
        <v>1</v>
      </c>
      <c r="B65" s="31">
        <v>45458</v>
      </c>
      <c r="C65" s="72">
        <v>4011</v>
      </c>
      <c r="I65" t="s">
        <v>44</v>
      </c>
      <c r="J65" s="68"/>
      <c r="K65" s="68">
        <f>K67*0.18</f>
        <v>44640</v>
      </c>
    </row>
    <row r="66" spans="1:11" x14ac:dyDescent="0.3">
      <c r="A66">
        <v>1</v>
      </c>
      <c r="B66" s="31">
        <v>45458</v>
      </c>
      <c r="C66" s="72">
        <v>70</v>
      </c>
      <c r="I66" t="s">
        <v>51</v>
      </c>
      <c r="J66" s="68"/>
      <c r="K66" s="68"/>
    </row>
    <row r="67" spans="1:11" x14ac:dyDescent="0.3">
      <c r="A67">
        <v>1</v>
      </c>
      <c r="B67" s="31">
        <v>45458</v>
      </c>
      <c r="C67" s="72">
        <v>701</v>
      </c>
      <c r="I67" t="s">
        <v>37</v>
      </c>
      <c r="J67" s="68"/>
      <c r="K67" s="68">
        <f>13*8000+12*12000</f>
        <v>248000</v>
      </c>
    </row>
    <row r="68" spans="1:11" x14ac:dyDescent="0.3">
      <c r="C68" s="72"/>
      <c r="J68" s="68"/>
      <c r="K68" s="68"/>
    </row>
    <row r="69" spans="1:11" x14ac:dyDescent="0.3">
      <c r="A69">
        <v>2</v>
      </c>
      <c r="B69" s="31">
        <v>45458</v>
      </c>
      <c r="C69" s="72">
        <v>69</v>
      </c>
      <c r="I69" t="s">
        <v>52</v>
      </c>
      <c r="J69" s="68"/>
      <c r="K69" s="68"/>
    </row>
    <row r="70" spans="1:11" x14ac:dyDescent="0.3">
      <c r="A70">
        <v>2</v>
      </c>
      <c r="B70" s="31">
        <v>45458</v>
      </c>
      <c r="C70" s="72">
        <v>691</v>
      </c>
      <c r="I70" t="s">
        <v>37</v>
      </c>
      <c r="J70" s="68">
        <f>'Pregunta 1 (kardex)'!Q16+'Pregunta 1 (kardex)'!Q38</f>
        <v>156030.4347826087</v>
      </c>
      <c r="K70" s="68"/>
    </row>
    <row r="71" spans="1:11" x14ac:dyDescent="0.3">
      <c r="A71">
        <v>2</v>
      </c>
      <c r="B71" s="31">
        <v>45458</v>
      </c>
      <c r="C71" s="72">
        <v>20</v>
      </c>
      <c r="I71" t="s">
        <v>37</v>
      </c>
      <c r="J71" s="68"/>
      <c r="K71" s="68"/>
    </row>
    <row r="72" spans="1:11" x14ac:dyDescent="0.3">
      <c r="A72">
        <v>2</v>
      </c>
      <c r="B72" s="31">
        <v>45458</v>
      </c>
      <c r="C72" s="72">
        <v>201</v>
      </c>
      <c r="I72" t="s">
        <v>37</v>
      </c>
      <c r="J72" s="68"/>
      <c r="K72" s="68">
        <f>J70</f>
        <v>156030.4347826087</v>
      </c>
    </row>
    <row r="73" spans="1:11" x14ac:dyDescent="0.3">
      <c r="C73" s="72"/>
      <c r="J73" s="68"/>
      <c r="K73" s="68"/>
    </row>
    <row r="74" spans="1:11" x14ac:dyDescent="0.3">
      <c r="A74" s="25" t="s">
        <v>53</v>
      </c>
      <c r="C74" s="72"/>
      <c r="J74" s="17"/>
      <c r="K74" s="17"/>
    </row>
    <row r="75" spans="1:11" x14ac:dyDescent="0.3">
      <c r="A75" s="1">
        <v>1</v>
      </c>
      <c r="B75" s="31">
        <v>45463</v>
      </c>
      <c r="C75" s="72">
        <v>28</v>
      </c>
      <c r="I75" t="s">
        <v>36</v>
      </c>
      <c r="J75" s="68"/>
      <c r="K75" s="68"/>
    </row>
    <row r="76" spans="1:11" x14ac:dyDescent="0.3">
      <c r="A76" s="1">
        <v>1</v>
      </c>
      <c r="B76" s="31">
        <v>45463</v>
      </c>
      <c r="C76" s="72">
        <v>281</v>
      </c>
      <c r="I76" t="s">
        <v>37</v>
      </c>
      <c r="J76" s="68">
        <f>'Pregunta 1 (kardex)'!N17-500*'Pregunta 1 (kardex)'!L17+'Pregunta 1 (kardex)'!N39-500*'Pregunta 1 (kardex)'!L39</f>
        <v>244200</v>
      </c>
      <c r="K76" s="68"/>
    </row>
    <row r="77" spans="1:11" x14ac:dyDescent="0.3">
      <c r="A77" s="1">
        <v>1</v>
      </c>
      <c r="B77" s="31">
        <v>45463</v>
      </c>
      <c r="C77" s="72">
        <v>42</v>
      </c>
      <c r="I77" t="s">
        <v>38</v>
      </c>
      <c r="J77" s="68"/>
      <c r="K77" s="68"/>
    </row>
    <row r="78" spans="1:11" x14ac:dyDescent="0.3">
      <c r="A78" s="1">
        <v>1</v>
      </c>
      <c r="B78" s="31">
        <v>45463</v>
      </c>
      <c r="C78" s="72">
        <v>421</v>
      </c>
      <c r="I78" t="s">
        <v>39</v>
      </c>
      <c r="J78" s="68"/>
      <c r="K78" s="68">
        <f>J76</f>
        <v>244200</v>
      </c>
    </row>
    <row r="79" spans="1:11" x14ac:dyDescent="0.3">
      <c r="C79" s="72"/>
      <c r="J79" s="68"/>
      <c r="K79" s="68"/>
    </row>
    <row r="80" spans="1:11" x14ac:dyDescent="0.3">
      <c r="A80" s="1">
        <v>2</v>
      </c>
      <c r="B80" s="31">
        <v>45463</v>
      </c>
      <c r="C80" s="72">
        <v>60</v>
      </c>
      <c r="I80" t="s">
        <v>33</v>
      </c>
      <c r="J80" s="68"/>
      <c r="K80" s="68"/>
    </row>
    <row r="81" spans="1:11" x14ac:dyDescent="0.3">
      <c r="A81" s="1">
        <v>2</v>
      </c>
      <c r="B81" s="31">
        <v>45463</v>
      </c>
      <c r="C81" s="72">
        <v>609</v>
      </c>
      <c r="I81" t="s">
        <v>42</v>
      </c>
      <c r="J81" s="68">
        <f>'Pregunta 1 (kardex)'!L39*500+'Pregunta 1 (kardex)'!L17*500</f>
        <v>21000</v>
      </c>
      <c r="K81" s="68"/>
    </row>
    <row r="82" spans="1:11" x14ac:dyDescent="0.3">
      <c r="A82" s="1">
        <v>2</v>
      </c>
      <c r="B82" s="31">
        <v>45463</v>
      </c>
      <c r="C82" s="72">
        <v>40</v>
      </c>
      <c r="I82" t="s">
        <v>43</v>
      </c>
      <c r="J82" s="68"/>
      <c r="K82" s="68"/>
    </row>
    <row r="83" spans="1:11" x14ac:dyDescent="0.3">
      <c r="A83" s="1">
        <v>2</v>
      </c>
      <c r="B83" s="31">
        <v>45463</v>
      </c>
      <c r="C83" s="72">
        <v>4011</v>
      </c>
      <c r="I83" t="s">
        <v>44</v>
      </c>
      <c r="J83" s="68">
        <f>J81*0.18</f>
        <v>3780</v>
      </c>
      <c r="K83" s="68"/>
    </row>
    <row r="84" spans="1:11" x14ac:dyDescent="0.3">
      <c r="A84" s="1">
        <v>2</v>
      </c>
      <c r="B84" s="31">
        <v>45463</v>
      </c>
      <c r="C84" s="72">
        <v>42</v>
      </c>
      <c r="I84" t="s">
        <v>38</v>
      </c>
      <c r="J84" s="68"/>
      <c r="K84" s="68"/>
    </row>
    <row r="85" spans="1:11" x14ac:dyDescent="0.3">
      <c r="A85" s="1">
        <v>2</v>
      </c>
      <c r="B85" s="31">
        <v>45463</v>
      </c>
      <c r="C85" s="72">
        <v>421</v>
      </c>
      <c r="I85" t="s">
        <v>39</v>
      </c>
      <c r="J85" s="68"/>
      <c r="K85" s="68">
        <f>J81+J83</f>
        <v>24780</v>
      </c>
    </row>
    <row r="86" spans="1:11" x14ac:dyDescent="0.3">
      <c r="C86" s="72"/>
      <c r="J86" s="68"/>
      <c r="K86" s="68"/>
    </row>
    <row r="87" spans="1:11" x14ac:dyDescent="0.3">
      <c r="A87" s="1">
        <v>3</v>
      </c>
      <c r="B87" s="31">
        <v>45463</v>
      </c>
      <c r="C87" s="72">
        <v>40</v>
      </c>
      <c r="I87" t="s">
        <v>43</v>
      </c>
      <c r="J87" s="68"/>
      <c r="K87" s="68"/>
    </row>
    <row r="88" spans="1:11" x14ac:dyDescent="0.3">
      <c r="A88" s="1">
        <v>3</v>
      </c>
      <c r="B88" s="31">
        <v>45463</v>
      </c>
      <c r="C88" s="72">
        <v>4011</v>
      </c>
      <c r="I88" t="s">
        <v>44</v>
      </c>
      <c r="J88" s="68">
        <f>J76*0.18</f>
        <v>43956</v>
      </c>
      <c r="K88" s="68"/>
    </row>
    <row r="89" spans="1:11" x14ac:dyDescent="0.3">
      <c r="A89" s="1">
        <v>3</v>
      </c>
      <c r="B89" s="31">
        <v>45463</v>
      </c>
      <c r="C89" s="72">
        <v>10</v>
      </c>
      <c r="I89" t="s">
        <v>45</v>
      </c>
      <c r="J89" s="68"/>
      <c r="K89" s="68"/>
    </row>
    <row r="90" spans="1:11" x14ac:dyDescent="0.3">
      <c r="A90" s="1">
        <v>3</v>
      </c>
      <c r="B90" s="31">
        <v>45463</v>
      </c>
      <c r="C90" s="72">
        <v>104</v>
      </c>
      <c r="I90" t="s">
        <v>46</v>
      </c>
      <c r="J90" s="68"/>
      <c r="K90" s="68">
        <f>J88</f>
        <v>43956</v>
      </c>
    </row>
    <row r="91" spans="1:11" x14ac:dyDescent="0.3">
      <c r="C91" s="72"/>
      <c r="J91" s="68"/>
      <c r="K91" s="68"/>
    </row>
    <row r="92" spans="1:11" x14ac:dyDescent="0.3">
      <c r="A92" s="1">
        <v>4</v>
      </c>
      <c r="B92" s="31">
        <v>45463</v>
      </c>
      <c r="C92" s="72">
        <v>60</v>
      </c>
      <c r="I92" t="s">
        <v>33</v>
      </c>
      <c r="J92" s="68"/>
      <c r="K92" s="68"/>
    </row>
    <row r="93" spans="1:11" x14ac:dyDescent="0.3">
      <c r="A93" s="1">
        <v>4</v>
      </c>
      <c r="B93" s="31">
        <v>45463</v>
      </c>
      <c r="C93" s="72">
        <v>6011</v>
      </c>
      <c r="I93" t="s">
        <v>37</v>
      </c>
      <c r="J93" s="68">
        <f>J76</f>
        <v>244200</v>
      </c>
      <c r="K93" s="68"/>
    </row>
    <row r="94" spans="1:11" x14ac:dyDescent="0.3">
      <c r="A94" s="1">
        <v>4</v>
      </c>
      <c r="B94" s="31">
        <v>45463</v>
      </c>
      <c r="C94" s="72">
        <v>28</v>
      </c>
      <c r="I94" t="s">
        <v>36</v>
      </c>
      <c r="J94" s="68"/>
      <c r="K94" s="68"/>
    </row>
    <row r="95" spans="1:11" x14ac:dyDescent="0.3">
      <c r="A95" s="1">
        <v>4</v>
      </c>
      <c r="B95" s="31">
        <v>45463</v>
      </c>
      <c r="C95" s="72">
        <v>281</v>
      </c>
      <c r="I95" t="s">
        <v>37</v>
      </c>
      <c r="J95" s="68"/>
      <c r="K95" s="68">
        <f>J93</f>
        <v>244200</v>
      </c>
    </row>
    <row r="96" spans="1:11" x14ac:dyDescent="0.3">
      <c r="C96" s="72"/>
      <c r="J96" s="68"/>
      <c r="K96" s="68"/>
    </row>
    <row r="97" spans="1:11" x14ac:dyDescent="0.3">
      <c r="A97" s="1">
        <v>5</v>
      </c>
      <c r="B97" s="31">
        <v>45463</v>
      </c>
      <c r="C97" s="72">
        <v>69</v>
      </c>
      <c r="I97" t="s">
        <v>52</v>
      </c>
      <c r="J97" s="68"/>
      <c r="K97" s="68"/>
    </row>
    <row r="98" spans="1:11" x14ac:dyDescent="0.3">
      <c r="A98" s="1">
        <v>5</v>
      </c>
      <c r="B98" s="31">
        <v>45463</v>
      </c>
      <c r="C98" s="72">
        <v>691</v>
      </c>
      <c r="I98" t="s">
        <v>37</v>
      </c>
      <c r="J98" s="68">
        <f>J93+J81</f>
        <v>265200</v>
      </c>
      <c r="K98" s="68"/>
    </row>
    <row r="99" spans="1:11" x14ac:dyDescent="0.3">
      <c r="A99" s="1">
        <v>5</v>
      </c>
      <c r="B99" s="31">
        <v>45463</v>
      </c>
      <c r="C99" s="72">
        <v>20</v>
      </c>
      <c r="I99" t="s">
        <v>37</v>
      </c>
      <c r="J99" s="68"/>
      <c r="K99" s="68"/>
    </row>
    <row r="100" spans="1:11" x14ac:dyDescent="0.3">
      <c r="A100" s="1">
        <v>5</v>
      </c>
      <c r="B100" s="31">
        <v>45463</v>
      </c>
      <c r="C100" s="72">
        <v>201</v>
      </c>
      <c r="I100" t="s">
        <v>37</v>
      </c>
      <c r="J100" s="68"/>
      <c r="K100" s="68">
        <f>J98</f>
        <v>265200</v>
      </c>
    </row>
    <row r="101" spans="1:11" x14ac:dyDescent="0.3">
      <c r="C101" s="72"/>
    </row>
    <row r="102" spans="1:11" x14ac:dyDescent="0.3">
      <c r="A102" s="25" t="s">
        <v>27</v>
      </c>
      <c r="C102" s="72"/>
      <c r="J102" s="68"/>
      <c r="K102" s="68"/>
    </row>
    <row r="103" spans="1:11" x14ac:dyDescent="0.3">
      <c r="A103">
        <v>1</v>
      </c>
      <c r="B103" s="31">
        <v>45458</v>
      </c>
      <c r="C103" s="72">
        <v>12</v>
      </c>
      <c r="I103" t="s">
        <v>49</v>
      </c>
      <c r="J103" s="68"/>
      <c r="K103" s="68"/>
    </row>
    <row r="104" spans="1:11" x14ac:dyDescent="0.3">
      <c r="A104">
        <v>1</v>
      </c>
      <c r="B104" s="31">
        <v>45458</v>
      </c>
      <c r="C104" s="72">
        <v>121</v>
      </c>
      <c r="I104" t="s">
        <v>50</v>
      </c>
      <c r="J104" s="68">
        <f>K106+K108</f>
        <v>436010</v>
      </c>
      <c r="K104" s="68"/>
    </row>
    <row r="105" spans="1:11" x14ac:dyDescent="0.3">
      <c r="A105">
        <v>1</v>
      </c>
      <c r="B105" s="31">
        <v>45458</v>
      </c>
      <c r="C105" s="72">
        <v>40</v>
      </c>
      <c r="I105" t="s">
        <v>43</v>
      </c>
      <c r="J105" s="68"/>
      <c r="K105" s="68"/>
    </row>
    <row r="106" spans="1:11" x14ac:dyDescent="0.3">
      <c r="A106">
        <v>1</v>
      </c>
      <c r="B106" s="31">
        <v>45458</v>
      </c>
      <c r="C106" s="72">
        <v>4011</v>
      </c>
      <c r="I106" t="s">
        <v>44</v>
      </c>
      <c r="J106" s="68"/>
      <c r="K106" s="68">
        <f>K108*0.18</f>
        <v>66510</v>
      </c>
    </row>
    <row r="107" spans="1:11" x14ac:dyDescent="0.3">
      <c r="A107">
        <v>1</v>
      </c>
      <c r="B107" s="31">
        <v>45458</v>
      </c>
      <c r="C107" s="72">
        <v>70</v>
      </c>
      <c r="I107" t="s">
        <v>51</v>
      </c>
      <c r="J107" s="68"/>
      <c r="K107" s="68"/>
    </row>
    <row r="108" spans="1:11" x14ac:dyDescent="0.3">
      <c r="A108">
        <v>1</v>
      </c>
      <c r="B108" s="31">
        <v>45458</v>
      </c>
      <c r="C108" s="72">
        <v>701</v>
      </c>
      <c r="I108" t="s">
        <v>37</v>
      </c>
      <c r="J108" s="68"/>
      <c r="K108" s="68">
        <f>17*8500+18*12500</f>
        <v>369500</v>
      </c>
    </row>
    <row r="109" spans="1:11" x14ac:dyDescent="0.3">
      <c r="C109" s="72"/>
      <c r="J109" s="68"/>
      <c r="K109" s="68"/>
    </row>
    <row r="110" spans="1:11" x14ac:dyDescent="0.3">
      <c r="A110">
        <v>2</v>
      </c>
      <c r="B110" s="31">
        <v>45458</v>
      </c>
      <c r="C110" s="72">
        <v>69</v>
      </c>
      <c r="I110" t="s">
        <v>52</v>
      </c>
      <c r="J110" s="68"/>
      <c r="K110" s="68"/>
    </row>
    <row r="111" spans="1:11" x14ac:dyDescent="0.3">
      <c r="A111">
        <v>2</v>
      </c>
      <c r="B111" s="31">
        <v>45458</v>
      </c>
      <c r="C111" s="72">
        <v>691</v>
      </c>
      <c r="I111" t="s">
        <v>37</v>
      </c>
      <c r="J111" s="68">
        <f>'Pregunta 1 (kardex)'!Q18+'Pregunta 1 (kardex)'!Q40</f>
        <v>220302.71739130435</v>
      </c>
      <c r="K111" s="68"/>
    </row>
    <row r="112" spans="1:11" x14ac:dyDescent="0.3">
      <c r="A112">
        <v>2</v>
      </c>
      <c r="B112" s="31">
        <v>45458</v>
      </c>
      <c r="C112" s="72">
        <v>20</v>
      </c>
      <c r="I112" t="s">
        <v>37</v>
      </c>
      <c r="J112" s="68"/>
      <c r="K112" s="68"/>
    </row>
    <row r="113" spans="1:11" x14ac:dyDescent="0.3">
      <c r="A113">
        <v>2</v>
      </c>
      <c r="B113" s="31">
        <v>45458</v>
      </c>
      <c r="C113" s="72">
        <v>201</v>
      </c>
      <c r="I113" t="s">
        <v>37</v>
      </c>
      <c r="J113" s="68"/>
      <c r="K113" s="68">
        <f>J111</f>
        <v>220302.71739130435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F442-B654-49AE-8E00-26F7D20DF7C6}">
  <dimension ref="A1:H17"/>
  <sheetViews>
    <sheetView workbookViewId="0">
      <selection activeCell="C1" sqref="C1"/>
    </sheetView>
  </sheetViews>
  <sheetFormatPr baseColWidth="10" defaultRowHeight="14.4" x14ac:dyDescent="0.3"/>
  <cols>
    <col min="1" max="1" width="28.21875" bestFit="1" customWidth="1"/>
    <col min="2" max="2" width="31" bestFit="1" customWidth="1"/>
    <col min="3" max="5" width="13.77734375" customWidth="1"/>
  </cols>
  <sheetData>
    <row r="1" spans="1:8" x14ac:dyDescent="0.3">
      <c r="C1" s="1"/>
      <c r="D1" s="1"/>
      <c r="E1" s="1"/>
      <c r="F1" s="1"/>
      <c r="G1" s="1"/>
      <c r="H1" s="1"/>
    </row>
    <row r="2" spans="1:8" x14ac:dyDescent="0.3">
      <c r="C2" s="1"/>
      <c r="D2" s="1" t="s">
        <v>55</v>
      </c>
      <c r="E2" s="1" t="s">
        <v>56</v>
      </c>
      <c r="F2" s="1" t="s">
        <v>103</v>
      </c>
      <c r="G2" s="1" t="s">
        <v>74</v>
      </c>
      <c r="H2" s="1" t="s">
        <v>1</v>
      </c>
    </row>
    <row r="3" spans="1:8" x14ac:dyDescent="0.3">
      <c r="A3" t="s">
        <v>57</v>
      </c>
      <c r="B3" s="68"/>
      <c r="C3" s="70"/>
      <c r="D3" s="70"/>
      <c r="E3" s="70"/>
      <c r="F3" s="70">
        <v>100</v>
      </c>
      <c r="G3" s="70">
        <v>160</v>
      </c>
      <c r="H3" s="71">
        <f>F3+G3</f>
        <v>260</v>
      </c>
    </row>
    <row r="4" spans="1:8" x14ac:dyDescent="0.3">
      <c r="B4" s="68"/>
      <c r="C4" s="70" t="s">
        <v>63</v>
      </c>
      <c r="D4" s="70" t="s">
        <v>58</v>
      </c>
      <c r="E4" s="70" t="s">
        <v>58</v>
      </c>
      <c r="F4" s="68"/>
      <c r="G4" s="68"/>
      <c r="H4" s="2">
        <f t="shared" ref="H4:H10" si="0">F4+G4</f>
        <v>0</v>
      </c>
    </row>
    <row r="5" spans="1:8" x14ac:dyDescent="0.3">
      <c r="A5" t="s">
        <v>59</v>
      </c>
      <c r="B5" s="68"/>
      <c r="C5" s="68"/>
      <c r="D5" s="68"/>
      <c r="E5" s="68"/>
      <c r="F5" s="68">
        <v>12000</v>
      </c>
      <c r="G5" s="68">
        <v>8000</v>
      </c>
      <c r="H5" s="2">
        <f t="shared" si="0"/>
        <v>20000</v>
      </c>
    </row>
    <row r="6" spans="1:8" x14ac:dyDescent="0.3">
      <c r="A6" t="s">
        <v>61</v>
      </c>
      <c r="B6" t="s">
        <v>60</v>
      </c>
      <c r="C6" s="68">
        <v>8000</v>
      </c>
      <c r="D6" s="69">
        <v>0.45</v>
      </c>
      <c r="E6" s="69">
        <v>0.55000000000000004</v>
      </c>
      <c r="F6" s="68">
        <f>C6*D6</f>
        <v>3600</v>
      </c>
      <c r="G6" s="68">
        <f>C6*E6</f>
        <v>4400</v>
      </c>
      <c r="H6" s="2">
        <f t="shared" si="0"/>
        <v>8000</v>
      </c>
    </row>
    <row r="7" spans="1:8" x14ac:dyDescent="0.3">
      <c r="A7" t="s">
        <v>62</v>
      </c>
      <c r="B7" s="68" t="s">
        <v>65</v>
      </c>
      <c r="C7" s="68">
        <v>2400</v>
      </c>
      <c r="D7" s="69">
        <v>0.55000000000000004</v>
      </c>
      <c r="E7" s="69">
        <v>0.45</v>
      </c>
      <c r="F7" s="68">
        <f>C7*D7</f>
        <v>1320</v>
      </c>
      <c r="G7" s="68">
        <f>C7*E7</f>
        <v>1080</v>
      </c>
      <c r="H7" s="2">
        <f t="shared" si="0"/>
        <v>2400</v>
      </c>
    </row>
    <row r="8" spans="1:8" x14ac:dyDescent="0.3">
      <c r="A8" t="s">
        <v>64</v>
      </c>
      <c r="B8" s="68" t="s">
        <v>68</v>
      </c>
      <c r="C8" s="68">
        <v>4000</v>
      </c>
      <c r="D8" s="69">
        <v>0.6</v>
      </c>
      <c r="E8" s="69">
        <v>0.4</v>
      </c>
      <c r="F8" s="68">
        <f>C8*D8</f>
        <v>2400</v>
      </c>
      <c r="G8" s="68">
        <f>C8*E8</f>
        <v>1600</v>
      </c>
      <c r="H8" s="2">
        <f t="shared" si="0"/>
        <v>4000</v>
      </c>
    </row>
    <row r="9" spans="1:8" x14ac:dyDescent="0.3">
      <c r="A9" t="s">
        <v>67</v>
      </c>
      <c r="B9" s="68" t="s">
        <v>66</v>
      </c>
      <c r="C9" s="68">
        <v>1500</v>
      </c>
      <c r="D9" s="69">
        <v>0.65</v>
      </c>
      <c r="E9" s="69">
        <v>0.35</v>
      </c>
      <c r="F9" s="68">
        <f>C9*D9</f>
        <v>975</v>
      </c>
      <c r="G9" s="68">
        <f>C9*E9</f>
        <v>525</v>
      </c>
      <c r="H9" s="2">
        <f t="shared" si="0"/>
        <v>1500</v>
      </c>
    </row>
    <row r="10" spans="1:8" x14ac:dyDescent="0.3">
      <c r="A10" t="s">
        <v>70</v>
      </c>
      <c r="B10" s="68" t="s">
        <v>69</v>
      </c>
      <c r="C10" s="68">
        <v>3000</v>
      </c>
      <c r="D10" s="69">
        <v>0.5</v>
      </c>
      <c r="E10" s="69">
        <v>0.5</v>
      </c>
      <c r="F10" s="68">
        <f>C10*D10</f>
        <v>1500</v>
      </c>
      <c r="G10" s="68">
        <f>C10*E10</f>
        <v>1500</v>
      </c>
      <c r="H10" s="2">
        <f t="shared" si="0"/>
        <v>3000</v>
      </c>
    </row>
    <row r="11" spans="1:8" x14ac:dyDescent="0.3">
      <c r="B11" s="68"/>
      <c r="C11" s="68"/>
      <c r="D11" s="68"/>
      <c r="E11" s="68"/>
      <c r="F11" s="68">
        <f>SUM(F5:F10)</f>
        <v>21795</v>
      </c>
      <c r="G11" s="68">
        <f>SUM(G5:G10)</f>
        <v>17105</v>
      </c>
      <c r="H11" s="68">
        <f>SUM(H5:H10)</f>
        <v>38900</v>
      </c>
    </row>
    <row r="12" spans="1:8" x14ac:dyDescent="0.3">
      <c r="B12" s="68"/>
      <c r="C12" s="68"/>
      <c r="D12" s="68"/>
      <c r="E12" s="68"/>
      <c r="F12" s="68"/>
      <c r="G12" s="68"/>
    </row>
    <row r="13" spans="1:8" x14ac:dyDescent="0.3">
      <c r="B13" s="68"/>
      <c r="C13" s="68"/>
      <c r="D13" s="68"/>
      <c r="E13" s="68"/>
      <c r="F13" s="67">
        <f>F11/F3</f>
        <v>217.95</v>
      </c>
      <c r="G13" s="67">
        <f>G11/G3</f>
        <v>106.90625</v>
      </c>
    </row>
    <row r="14" spans="1:8" x14ac:dyDescent="0.3">
      <c r="B14" s="68"/>
      <c r="C14" s="68"/>
      <c r="D14" s="68"/>
      <c r="E14" s="68"/>
      <c r="F14" s="68"/>
      <c r="G14" s="68"/>
    </row>
    <row r="15" spans="1:8" x14ac:dyDescent="0.3">
      <c r="B15" s="68"/>
      <c r="C15" s="68"/>
      <c r="D15" s="68"/>
      <c r="E15" s="68"/>
      <c r="F15" s="68"/>
      <c r="G15" s="68"/>
    </row>
    <row r="16" spans="1:8" x14ac:dyDescent="0.3">
      <c r="B16" s="68"/>
      <c r="C16" s="68"/>
      <c r="D16" s="68"/>
      <c r="E16" s="68"/>
      <c r="F16" s="68"/>
      <c r="G16" s="68"/>
    </row>
    <row r="17" spans="6:7" x14ac:dyDescent="0.3">
      <c r="F17">
        <f>F5/F3</f>
        <v>120</v>
      </c>
      <c r="G17">
        <f>G5/G3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4AF1-0026-4988-90F5-DFC71796778A}">
  <dimension ref="A1:Y165"/>
  <sheetViews>
    <sheetView tabSelected="1" topLeftCell="A90" workbookViewId="0">
      <selection activeCell="J90" sqref="J90:J97"/>
    </sheetView>
  </sheetViews>
  <sheetFormatPr baseColWidth="10" defaultRowHeight="14.4" x14ac:dyDescent="0.3"/>
  <cols>
    <col min="2" max="2" width="10.33203125" customWidth="1"/>
    <col min="3" max="3" width="6.33203125" customWidth="1"/>
    <col min="4" max="4" width="0" hidden="1" customWidth="1"/>
    <col min="5" max="5" width="13" hidden="1" customWidth="1"/>
    <col min="6" max="6" width="8.109375" hidden="1" customWidth="1"/>
    <col min="7" max="7" width="7.109375" hidden="1" customWidth="1"/>
    <col min="8" max="8" width="7.44140625" hidden="1" customWidth="1"/>
    <col min="9" max="9" width="40.6640625" bestFit="1" customWidth="1"/>
    <col min="10" max="11" width="8.88671875" bestFit="1" customWidth="1"/>
    <col min="12" max="12" width="12" hidden="1" customWidth="1"/>
    <col min="13" max="13" width="10.5546875" hidden="1" customWidth="1"/>
    <col min="14" max="14" width="15.109375" bestFit="1" customWidth="1"/>
    <col min="15" max="15" width="11.88671875" bestFit="1" customWidth="1"/>
    <col min="16" max="16" width="12.6640625" bestFit="1" customWidth="1"/>
    <col min="17" max="17" width="11.88671875" customWidth="1"/>
    <col min="18" max="18" width="8.33203125" style="1" customWidth="1"/>
    <col min="19" max="19" width="13.6640625" customWidth="1"/>
    <col min="20" max="20" width="14.5546875" style="1" hidden="1" customWidth="1"/>
    <col min="21" max="21" width="15.33203125" hidden="1" customWidth="1"/>
    <col min="22" max="22" width="14.5546875" hidden="1" customWidth="1"/>
    <col min="23" max="23" width="16.6640625" hidden="1" customWidth="1"/>
    <col min="24" max="24" width="13.109375" hidden="1" customWidth="1"/>
    <col min="25" max="25" width="8.109375" hidden="1" customWidth="1"/>
    <col min="27" max="27" width="12" customWidth="1"/>
  </cols>
  <sheetData>
    <row r="1" spans="1:15" x14ac:dyDescent="0.3">
      <c r="A1" s="25" t="s">
        <v>2</v>
      </c>
    </row>
    <row r="2" spans="1:15" x14ac:dyDescent="0.3">
      <c r="O2" s="29"/>
    </row>
    <row r="3" spans="1:15" x14ac:dyDescent="0.3">
      <c r="A3" s="17" t="s">
        <v>41</v>
      </c>
      <c r="B3" s="17" t="s">
        <v>5</v>
      </c>
      <c r="C3" s="17" t="s">
        <v>40</v>
      </c>
      <c r="D3" s="17"/>
      <c r="E3" s="17"/>
      <c r="F3" s="17"/>
      <c r="G3" s="17"/>
      <c r="H3" s="17"/>
      <c r="I3" s="17" t="s">
        <v>16</v>
      </c>
      <c r="J3" s="17" t="s">
        <v>3</v>
      </c>
      <c r="K3" s="17" t="s">
        <v>4</v>
      </c>
    </row>
    <row r="4" spans="1:15" x14ac:dyDescent="0.3">
      <c r="A4" s="25"/>
      <c r="J4" s="17"/>
      <c r="K4" s="17"/>
    </row>
    <row r="5" spans="1:15" x14ac:dyDescent="0.3">
      <c r="A5" s="25" t="s">
        <v>47</v>
      </c>
      <c r="J5" s="17"/>
      <c r="K5" s="17"/>
    </row>
    <row r="6" spans="1:15" x14ac:dyDescent="0.3">
      <c r="A6" s="1">
        <v>1</v>
      </c>
      <c r="B6" s="31"/>
      <c r="C6" s="72">
        <v>61</v>
      </c>
      <c r="I6" t="s">
        <v>54</v>
      </c>
      <c r="J6" s="68"/>
      <c r="K6" s="68"/>
      <c r="O6" s="24"/>
    </row>
    <row r="7" spans="1:15" x14ac:dyDescent="0.3">
      <c r="A7" s="1"/>
      <c r="B7" s="31"/>
      <c r="C7" s="72">
        <v>611</v>
      </c>
      <c r="I7" t="s">
        <v>37</v>
      </c>
      <c r="J7" s="68">
        <f>'Pregunta 2 (data)'!H5</f>
        <v>20000</v>
      </c>
      <c r="K7" s="68"/>
    </row>
    <row r="8" spans="1:15" x14ac:dyDescent="0.3">
      <c r="A8" s="1"/>
      <c r="B8" s="31"/>
      <c r="C8" s="72">
        <v>24</v>
      </c>
      <c r="I8" t="s">
        <v>71</v>
      </c>
      <c r="J8" s="68"/>
      <c r="K8" s="68"/>
    </row>
    <row r="9" spans="1:15" x14ac:dyDescent="0.3">
      <c r="A9" s="1"/>
      <c r="B9" s="31"/>
      <c r="C9" s="72">
        <v>241</v>
      </c>
      <c r="I9" t="s">
        <v>71</v>
      </c>
      <c r="J9" s="68"/>
      <c r="K9" s="68">
        <f>J7</f>
        <v>20000</v>
      </c>
      <c r="O9" s="24"/>
    </row>
    <row r="10" spans="1:15" x14ac:dyDescent="0.3">
      <c r="C10" s="72"/>
      <c r="J10" s="68"/>
      <c r="K10" s="68"/>
    </row>
    <row r="11" spans="1:15" x14ac:dyDescent="0.3">
      <c r="A11" s="1">
        <v>2</v>
      </c>
      <c r="C11" s="72">
        <v>90</v>
      </c>
      <c r="I11" t="s">
        <v>72</v>
      </c>
      <c r="J11" s="68"/>
      <c r="K11" s="68"/>
    </row>
    <row r="12" spans="1:15" x14ac:dyDescent="0.3">
      <c r="C12" s="72">
        <v>901</v>
      </c>
      <c r="I12" t="s">
        <v>73</v>
      </c>
      <c r="J12" s="68"/>
      <c r="K12" s="68"/>
    </row>
    <row r="13" spans="1:15" x14ac:dyDescent="0.3">
      <c r="A13" s="1"/>
      <c r="B13" s="31"/>
      <c r="C13" s="72">
        <v>9011</v>
      </c>
      <c r="I13" t="s">
        <v>71</v>
      </c>
      <c r="J13" s="68">
        <f>'Pregunta 2 (data)'!F5</f>
        <v>12000</v>
      </c>
      <c r="K13" s="68"/>
    </row>
    <row r="14" spans="1:15" x14ac:dyDescent="0.3">
      <c r="A14" s="1"/>
      <c r="B14" s="31"/>
      <c r="C14" s="72">
        <v>902</v>
      </c>
      <c r="I14" t="s">
        <v>74</v>
      </c>
      <c r="J14" s="68"/>
      <c r="K14" s="68"/>
    </row>
    <row r="15" spans="1:15" x14ac:dyDescent="0.3">
      <c r="A15" s="1"/>
      <c r="B15" s="31"/>
      <c r="C15" s="72">
        <v>9021</v>
      </c>
      <c r="I15" t="s">
        <v>71</v>
      </c>
      <c r="J15" s="68">
        <f>'Pregunta 2 (data)'!G5</f>
        <v>8000</v>
      </c>
      <c r="K15" s="68"/>
      <c r="O15" s="24"/>
    </row>
    <row r="16" spans="1:15" x14ac:dyDescent="0.3">
      <c r="A16" s="1"/>
      <c r="B16" s="31"/>
      <c r="C16" s="72">
        <v>79</v>
      </c>
      <c r="I16" t="s">
        <v>75</v>
      </c>
      <c r="J16" s="68">
        <f>J14*0.18</f>
        <v>0</v>
      </c>
      <c r="K16" s="68">
        <f>J13+J15</f>
        <v>20000</v>
      </c>
    </row>
    <row r="17" spans="1:15" x14ac:dyDescent="0.3">
      <c r="C17" s="72"/>
      <c r="J17" s="68"/>
      <c r="K17" s="68"/>
    </row>
    <row r="18" spans="1:15" x14ac:dyDescent="0.3">
      <c r="A18" s="1">
        <v>3</v>
      </c>
      <c r="B18" s="31"/>
      <c r="C18" s="72">
        <v>62</v>
      </c>
      <c r="I18" t="s">
        <v>76</v>
      </c>
      <c r="J18" s="68"/>
      <c r="K18" s="68"/>
    </row>
    <row r="19" spans="1:15" x14ac:dyDescent="0.3">
      <c r="A19" s="1"/>
      <c r="B19" s="31"/>
      <c r="C19" s="72">
        <v>621</v>
      </c>
      <c r="I19" t="s">
        <v>77</v>
      </c>
      <c r="J19" s="68"/>
      <c r="K19" s="68"/>
    </row>
    <row r="20" spans="1:15" x14ac:dyDescent="0.3">
      <c r="A20" s="1"/>
      <c r="B20" s="31"/>
      <c r="C20" s="72">
        <v>6211</v>
      </c>
      <c r="I20" t="s">
        <v>78</v>
      </c>
      <c r="J20" s="68">
        <v>5600</v>
      </c>
      <c r="K20" s="68"/>
    </row>
    <row r="21" spans="1:15" x14ac:dyDescent="0.3">
      <c r="A21" s="1"/>
      <c r="B21" s="31"/>
      <c r="C21" s="72">
        <v>6214</v>
      </c>
      <c r="I21" t="s">
        <v>79</v>
      </c>
      <c r="J21" s="68">
        <v>900</v>
      </c>
      <c r="K21" s="68"/>
    </row>
    <row r="22" spans="1:15" x14ac:dyDescent="0.3">
      <c r="A22" s="1"/>
      <c r="C22" s="72">
        <v>6215</v>
      </c>
      <c r="I22" t="s">
        <v>80</v>
      </c>
      <c r="J22" s="68">
        <v>450</v>
      </c>
      <c r="K22" s="68"/>
    </row>
    <row r="23" spans="1:15" x14ac:dyDescent="0.3">
      <c r="A23" s="1"/>
      <c r="C23" s="72">
        <v>627</v>
      </c>
      <c r="I23" t="s">
        <v>82</v>
      </c>
      <c r="J23" s="68"/>
      <c r="K23" s="68"/>
    </row>
    <row r="24" spans="1:15" x14ac:dyDescent="0.3">
      <c r="A24" s="1"/>
      <c r="C24" s="72">
        <v>6271</v>
      </c>
      <c r="I24" t="s">
        <v>83</v>
      </c>
      <c r="J24" s="68">
        <v>550</v>
      </c>
      <c r="K24" s="68"/>
    </row>
    <row r="25" spans="1:15" x14ac:dyDescent="0.3">
      <c r="A25" s="1"/>
      <c r="B25" s="31"/>
      <c r="C25" s="72">
        <v>629</v>
      </c>
      <c r="I25" t="s">
        <v>93</v>
      </c>
      <c r="J25" s="68"/>
      <c r="K25" s="68"/>
    </row>
    <row r="26" spans="1:15" x14ac:dyDescent="0.3">
      <c r="A26" s="1"/>
      <c r="B26" s="31"/>
      <c r="C26" s="72">
        <v>6291</v>
      </c>
      <c r="I26" t="s">
        <v>81</v>
      </c>
      <c r="J26" s="68">
        <v>500</v>
      </c>
      <c r="K26" s="68"/>
    </row>
    <row r="27" spans="1:15" x14ac:dyDescent="0.3">
      <c r="A27" s="1"/>
      <c r="B27" s="31"/>
      <c r="C27" s="72">
        <v>40</v>
      </c>
      <c r="I27" t="s">
        <v>43</v>
      </c>
      <c r="J27" s="68"/>
      <c r="K27" s="68"/>
    </row>
    <row r="28" spans="1:15" x14ac:dyDescent="0.3">
      <c r="A28" s="1"/>
      <c r="B28" s="31"/>
      <c r="C28" s="72">
        <v>403</v>
      </c>
      <c r="I28" t="s">
        <v>90</v>
      </c>
      <c r="J28" s="68"/>
      <c r="K28" s="68"/>
    </row>
    <row r="29" spans="1:15" x14ac:dyDescent="0.3">
      <c r="A29" s="1"/>
      <c r="B29" s="31"/>
      <c r="C29" s="72">
        <v>4031</v>
      </c>
      <c r="I29" t="s">
        <v>91</v>
      </c>
      <c r="J29" s="68"/>
      <c r="K29" s="68">
        <f>J24</f>
        <v>550</v>
      </c>
    </row>
    <row r="30" spans="1:15" x14ac:dyDescent="0.3">
      <c r="A30" s="1"/>
      <c r="B30" s="31"/>
      <c r="C30" s="72">
        <v>41</v>
      </c>
      <c r="I30" t="s">
        <v>84</v>
      </c>
      <c r="J30" s="68"/>
      <c r="K30" s="68"/>
      <c r="O30" s="24"/>
    </row>
    <row r="31" spans="1:15" x14ac:dyDescent="0.3">
      <c r="A31" s="1"/>
      <c r="B31" s="31"/>
      <c r="C31" s="72">
        <v>411</v>
      </c>
      <c r="I31" t="s">
        <v>85</v>
      </c>
      <c r="J31" s="68"/>
      <c r="K31" s="68"/>
    </row>
    <row r="32" spans="1:15" x14ac:dyDescent="0.3">
      <c r="A32" s="1"/>
      <c r="C32" s="72">
        <v>4111</v>
      </c>
      <c r="I32" t="s">
        <v>86</v>
      </c>
      <c r="J32" s="68"/>
      <c r="K32" s="68">
        <f>J20-K37</f>
        <v>4800</v>
      </c>
    </row>
    <row r="33" spans="1:11" x14ac:dyDescent="0.3">
      <c r="A33" s="1"/>
      <c r="B33" s="31"/>
      <c r="C33" s="72">
        <v>4114</v>
      </c>
      <c r="I33" t="s">
        <v>87</v>
      </c>
      <c r="J33" s="68"/>
      <c r="K33" s="68">
        <f>J21</f>
        <v>900</v>
      </c>
    </row>
    <row r="34" spans="1:11" x14ac:dyDescent="0.3">
      <c r="A34" s="1"/>
      <c r="B34" s="31"/>
      <c r="C34" s="72">
        <v>4115</v>
      </c>
      <c r="I34" t="s">
        <v>88</v>
      </c>
      <c r="J34" s="68"/>
      <c r="K34" s="68">
        <f>J22</f>
        <v>450</v>
      </c>
    </row>
    <row r="35" spans="1:11" x14ac:dyDescent="0.3">
      <c r="A35" s="1"/>
      <c r="C35" s="72">
        <v>415</v>
      </c>
      <c r="I35" t="s">
        <v>92</v>
      </c>
      <c r="J35" s="68"/>
      <c r="K35" s="68"/>
    </row>
    <row r="36" spans="1:11" x14ac:dyDescent="0.3">
      <c r="A36" s="1"/>
      <c r="C36" s="72">
        <v>4151</v>
      </c>
      <c r="I36" t="s">
        <v>81</v>
      </c>
      <c r="J36" s="17"/>
      <c r="K36" s="73">
        <f>J26</f>
        <v>500</v>
      </c>
    </row>
    <row r="37" spans="1:11" x14ac:dyDescent="0.3">
      <c r="A37" s="1"/>
      <c r="B37" s="31"/>
      <c r="C37" s="72">
        <v>417</v>
      </c>
      <c r="I37" t="s">
        <v>89</v>
      </c>
      <c r="J37" s="68"/>
      <c r="K37" s="68">
        <v>800</v>
      </c>
    </row>
    <row r="38" spans="1:11" x14ac:dyDescent="0.3">
      <c r="C38" s="72"/>
      <c r="J38" s="68"/>
      <c r="K38" s="68"/>
    </row>
    <row r="39" spans="1:11" x14ac:dyDescent="0.3">
      <c r="A39" s="1">
        <v>4</v>
      </c>
      <c r="B39" s="31"/>
      <c r="C39" s="72">
        <v>90</v>
      </c>
      <c r="I39" t="s">
        <v>72</v>
      </c>
      <c r="J39" s="68"/>
      <c r="K39" s="68"/>
    </row>
    <row r="40" spans="1:11" x14ac:dyDescent="0.3">
      <c r="A40" s="1"/>
      <c r="B40" s="31"/>
      <c r="C40" s="72">
        <v>901</v>
      </c>
      <c r="I40" t="s">
        <v>73</v>
      </c>
      <c r="J40" s="68"/>
      <c r="K40" s="68"/>
    </row>
    <row r="41" spans="1:11" x14ac:dyDescent="0.3">
      <c r="A41" s="1"/>
      <c r="B41" s="31"/>
      <c r="C41" s="72">
        <v>9012</v>
      </c>
      <c r="I41" t="s">
        <v>94</v>
      </c>
      <c r="J41" s="68">
        <f>'Pregunta 2 (data)'!F6</f>
        <v>3600</v>
      </c>
      <c r="K41" s="68"/>
    </row>
    <row r="42" spans="1:11" x14ac:dyDescent="0.3">
      <c r="A42" s="1"/>
      <c r="B42" s="31"/>
      <c r="C42" s="72">
        <v>902</v>
      </c>
      <c r="I42" t="s">
        <v>74</v>
      </c>
      <c r="J42" s="68"/>
      <c r="K42" s="68"/>
    </row>
    <row r="43" spans="1:11" x14ac:dyDescent="0.3">
      <c r="A43" s="1"/>
      <c r="B43" s="31"/>
      <c r="C43" s="72">
        <v>9022</v>
      </c>
      <c r="I43" t="s">
        <v>94</v>
      </c>
      <c r="J43" s="68">
        <f>'Pregunta 2 (data)'!G6</f>
        <v>4400</v>
      </c>
      <c r="K43" s="68"/>
    </row>
    <row r="44" spans="1:11" x14ac:dyDescent="0.3">
      <c r="A44" s="1"/>
      <c r="B44" s="31"/>
      <c r="C44" s="72">
        <v>79</v>
      </c>
      <c r="I44" t="s">
        <v>75</v>
      </c>
      <c r="J44" s="68"/>
      <c r="K44" s="68">
        <f>J41+J43</f>
        <v>8000</v>
      </c>
    </row>
    <row r="45" spans="1:11" x14ac:dyDescent="0.3">
      <c r="C45" s="72"/>
      <c r="J45" s="68"/>
      <c r="K45" s="68"/>
    </row>
    <row r="46" spans="1:11" x14ac:dyDescent="0.3">
      <c r="A46" s="1">
        <v>5</v>
      </c>
      <c r="B46" s="31"/>
      <c r="C46" s="72">
        <v>63</v>
      </c>
      <c r="I46" t="s">
        <v>95</v>
      </c>
      <c r="J46" s="68"/>
      <c r="K46" s="68"/>
    </row>
    <row r="47" spans="1:11" x14ac:dyDescent="0.3">
      <c r="A47" s="1"/>
      <c r="B47" s="31"/>
      <c r="C47" s="72">
        <v>636</v>
      </c>
      <c r="I47" t="s">
        <v>96</v>
      </c>
      <c r="J47" s="68">
        <f>'Pregunta 2 (data)'!H7</f>
        <v>2400</v>
      </c>
      <c r="K47" s="68"/>
    </row>
    <row r="48" spans="1:11" x14ac:dyDescent="0.3">
      <c r="A48" s="1"/>
      <c r="B48" s="31"/>
      <c r="C48" s="72">
        <v>40</v>
      </c>
      <c r="I48" t="s">
        <v>43</v>
      </c>
      <c r="J48" s="68"/>
      <c r="K48" s="68"/>
    </row>
    <row r="49" spans="1:11" x14ac:dyDescent="0.3">
      <c r="A49" s="1"/>
      <c r="B49" s="31"/>
      <c r="C49" s="72">
        <v>4011</v>
      </c>
      <c r="I49" t="s">
        <v>44</v>
      </c>
      <c r="J49" s="68">
        <f>J47*0.18</f>
        <v>432</v>
      </c>
      <c r="K49" s="68"/>
    </row>
    <row r="50" spans="1:11" x14ac:dyDescent="0.3">
      <c r="C50" s="72">
        <v>42</v>
      </c>
      <c r="I50" t="s">
        <v>38</v>
      </c>
      <c r="J50" s="68"/>
      <c r="K50" s="68"/>
    </row>
    <row r="51" spans="1:11" x14ac:dyDescent="0.3">
      <c r="A51" s="1"/>
      <c r="B51" s="31"/>
      <c r="C51" s="72">
        <v>421</v>
      </c>
      <c r="I51" t="s">
        <v>39</v>
      </c>
      <c r="J51" s="68"/>
      <c r="K51" s="68">
        <f>J47+J49</f>
        <v>2832</v>
      </c>
    </row>
    <row r="52" spans="1:11" x14ac:dyDescent="0.3">
      <c r="A52" s="1"/>
      <c r="B52" s="31"/>
      <c r="C52" s="72"/>
      <c r="J52" s="68"/>
      <c r="K52" s="68"/>
    </row>
    <row r="53" spans="1:11" x14ac:dyDescent="0.3">
      <c r="A53" s="1">
        <v>6</v>
      </c>
      <c r="B53" s="31"/>
      <c r="C53" s="72">
        <v>90</v>
      </c>
      <c r="I53" t="s">
        <v>72</v>
      </c>
      <c r="J53" s="68"/>
      <c r="K53" s="68"/>
    </row>
    <row r="54" spans="1:11" x14ac:dyDescent="0.3">
      <c r="A54" s="1"/>
      <c r="B54" s="31"/>
      <c r="C54" s="72">
        <v>901</v>
      </c>
      <c r="I54" t="s">
        <v>73</v>
      </c>
      <c r="J54" s="68"/>
      <c r="K54" s="68"/>
    </row>
    <row r="55" spans="1:11" x14ac:dyDescent="0.3">
      <c r="A55" s="1"/>
      <c r="B55" s="31"/>
      <c r="C55" s="72">
        <v>9013</v>
      </c>
      <c r="I55" t="s">
        <v>97</v>
      </c>
      <c r="J55" s="68">
        <f>'Pregunta 2 (data)'!F7</f>
        <v>1320</v>
      </c>
      <c r="K55" s="68"/>
    </row>
    <row r="56" spans="1:11" x14ac:dyDescent="0.3">
      <c r="C56" s="72">
        <v>902</v>
      </c>
      <c r="I56" t="s">
        <v>74</v>
      </c>
      <c r="J56" s="68"/>
      <c r="K56" s="68"/>
    </row>
    <row r="57" spans="1:11" x14ac:dyDescent="0.3">
      <c r="A57" s="1"/>
      <c r="B57" s="31"/>
      <c r="C57" s="72">
        <v>9023</v>
      </c>
      <c r="I57" t="s">
        <v>97</v>
      </c>
      <c r="J57" s="68">
        <f>'Pregunta 2 (data)'!G7</f>
        <v>1080</v>
      </c>
      <c r="K57" s="68"/>
    </row>
    <row r="58" spans="1:11" x14ac:dyDescent="0.3">
      <c r="A58" s="1"/>
      <c r="B58" s="31"/>
      <c r="C58" s="72">
        <v>79</v>
      </c>
      <c r="I58" t="s">
        <v>75</v>
      </c>
      <c r="J58" s="68"/>
      <c r="K58" s="68">
        <f>J55+J57</f>
        <v>2400</v>
      </c>
    </row>
    <row r="59" spans="1:11" x14ac:dyDescent="0.3">
      <c r="C59" s="72"/>
      <c r="J59" s="68"/>
      <c r="K59" s="68"/>
    </row>
    <row r="60" spans="1:11" x14ac:dyDescent="0.3">
      <c r="A60" s="1">
        <v>7</v>
      </c>
      <c r="B60" s="31"/>
      <c r="C60" s="72">
        <v>63</v>
      </c>
      <c r="I60" t="s">
        <v>95</v>
      </c>
      <c r="J60" s="68"/>
      <c r="K60" s="68"/>
    </row>
    <row r="61" spans="1:11" x14ac:dyDescent="0.3">
      <c r="A61" s="1"/>
      <c r="B61" s="31"/>
      <c r="C61" s="72">
        <v>635</v>
      </c>
      <c r="I61" t="s">
        <v>98</v>
      </c>
      <c r="J61" s="68">
        <f>'Pregunta 2 (data)'!H8</f>
        <v>4000</v>
      </c>
      <c r="K61" s="68"/>
    </row>
    <row r="62" spans="1:11" x14ac:dyDescent="0.3">
      <c r="A62" s="1"/>
      <c r="B62" s="31"/>
      <c r="C62" s="72">
        <v>40</v>
      </c>
      <c r="I62" t="s">
        <v>43</v>
      </c>
      <c r="J62" s="68"/>
      <c r="K62" s="68"/>
    </row>
    <row r="63" spans="1:11" x14ac:dyDescent="0.3">
      <c r="A63" s="1"/>
      <c r="B63" s="31"/>
      <c r="C63" s="72">
        <v>4011</v>
      </c>
      <c r="I63" t="s">
        <v>44</v>
      </c>
      <c r="J63" s="68">
        <f>J61*0.18</f>
        <v>720</v>
      </c>
      <c r="K63" s="68"/>
    </row>
    <row r="64" spans="1:11" x14ac:dyDescent="0.3">
      <c r="C64" s="72">
        <v>42</v>
      </c>
      <c r="I64" t="s">
        <v>38</v>
      </c>
      <c r="J64" s="68"/>
      <c r="K64" s="68"/>
    </row>
    <row r="65" spans="1:11" x14ac:dyDescent="0.3">
      <c r="A65" s="1"/>
      <c r="B65" s="31"/>
      <c r="C65" s="72">
        <v>421</v>
      </c>
      <c r="I65" t="s">
        <v>39</v>
      </c>
      <c r="J65" s="68"/>
      <c r="K65" s="68">
        <f>J61+J63</f>
        <v>4720</v>
      </c>
    </row>
    <row r="66" spans="1:11" x14ac:dyDescent="0.3">
      <c r="A66" s="1"/>
      <c r="B66" s="31"/>
      <c r="C66" s="72"/>
      <c r="J66" s="68"/>
      <c r="K66" s="68"/>
    </row>
    <row r="67" spans="1:11" x14ac:dyDescent="0.3">
      <c r="A67" s="1">
        <v>8</v>
      </c>
      <c r="B67" s="31"/>
      <c r="C67" s="72">
        <v>90</v>
      </c>
      <c r="I67" t="s">
        <v>72</v>
      </c>
      <c r="J67" s="68"/>
      <c r="K67" s="68"/>
    </row>
    <row r="68" spans="1:11" x14ac:dyDescent="0.3">
      <c r="A68" s="1"/>
      <c r="B68" s="31"/>
      <c r="C68" s="72">
        <v>901</v>
      </c>
      <c r="I68" t="s">
        <v>73</v>
      </c>
      <c r="J68" s="68"/>
      <c r="K68" s="68"/>
    </row>
    <row r="69" spans="1:11" x14ac:dyDescent="0.3">
      <c r="A69" s="1"/>
      <c r="B69" s="31"/>
      <c r="C69" s="72">
        <v>9013</v>
      </c>
      <c r="I69" t="s">
        <v>97</v>
      </c>
      <c r="J69" s="68">
        <f>'Pregunta 2 (data)'!F8</f>
        <v>2400</v>
      </c>
      <c r="K69" s="68"/>
    </row>
    <row r="70" spans="1:11" x14ac:dyDescent="0.3">
      <c r="C70" s="72">
        <v>902</v>
      </c>
      <c r="I70" t="s">
        <v>74</v>
      </c>
      <c r="J70" s="68"/>
      <c r="K70" s="68"/>
    </row>
    <row r="71" spans="1:11" x14ac:dyDescent="0.3">
      <c r="A71" s="1"/>
      <c r="B71" s="31"/>
      <c r="C71" s="72">
        <v>9023</v>
      </c>
      <c r="I71" t="s">
        <v>97</v>
      </c>
      <c r="J71" s="68">
        <f>'Pregunta 2 (data)'!G8</f>
        <v>1600</v>
      </c>
      <c r="K71" s="68"/>
    </row>
    <row r="72" spans="1:11" x14ac:dyDescent="0.3">
      <c r="A72" s="1"/>
      <c r="B72" s="31"/>
      <c r="C72" s="72">
        <v>79</v>
      </c>
      <c r="I72" t="s">
        <v>75</v>
      </c>
      <c r="J72" s="68"/>
      <c r="K72" s="68">
        <f>J69+J71</f>
        <v>4000</v>
      </c>
    </row>
    <row r="73" spans="1:11" x14ac:dyDescent="0.3">
      <c r="A73" s="1"/>
      <c r="B73" s="31"/>
      <c r="C73" s="72"/>
      <c r="J73" s="68"/>
      <c r="K73" s="68"/>
    </row>
    <row r="74" spans="1:11" x14ac:dyDescent="0.3">
      <c r="A74" s="1">
        <v>9</v>
      </c>
      <c r="B74" s="31"/>
      <c r="C74" s="72">
        <v>63</v>
      </c>
      <c r="I74" t="s">
        <v>95</v>
      </c>
      <c r="J74" s="68"/>
      <c r="K74" s="68"/>
    </row>
    <row r="75" spans="1:11" x14ac:dyDescent="0.3">
      <c r="A75" s="1"/>
      <c r="B75" s="31"/>
      <c r="C75" s="72">
        <v>634</v>
      </c>
      <c r="I75" t="s">
        <v>99</v>
      </c>
      <c r="J75" s="68">
        <f>'Pregunta 2 (data)'!H9</f>
        <v>1500</v>
      </c>
      <c r="K75" s="68"/>
    </row>
    <row r="76" spans="1:11" x14ac:dyDescent="0.3">
      <c r="A76" s="1"/>
      <c r="B76" s="31"/>
      <c r="C76" s="72">
        <v>40</v>
      </c>
      <c r="I76" t="s">
        <v>43</v>
      </c>
      <c r="J76" s="68"/>
      <c r="K76" s="68"/>
    </row>
    <row r="77" spans="1:11" x14ac:dyDescent="0.3">
      <c r="A77" s="1"/>
      <c r="B77" s="31"/>
      <c r="C77" s="72">
        <v>4011</v>
      </c>
      <c r="I77" t="s">
        <v>44</v>
      </c>
      <c r="J77" s="68">
        <f>J75*0.18</f>
        <v>270</v>
      </c>
      <c r="K77" s="68"/>
    </row>
    <row r="78" spans="1:11" x14ac:dyDescent="0.3">
      <c r="C78" s="72">
        <v>42</v>
      </c>
      <c r="I78" t="s">
        <v>38</v>
      </c>
      <c r="J78" s="68"/>
      <c r="K78" s="68"/>
    </row>
    <row r="79" spans="1:11" x14ac:dyDescent="0.3">
      <c r="A79" s="1"/>
      <c r="B79" s="31"/>
      <c r="C79" s="72">
        <v>421</v>
      </c>
      <c r="I79" t="s">
        <v>39</v>
      </c>
      <c r="J79" s="68"/>
      <c r="K79" s="68">
        <f>J75+J77</f>
        <v>1770</v>
      </c>
    </row>
    <row r="80" spans="1:11" x14ac:dyDescent="0.3">
      <c r="A80" s="1"/>
      <c r="B80" s="31"/>
      <c r="C80" s="72"/>
      <c r="J80" s="68"/>
      <c r="K80" s="68"/>
    </row>
    <row r="81" spans="1:11" x14ac:dyDescent="0.3">
      <c r="A81" s="1">
        <v>10</v>
      </c>
      <c r="B81" s="31"/>
      <c r="C81" s="72">
        <v>90</v>
      </c>
      <c r="I81" t="s">
        <v>72</v>
      </c>
      <c r="J81" s="68"/>
      <c r="K81" s="68"/>
    </row>
    <row r="82" spans="1:11" x14ac:dyDescent="0.3">
      <c r="A82" s="1"/>
      <c r="B82" s="31"/>
      <c r="C82" s="72">
        <v>901</v>
      </c>
      <c r="I82" t="s">
        <v>73</v>
      </c>
      <c r="J82" s="68"/>
      <c r="K82" s="68"/>
    </row>
    <row r="83" spans="1:11" x14ac:dyDescent="0.3">
      <c r="A83" s="1"/>
      <c r="B83" s="31"/>
      <c r="C83" s="72">
        <v>9013</v>
      </c>
      <c r="I83" t="s">
        <v>97</v>
      </c>
      <c r="J83" s="68">
        <f>'Pregunta 2 (data)'!F9</f>
        <v>975</v>
      </c>
      <c r="K83" s="68"/>
    </row>
    <row r="84" spans="1:11" x14ac:dyDescent="0.3">
      <c r="C84" s="72">
        <v>902</v>
      </c>
      <c r="I84" t="s">
        <v>74</v>
      </c>
      <c r="J84" s="68"/>
      <c r="K84" s="68"/>
    </row>
    <row r="85" spans="1:11" x14ac:dyDescent="0.3">
      <c r="A85" s="1"/>
      <c r="B85" s="31"/>
      <c r="C85" s="72">
        <v>9023</v>
      </c>
      <c r="I85" t="s">
        <v>97</v>
      </c>
      <c r="J85" s="68">
        <f>'Pregunta 2 (data)'!G9</f>
        <v>525</v>
      </c>
      <c r="K85" s="68"/>
    </row>
    <row r="86" spans="1:11" x14ac:dyDescent="0.3">
      <c r="A86" s="1"/>
      <c r="B86" s="31"/>
      <c r="C86" s="72">
        <v>79</v>
      </c>
      <c r="I86" t="s">
        <v>75</v>
      </c>
      <c r="J86" s="68"/>
      <c r="K86" s="68">
        <f>J83+J85</f>
        <v>1500</v>
      </c>
    </row>
    <row r="87" spans="1:11" x14ac:dyDescent="0.3">
      <c r="A87" s="1"/>
      <c r="B87" s="31"/>
      <c r="C87" s="72"/>
      <c r="J87" s="68"/>
      <c r="K87" s="68"/>
    </row>
    <row r="88" spans="1:11" x14ac:dyDescent="0.3">
      <c r="A88" s="1">
        <v>11</v>
      </c>
      <c r="B88" s="31"/>
      <c r="C88" s="72">
        <v>62</v>
      </c>
      <c r="I88" t="s">
        <v>76</v>
      </c>
      <c r="J88" s="68"/>
      <c r="K88" s="68"/>
    </row>
    <row r="89" spans="1:11" x14ac:dyDescent="0.3">
      <c r="A89" s="1"/>
      <c r="B89" s="31"/>
      <c r="C89" s="72">
        <v>621</v>
      </c>
      <c r="I89" t="s">
        <v>77</v>
      </c>
      <c r="J89" s="68"/>
      <c r="K89" s="68"/>
    </row>
    <row r="90" spans="1:11" x14ac:dyDescent="0.3">
      <c r="A90" s="1"/>
      <c r="B90" s="31"/>
      <c r="C90" s="72">
        <v>6211</v>
      </c>
      <c r="I90" t="s">
        <v>78</v>
      </c>
      <c r="J90" s="68">
        <v>2250</v>
      </c>
      <c r="K90" s="68"/>
    </row>
    <row r="91" spans="1:11" x14ac:dyDescent="0.3">
      <c r="A91" s="1"/>
      <c r="B91" s="31"/>
      <c r="C91" s="72">
        <v>6214</v>
      </c>
      <c r="I91" t="s">
        <v>79</v>
      </c>
      <c r="J91" s="68">
        <v>300</v>
      </c>
      <c r="K91" s="68"/>
    </row>
    <row r="92" spans="1:11" x14ac:dyDescent="0.3">
      <c r="A92" s="1"/>
      <c r="C92" s="72">
        <v>6215</v>
      </c>
      <c r="I92" t="s">
        <v>80</v>
      </c>
      <c r="J92" s="68">
        <v>150</v>
      </c>
      <c r="K92" s="68"/>
    </row>
    <row r="93" spans="1:11" x14ac:dyDescent="0.3">
      <c r="A93" s="1"/>
      <c r="C93" s="72">
        <v>627</v>
      </c>
      <c r="I93" t="s">
        <v>82</v>
      </c>
      <c r="J93" s="68"/>
      <c r="K93" s="68"/>
    </row>
    <row r="94" spans="1:11" x14ac:dyDescent="0.3">
      <c r="A94" s="1"/>
      <c r="C94" s="72">
        <v>6271</v>
      </c>
      <c r="I94" t="s">
        <v>83</v>
      </c>
      <c r="J94" s="68">
        <v>120</v>
      </c>
      <c r="K94" s="68"/>
    </row>
    <row r="95" spans="1:11" x14ac:dyDescent="0.3">
      <c r="A95" s="1"/>
      <c r="B95" s="31"/>
      <c r="C95" s="72">
        <v>629</v>
      </c>
      <c r="I95" t="s">
        <v>93</v>
      </c>
      <c r="J95" s="68"/>
      <c r="K95" s="68"/>
    </row>
    <row r="96" spans="1:11" x14ac:dyDescent="0.3">
      <c r="A96" s="1"/>
      <c r="B96" s="31"/>
      <c r="C96" s="72">
        <v>6291</v>
      </c>
      <c r="I96" t="s">
        <v>81</v>
      </c>
      <c r="J96" s="68">
        <v>180</v>
      </c>
      <c r="K96" s="68"/>
    </row>
    <row r="97" spans="1:15" x14ac:dyDescent="0.3">
      <c r="A97" s="1"/>
      <c r="B97" s="31"/>
      <c r="C97" s="72">
        <v>40</v>
      </c>
      <c r="I97" t="s">
        <v>43</v>
      </c>
      <c r="J97" s="68"/>
      <c r="K97" s="68"/>
    </row>
    <row r="98" spans="1:15" x14ac:dyDescent="0.3">
      <c r="A98" s="1"/>
      <c r="B98" s="31"/>
      <c r="C98" s="72">
        <v>403</v>
      </c>
      <c r="I98" t="s">
        <v>90</v>
      </c>
      <c r="J98" s="68"/>
      <c r="K98" s="68"/>
    </row>
    <row r="99" spans="1:15" x14ac:dyDescent="0.3">
      <c r="A99" s="1"/>
      <c r="B99" s="31"/>
      <c r="C99" s="72">
        <v>4031</v>
      </c>
      <c r="I99" t="s">
        <v>91</v>
      </c>
      <c r="J99" s="68"/>
      <c r="K99" s="68">
        <f>J94</f>
        <v>120</v>
      </c>
    </row>
    <row r="100" spans="1:15" x14ac:dyDescent="0.3">
      <c r="A100" s="1"/>
      <c r="B100" s="31"/>
      <c r="C100" s="72">
        <v>41</v>
      </c>
      <c r="I100" t="s">
        <v>84</v>
      </c>
      <c r="J100" s="68"/>
      <c r="K100" s="68"/>
      <c r="O100" s="24"/>
    </row>
    <row r="101" spans="1:15" x14ac:dyDescent="0.3">
      <c r="A101" s="1"/>
      <c r="B101" s="31"/>
      <c r="C101" s="72">
        <v>411</v>
      </c>
      <c r="I101" t="s">
        <v>85</v>
      </c>
      <c r="J101" s="68"/>
      <c r="K101" s="68"/>
    </row>
    <row r="102" spans="1:15" x14ac:dyDescent="0.3">
      <c r="A102" s="1"/>
      <c r="C102" s="72">
        <v>4111</v>
      </c>
      <c r="I102" t="s">
        <v>86</v>
      </c>
      <c r="J102" s="68"/>
      <c r="K102" s="68">
        <f>J90-K107</f>
        <v>1950</v>
      </c>
    </row>
    <row r="103" spans="1:15" x14ac:dyDescent="0.3">
      <c r="A103" s="1"/>
      <c r="B103" s="31"/>
      <c r="C103" s="72">
        <v>4114</v>
      </c>
      <c r="I103" t="s">
        <v>87</v>
      </c>
      <c r="J103" s="68"/>
      <c r="K103" s="68">
        <f>J91</f>
        <v>300</v>
      </c>
    </row>
    <row r="104" spans="1:15" x14ac:dyDescent="0.3">
      <c r="A104" s="1"/>
      <c r="B104" s="31"/>
      <c r="C104" s="72">
        <v>4115</v>
      </c>
      <c r="I104" t="s">
        <v>88</v>
      </c>
      <c r="J104" s="68"/>
      <c r="K104" s="68">
        <f>J92</f>
        <v>150</v>
      </c>
    </row>
    <row r="105" spans="1:15" x14ac:dyDescent="0.3">
      <c r="A105" s="1"/>
      <c r="C105" s="72">
        <v>415</v>
      </c>
      <c r="I105" t="s">
        <v>92</v>
      </c>
      <c r="J105" s="68"/>
      <c r="K105" s="68"/>
    </row>
    <row r="106" spans="1:15" x14ac:dyDescent="0.3">
      <c r="A106" s="1"/>
      <c r="C106" s="72">
        <v>4151</v>
      </c>
      <c r="I106" t="s">
        <v>81</v>
      </c>
      <c r="J106" s="17"/>
      <c r="K106" s="73">
        <f>J96</f>
        <v>180</v>
      </c>
    </row>
    <row r="107" spans="1:15" x14ac:dyDescent="0.3">
      <c r="A107" s="1"/>
      <c r="B107" s="31"/>
      <c r="C107" s="72">
        <v>417</v>
      </c>
      <c r="I107" t="s">
        <v>89</v>
      </c>
      <c r="J107" s="68"/>
      <c r="K107" s="68">
        <v>300</v>
      </c>
    </row>
    <row r="108" spans="1:15" x14ac:dyDescent="0.3">
      <c r="C108" s="72"/>
      <c r="J108" s="68"/>
      <c r="K108" s="68"/>
    </row>
    <row r="109" spans="1:15" x14ac:dyDescent="0.3">
      <c r="A109" s="1">
        <v>12</v>
      </c>
      <c r="B109" s="31"/>
      <c r="C109" s="72">
        <v>90</v>
      </c>
      <c r="I109" t="s">
        <v>72</v>
      </c>
      <c r="J109" s="68"/>
      <c r="K109" s="68"/>
    </row>
    <row r="110" spans="1:15" x14ac:dyDescent="0.3">
      <c r="A110" s="1"/>
      <c r="B110" s="31"/>
      <c r="C110" s="72">
        <v>901</v>
      </c>
      <c r="I110" t="s">
        <v>73</v>
      </c>
      <c r="J110" s="68"/>
      <c r="K110" s="68"/>
    </row>
    <row r="111" spans="1:15" x14ac:dyDescent="0.3">
      <c r="A111" s="1"/>
      <c r="B111" s="31"/>
      <c r="C111" s="72">
        <v>9013</v>
      </c>
      <c r="I111" t="s">
        <v>97</v>
      </c>
      <c r="J111" s="68">
        <f>'Pregunta 2 (data)'!F10</f>
        <v>1500</v>
      </c>
      <c r="K111" s="68"/>
    </row>
    <row r="112" spans="1:15" x14ac:dyDescent="0.3">
      <c r="A112" s="1"/>
      <c r="B112" s="31"/>
      <c r="C112" s="72">
        <v>902</v>
      </c>
      <c r="I112" t="s">
        <v>74</v>
      </c>
      <c r="J112" s="68"/>
      <c r="K112" s="68"/>
    </row>
    <row r="113" spans="1:11" x14ac:dyDescent="0.3">
      <c r="A113" s="1"/>
      <c r="B113" s="31"/>
      <c r="C113" s="72">
        <v>9023</v>
      </c>
      <c r="I113" t="s">
        <v>97</v>
      </c>
      <c r="J113" s="68">
        <f>'Pregunta 2 (data)'!G10</f>
        <v>1500</v>
      </c>
      <c r="K113" s="68"/>
    </row>
    <row r="114" spans="1:11" x14ac:dyDescent="0.3">
      <c r="A114" s="1"/>
      <c r="B114" s="31"/>
      <c r="C114" s="72">
        <v>79</v>
      </c>
      <c r="I114" t="s">
        <v>75</v>
      </c>
      <c r="J114" s="68"/>
      <c r="K114" s="68">
        <f>J111+J113</f>
        <v>3000</v>
      </c>
    </row>
    <row r="115" spans="1:11" x14ac:dyDescent="0.3">
      <c r="A115" s="25"/>
      <c r="C115" s="72"/>
      <c r="J115" s="68"/>
      <c r="K115" s="68"/>
    </row>
    <row r="116" spans="1:11" x14ac:dyDescent="0.3">
      <c r="A116" s="1">
        <v>13</v>
      </c>
      <c r="B116" s="31"/>
      <c r="C116" s="72">
        <v>21</v>
      </c>
      <c r="I116" t="s">
        <v>100</v>
      </c>
      <c r="J116" s="68"/>
      <c r="K116" s="68"/>
    </row>
    <row r="117" spans="1:11" x14ac:dyDescent="0.3">
      <c r="A117" s="1"/>
      <c r="B117" s="31"/>
      <c r="C117" s="72">
        <v>211</v>
      </c>
      <c r="I117" t="s">
        <v>100</v>
      </c>
      <c r="J117" s="68">
        <f>J111+J113+J83+J85+J69+J71+J55+J57+J41+J43+J13+J15</f>
        <v>38900</v>
      </c>
      <c r="K117" s="68"/>
    </row>
    <row r="118" spans="1:11" x14ac:dyDescent="0.3">
      <c r="A118" s="1"/>
      <c r="B118" s="31"/>
      <c r="C118" s="72">
        <v>71</v>
      </c>
      <c r="I118" t="s">
        <v>101</v>
      </c>
      <c r="J118" s="68"/>
      <c r="K118" s="68"/>
    </row>
    <row r="119" spans="1:11" x14ac:dyDescent="0.3">
      <c r="A119" s="1"/>
      <c r="B119" s="31"/>
      <c r="C119" s="72">
        <v>711</v>
      </c>
      <c r="I119" t="s">
        <v>102</v>
      </c>
      <c r="J119" s="68"/>
      <c r="K119" s="68">
        <f>J117</f>
        <v>38900</v>
      </c>
    </row>
    <row r="120" spans="1:11" x14ac:dyDescent="0.3">
      <c r="A120" s="1"/>
      <c r="C120" s="72"/>
      <c r="J120" s="68"/>
      <c r="K120" s="68"/>
    </row>
    <row r="121" spans="1:11" x14ac:dyDescent="0.3">
      <c r="A121" s="1"/>
      <c r="B121" s="31"/>
      <c r="C121" s="72"/>
      <c r="J121" s="68"/>
      <c r="K121" s="68"/>
    </row>
    <row r="122" spans="1:11" x14ac:dyDescent="0.3">
      <c r="B122" s="31"/>
      <c r="C122" s="72"/>
      <c r="J122" s="68"/>
      <c r="K122" s="68"/>
    </row>
    <row r="123" spans="1:11" x14ac:dyDescent="0.3">
      <c r="B123" s="31"/>
      <c r="C123" s="72"/>
      <c r="J123" s="68"/>
      <c r="K123" s="68"/>
    </row>
    <row r="124" spans="1:11" x14ac:dyDescent="0.3">
      <c r="B124" s="31"/>
      <c r="C124" s="72"/>
      <c r="J124" s="68"/>
      <c r="K124" s="68"/>
    </row>
    <row r="125" spans="1:11" x14ac:dyDescent="0.3">
      <c r="C125" s="72"/>
      <c r="J125" s="68"/>
      <c r="K125" s="68"/>
    </row>
    <row r="126" spans="1:11" x14ac:dyDescent="0.3">
      <c r="A126" s="25"/>
      <c r="C126" s="72"/>
      <c r="J126" s="17"/>
      <c r="K126" s="17"/>
    </row>
    <row r="127" spans="1:11" x14ac:dyDescent="0.3">
      <c r="A127" s="1"/>
      <c r="B127" s="31"/>
      <c r="C127" s="72"/>
      <c r="J127" s="68"/>
      <c r="K127" s="68"/>
    </row>
    <row r="128" spans="1:11" x14ac:dyDescent="0.3">
      <c r="A128" s="1"/>
      <c r="B128" s="31"/>
      <c r="C128" s="72"/>
      <c r="J128" s="68"/>
      <c r="K128" s="68"/>
    </row>
    <row r="129" spans="1:11" x14ac:dyDescent="0.3">
      <c r="A129" s="1"/>
      <c r="B129" s="31"/>
      <c r="C129" s="72"/>
      <c r="J129" s="68"/>
      <c r="K129" s="68"/>
    </row>
    <row r="130" spans="1:11" x14ac:dyDescent="0.3">
      <c r="A130" s="1"/>
      <c r="B130" s="31"/>
      <c r="C130" s="72"/>
      <c r="J130" s="68"/>
      <c r="K130" s="68"/>
    </row>
    <row r="131" spans="1:11" x14ac:dyDescent="0.3">
      <c r="C131" s="72"/>
      <c r="J131" s="68"/>
      <c r="K131" s="68"/>
    </row>
    <row r="132" spans="1:11" x14ac:dyDescent="0.3">
      <c r="A132" s="1"/>
      <c r="B132" s="31"/>
      <c r="C132" s="72"/>
      <c r="J132" s="68"/>
      <c r="K132" s="68"/>
    </row>
    <row r="133" spans="1:11" x14ac:dyDescent="0.3">
      <c r="A133" s="1"/>
      <c r="B133" s="31"/>
      <c r="C133" s="72"/>
      <c r="J133" s="68"/>
      <c r="K133" s="68"/>
    </row>
    <row r="134" spans="1:11" x14ac:dyDescent="0.3">
      <c r="A134" s="1"/>
      <c r="B134" s="31"/>
      <c r="C134" s="72"/>
      <c r="J134" s="68"/>
      <c r="K134" s="68"/>
    </row>
    <row r="135" spans="1:11" x14ac:dyDescent="0.3">
      <c r="A135" s="1"/>
      <c r="B135" s="31"/>
      <c r="C135" s="72"/>
      <c r="J135" s="68"/>
      <c r="K135" s="68"/>
    </row>
    <row r="136" spans="1:11" x14ac:dyDescent="0.3">
      <c r="A136" s="1"/>
      <c r="B136" s="31"/>
      <c r="C136" s="72"/>
      <c r="J136" s="68"/>
      <c r="K136" s="68"/>
    </row>
    <row r="137" spans="1:11" x14ac:dyDescent="0.3">
      <c r="A137" s="1"/>
      <c r="B137" s="31"/>
      <c r="C137" s="72"/>
      <c r="J137" s="68"/>
      <c r="K137" s="68"/>
    </row>
    <row r="138" spans="1:11" x14ac:dyDescent="0.3">
      <c r="C138" s="72"/>
      <c r="J138" s="68"/>
      <c r="K138" s="68"/>
    </row>
    <row r="139" spans="1:11" x14ac:dyDescent="0.3">
      <c r="A139" s="1"/>
      <c r="B139" s="31"/>
      <c r="C139" s="72"/>
      <c r="J139" s="68"/>
      <c r="K139" s="68"/>
    </row>
    <row r="140" spans="1:11" x14ac:dyDescent="0.3">
      <c r="A140" s="1"/>
      <c r="B140" s="31"/>
      <c r="C140" s="72"/>
      <c r="J140" s="68"/>
      <c r="K140" s="68"/>
    </row>
    <row r="141" spans="1:11" x14ac:dyDescent="0.3">
      <c r="A141" s="1"/>
      <c r="B141" s="31"/>
      <c r="C141" s="72"/>
      <c r="J141" s="68"/>
      <c r="K141" s="68"/>
    </row>
    <row r="142" spans="1:11" x14ac:dyDescent="0.3">
      <c r="A142" s="1"/>
      <c r="B142" s="31"/>
      <c r="C142" s="72"/>
      <c r="J142" s="68"/>
      <c r="K142" s="68"/>
    </row>
    <row r="143" spans="1:11" x14ac:dyDescent="0.3">
      <c r="C143" s="72"/>
      <c r="J143" s="68"/>
      <c r="K143" s="68"/>
    </row>
    <row r="144" spans="1:11" x14ac:dyDescent="0.3">
      <c r="A144" s="1"/>
      <c r="B144" s="31"/>
      <c r="C144" s="72"/>
      <c r="J144" s="68"/>
      <c r="K144" s="68"/>
    </row>
    <row r="145" spans="1:11" x14ac:dyDescent="0.3">
      <c r="A145" s="1"/>
      <c r="B145" s="31"/>
      <c r="C145" s="72"/>
      <c r="J145" s="68"/>
      <c r="K145" s="68"/>
    </row>
    <row r="146" spans="1:11" x14ac:dyDescent="0.3">
      <c r="A146" s="1"/>
      <c r="B146" s="31"/>
      <c r="C146" s="72"/>
      <c r="J146" s="68"/>
      <c r="K146" s="68"/>
    </row>
    <row r="147" spans="1:11" x14ac:dyDescent="0.3">
      <c r="A147" s="1"/>
      <c r="B147" s="31"/>
      <c r="C147" s="72"/>
      <c r="J147" s="68"/>
      <c r="K147" s="68"/>
    </row>
    <row r="148" spans="1:11" x14ac:dyDescent="0.3">
      <c r="C148" s="72"/>
      <c r="J148" s="68"/>
      <c r="K148" s="68"/>
    </row>
    <row r="149" spans="1:11" x14ac:dyDescent="0.3">
      <c r="A149" s="1"/>
      <c r="B149" s="31"/>
      <c r="C149" s="72"/>
      <c r="J149" s="68"/>
      <c r="K149" s="68"/>
    </row>
    <row r="150" spans="1:11" x14ac:dyDescent="0.3">
      <c r="A150" s="1"/>
      <c r="B150" s="31"/>
      <c r="C150" s="72"/>
      <c r="J150" s="68"/>
      <c r="K150" s="68"/>
    </row>
    <row r="151" spans="1:11" x14ac:dyDescent="0.3">
      <c r="A151" s="1"/>
      <c r="B151" s="31"/>
      <c r="C151" s="72"/>
      <c r="J151" s="68"/>
      <c r="K151" s="68"/>
    </row>
    <row r="152" spans="1:11" x14ac:dyDescent="0.3">
      <c r="A152" s="1"/>
      <c r="B152" s="31"/>
      <c r="C152" s="72"/>
      <c r="J152" s="68"/>
      <c r="K152" s="68"/>
    </row>
    <row r="153" spans="1:11" x14ac:dyDescent="0.3">
      <c r="C153" s="72"/>
    </row>
    <row r="154" spans="1:11" x14ac:dyDescent="0.3">
      <c r="A154" s="25"/>
      <c r="C154" s="72"/>
      <c r="J154" s="68"/>
      <c r="K154" s="68"/>
    </row>
    <row r="155" spans="1:11" x14ac:dyDescent="0.3">
      <c r="B155" s="31"/>
      <c r="C155" s="72"/>
      <c r="J155" s="68"/>
      <c r="K155" s="68"/>
    </row>
    <row r="156" spans="1:11" x14ac:dyDescent="0.3">
      <c r="B156" s="31"/>
      <c r="C156" s="72"/>
      <c r="J156" s="68"/>
      <c r="K156" s="68"/>
    </row>
    <row r="157" spans="1:11" x14ac:dyDescent="0.3">
      <c r="B157" s="31"/>
      <c r="C157" s="72"/>
      <c r="J157" s="68"/>
      <c r="K157" s="68"/>
    </row>
    <row r="158" spans="1:11" x14ac:dyDescent="0.3">
      <c r="B158" s="31"/>
      <c r="C158" s="72"/>
      <c r="J158" s="68"/>
      <c r="K158" s="68"/>
    </row>
    <row r="159" spans="1:11" x14ac:dyDescent="0.3">
      <c r="B159" s="31"/>
      <c r="C159" s="72"/>
      <c r="J159" s="68"/>
      <c r="K159" s="68"/>
    </row>
    <row r="160" spans="1:11" x14ac:dyDescent="0.3">
      <c r="B160" s="31"/>
      <c r="C160" s="72"/>
      <c r="J160" s="68"/>
      <c r="K160" s="68"/>
    </row>
    <row r="161" spans="2:11" x14ac:dyDescent="0.3">
      <c r="C161" s="72"/>
      <c r="J161" s="68"/>
      <c r="K161" s="68"/>
    </row>
    <row r="162" spans="2:11" x14ac:dyDescent="0.3">
      <c r="B162" s="31"/>
      <c r="C162" s="72"/>
      <c r="J162" s="68"/>
      <c r="K162" s="68"/>
    </row>
    <row r="163" spans="2:11" x14ac:dyDescent="0.3">
      <c r="B163" s="31"/>
      <c r="C163" s="72"/>
      <c r="J163" s="68"/>
      <c r="K163" s="68"/>
    </row>
    <row r="164" spans="2:11" x14ac:dyDescent="0.3">
      <c r="B164" s="31"/>
      <c r="C164" s="72"/>
      <c r="J164" s="68"/>
      <c r="K164" s="68"/>
    </row>
    <row r="165" spans="2:11" x14ac:dyDescent="0.3">
      <c r="B165" s="31"/>
      <c r="C165" s="72"/>
      <c r="J165" s="68"/>
      <c r="K165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 1 (kardex)</vt:lpstr>
      <vt:lpstr>Pregunta 1 (asientos)</vt:lpstr>
      <vt:lpstr>Pregunta 2 (data)</vt:lpstr>
      <vt:lpstr>Pregunta 2 (asientos)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Cabezas</dc:creator>
  <cp:lastModifiedBy>Christian</cp:lastModifiedBy>
  <dcterms:created xsi:type="dcterms:W3CDTF">2024-05-31T21:36:51Z</dcterms:created>
  <dcterms:modified xsi:type="dcterms:W3CDTF">2024-06-15T06:43:54Z</dcterms:modified>
</cp:coreProperties>
</file>