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enl-my.sharepoint.com/personal/c_rabelo_caiafa_pereira_tue_nl/Documents/Clara's PhD Manuscript/"/>
    </mc:Choice>
  </mc:AlternateContent>
  <xr:revisionPtr revIDLastSave="0" documentId="8_{CDCFB903-FE5F-4139-B145-02765AC12C4A}" xr6:coauthVersionLast="47" xr6:coauthVersionMax="47" xr10:uidLastSave="{00000000-0000-0000-0000-000000000000}"/>
  <bookViews>
    <workbookView xWindow="28680" yWindow="-120" windowWidth="29040" windowHeight="17520" xr2:uid="{D627D646-93D3-45BF-83A1-F829C9724041}"/>
  </bookViews>
  <sheets>
    <sheet name="Analytical balancing" sheetId="1" r:id="rId1"/>
    <sheet name="Scaling" sheetId="3" r:id="rId2"/>
    <sheet name="Comparis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195" i="1" l="1"/>
  <c r="Z195" i="1"/>
  <c r="AA195" i="1"/>
  <c r="AB195" i="1"/>
  <c r="AC195" i="1"/>
  <c r="Y195" i="1"/>
  <c r="O154" i="1"/>
  <c r="O153" i="1"/>
  <c r="D125" i="1"/>
  <c r="E125" i="1"/>
  <c r="F125" i="1"/>
  <c r="G125" i="1"/>
  <c r="H125" i="1"/>
  <c r="C125" i="1"/>
  <c r="C128" i="1"/>
  <c r="K109" i="1" a="1"/>
  <c r="K109" i="1" s="1"/>
  <c r="N103" i="1"/>
  <c r="O103" i="1"/>
  <c r="P103" i="1"/>
  <c r="Q103" i="1"/>
  <c r="R103" i="1"/>
  <c r="M103" i="1"/>
  <c r="M95" i="1"/>
  <c r="N95" i="1"/>
  <c r="M96" i="1"/>
  <c r="N96" i="1"/>
  <c r="M97" i="1"/>
  <c r="N97" i="1"/>
  <c r="M98" i="1"/>
  <c r="N98" i="1"/>
  <c r="M99" i="1"/>
  <c r="N99" i="1"/>
  <c r="M101" i="1"/>
  <c r="N101" i="1"/>
  <c r="R95" i="1"/>
  <c r="R96" i="1"/>
  <c r="R97" i="1"/>
  <c r="R98" i="1"/>
  <c r="R99" i="1"/>
  <c r="R101" i="1"/>
  <c r="P95" i="1"/>
  <c r="Q95" i="1"/>
  <c r="P96" i="1"/>
  <c r="Q96" i="1"/>
  <c r="P97" i="1"/>
  <c r="Q97" i="1"/>
  <c r="P98" i="1"/>
  <c r="Q98" i="1"/>
  <c r="P99" i="1"/>
  <c r="Q99" i="1"/>
  <c r="P101" i="1"/>
  <c r="Q101" i="1"/>
  <c r="O96" i="1"/>
  <c r="O97" i="1"/>
  <c r="O98" i="1"/>
  <c r="O99" i="1"/>
  <c r="O101" i="1"/>
  <c r="O95" i="1"/>
  <c r="C95" i="1"/>
  <c r="AC127" i="1" a="1"/>
  <c r="AC127" i="1" s="1"/>
  <c r="AC134" i="1" s="1"/>
  <c r="AD134" i="1"/>
  <c r="AE134" i="1"/>
  <c r="AF134" i="1"/>
  <c r="AG134" i="1"/>
  <c r="AA131" i="1"/>
  <c r="Z130" i="1"/>
  <c r="Y129" i="1"/>
  <c r="X128" i="1"/>
  <c r="W127" i="1"/>
  <c r="O128" i="1"/>
  <c r="I41" i="2"/>
  <c r="R41" i="2" s="1"/>
  <c r="R63" i="2"/>
  <c r="I58" i="2"/>
  <c r="I59" i="2"/>
  <c r="I60" i="2"/>
  <c r="I61" i="2"/>
  <c r="I62" i="2"/>
  <c r="D63" i="2"/>
  <c r="E63" i="2"/>
  <c r="F63" i="2"/>
  <c r="G63" i="2"/>
  <c r="H63" i="2"/>
  <c r="D58" i="2"/>
  <c r="D65" i="2" s="1"/>
  <c r="E58" i="2"/>
  <c r="E65" i="2" s="1"/>
  <c r="F58" i="2"/>
  <c r="F65" i="2" s="1"/>
  <c r="G58" i="2"/>
  <c r="G65" i="2" s="1"/>
  <c r="H58" i="2"/>
  <c r="H65" i="2" s="1"/>
  <c r="D59" i="2"/>
  <c r="E59" i="2"/>
  <c r="F59" i="2"/>
  <c r="G59" i="2"/>
  <c r="H59" i="2"/>
  <c r="D60" i="2"/>
  <c r="E60" i="2"/>
  <c r="F60" i="2"/>
  <c r="G60" i="2"/>
  <c r="H60" i="2"/>
  <c r="D61" i="2"/>
  <c r="E61" i="2"/>
  <c r="F61" i="2"/>
  <c r="G61" i="2"/>
  <c r="H61" i="2"/>
  <c r="D62" i="2"/>
  <c r="E62" i="2"/>
  <c r="F62" i="2"/>
  <c r="G62" i="2"/>
  <c r="H62" i="2"/>
  <c r="C63" i="2"/>
  <c r="C59" i="2"/>
  <c r="C60" i="2"/>
  <c r="C61" i="2"/>
  <c r="C62" i="2"/>
  <c r="C58" i="2"/>
  <c r="C65" i="2" s="1"/>
  <c r="D70" i="3"/>
  <c r="E70" i="3"/>
  <c r="F70" i="3"/>
  <c r="G70" i="3"/>
  <c r="H70" i="3"/>
  <c r="C70" i="3"/>
  <c r="D62" i="3"/>
  <c r="E62" i="3"/>
  <c r="F62" i="3"/>
  <c r="G62" i="3"/>
  <c r="H62" i="3"/>
  <c r="D63" i="3"/>
  <c r="E63" i="3"/>
  <c r="F63" i="3"/>
  <c r="G63" i="3"/>
  <c r="H63" i="3"/>
  <c r="D64" i="3"/>
  <c r="E64" i="3"/>
  <c r="F64" i="3"/>
  <c r="G64" i="3"/>
  <c r="H64" i="3"/>
  <c r="D65" i="3"/>
  <c r="E65" i="3"/>
  <c r="F65" i="3"/>
  <c r="G65" i="3"/>
  <c r="H65" i="3"/>
  <c r="D66" i="3"/>
  <c r="E66" i="3"/>
  <c r="F66" i="3"/>
  <c r="G66" i="3"/>
  <c r="H66" i="3"/>
  <c r="D68" i="3"/>
  <c r="E68" i="3"/>
  <c r="F68" i="3"/>
  <c r="G68" i="3"/>
  <c r="H68" i="3"/>
  <c r="I62" i="3"/>
  <c r="I63" i="3"/>
  <c r="I64" i="3"/>
  <c r="I65" i="3"/>
  <c r="I66" i="3"/>
  <c r="C63" i="3"/>
  <c r="C64" i="3"/>
  <c r="C65" i="3"/>
  <c r="C66" i="3"/>
  <c r="C68" i="3"/>
  <c r="C62" i="3"/>
  <c r="H14" i="2"/>
  <c r="H15" i="2"/>
  <c r="H16" i="2"/>
  <c r="H17" i="2"/>
  <c r="H13" i="2"/>
  <c r="J51" i="3"/>
  <c r="J52" i="3"/>
  <c r="J53" i="3"/>
  <c r="J54" i="3"/>
  <c r="J50" i="3"/>
  <c r="I51" i="3"/>
  <c r="I52" i="3"/>
  <c r="I53" i="3"/>
  <c r="I54" i="3"/>
  <c r="I50" i="3"/>
  <c r="D57" i="3"/>
  <c r="E57" i="3"/>
  <c r="F57" i="3"/>
  <c r="G57" i="3"/>
  <c r="H57" i="3"/>
  <c r="C57" i="3"/>
  <c r="C50" i="3"/>
  <c r="D50" i="3"/>
  <c r="E50" i="3"/>
  <c r="F50" i="3"/>
  <c r="G50" i="3"/>
  <c r="H50" i="3"/>
  <c r="D51" i="3"/>
  <c r="E51" i="3"/>
  <c r="F51" i="3"/>
  <c r="G51" i="3"/>
  <c r="H51" i="3"/>
  <c r="D52" i="3"/>
  <c r="E52" i="3"/>
  <c r="F52" i="3"/>
  <c r="G52" i="3"/>
  <c r="H52" i="3"/>
  <c r="D53" i="3"/>
  <c r="E53" i="3"/>
  <c r="F53" i="3"/>
  <c r="G53" i="3"/>
  <c r="H53" i="3"/>
  <c r="D54" i="3"/>
  <c r="E54" i="3"/>
  <c r="F54" i="3"/>
  <c r="G54" i="3"/>
  <c r="H54" i="3"/>
  <c r="D56" i="3"/>
  <c r="E56" i="3"/>
  <c r="F56" i="3"/>
  <c r="G56" i="3"/>
  <c r="H56" i="3"/>
  <c r="C51" i="3"/>
  <c r="C52" i="3"/>
  <c r="C53" i="3"/>
  <c r="C54" i="3"/>
  <c r="C56" i="3"/>
  <c r="C59" i="3" a="1"/>
  <c r="C59" i="3" s="1"/>
  <c r="V5" i="2"/>
  <c r="V6" i="2"/>
  <c r="V7" i="2"/>
  <c r="V8" i="2"/>
  <c r="V9" i="2"/>
  <c r="V4" i="2"/>
  <c r="O5" i="2"/>
  <c r="O6" i="2"/>
  <c r="O7" i="2"/>
  <c r="O8" i="2"/>
  <c r="O9" i="2"/>
  <c r="O4" i="2"/>
  <c r="J5" i="2"/>
  <c r="J6" i="2"/>
  <c r="J7" i="2"/>
  <c r="J8" i="2"/>
  <c r="J9" i="2"/>
  <c r="J4" i="2"/>
  <c r="H5" i="2"/>
  <c r="H6" i="2"/>
  <c r="H7" i="2"/>
  <c r="H8" i="2"/>
  <c r="H9" i="2"/>
  <c r="H4" i="2"/>
  <c r="C17" i="2"/>
  <c r="C5" i="2"/>
  <c r="C6" i="2"/>
  <c r="C7" i="2"/>
  <c r="C8" i="2"/>
  <c r="C9" i="2"/>
  <c r="C4" i="2"/>
  <c r="Y38" i="3" a="1"/>
  <c r="Y38" i="3" s="1"/>
  <c r="I14" i="3"/>
  <c r="I19" i="3" s="1"/>
  <c r="F17" i="3"/>
  <c r="I17" i="3"/>
  <c r="E19" i="3"/>
  <c r="F19" i="3"/>
  <c r="F20" i="3"/>
  <c r="H20" i="3"/>
  <c r="I20" i="3"/>
  <c r="D22" i="3"/>
  <c r="E22" i="3"/>
  <c r="C19" i="3"/>
  <c r="C21" i="3"/>
  <c r="C22" i="3"/>
  <c r="S38" i="3" a="1"/>
  <c r="S38" i="3" s="1"/>
  <c r="S45" i="3" s="1"/>
  <c r="L29" i="3" a="1"/>
  <c r="P23" i="3"/>
  <c r="S17" i="3" a="1"/>
  <c r="S17" i="3" s="1"/>
  <c r="H14" i="3"/>
  <c r="H22" i="3" s="1"/>
  <c r="G14" i="3"/>
  <c r="G22" i="3" s="1"/>
  <c r="F14" i="3"/>
  <c r="F18" i="3" s="1"/>
  <c r="E14" i="3"/>
  <c r="E18" i="3" s="1"/>
  <c r="D14" i="3"/>
  <c r="D17" i="3" s="1"/>
  <c r="C14" i="3"/>
  <c r="C18" i="3" s="1"/>
  <c r="S200" i="1"/>
  <c r="T200" i="1"/>
  <c r="T207" i="1" s="1"/>
  <c r="U200" i="1"/>
  <c r="U207" i="1" s="1"/>
  <c r="V200" i="1"/>
  <c r="S201" i="1"/>
  <c r="T201" i="1"/>
  <c r="U201" i="1"/>
  <c r="V201" i="1"/>
  <c r="S202" i="1"/>
  <c r="T202" i="1"/>
  <c r="U202" i="1"/>
  <c r="V202" i="1"/>
  <c r="S203" i="1"/>
  <c r="T203" i="1"/>
  <c r="U203" i="1"/>
  <c r="V203" i="1"/>
  <c r="S204" i="1"/>
  <c r="T204" i="1"/>
  <c r="U204" i="1"/>
  <c r="V204" i="1"/>
  <c r="S205" i="1"/>
  <c r="T205" i="1"/>
  <c r="U205" i="1"/>
  <c r="V205" i="1"/>
  <c r="R201" i="1"/>
  <c r="R202" i="1"/>
  <c r="R203" i="1"/>
  <c r="R204" i="1"/>
  <c r="R205" i="1"/>
  <c r="R200" i="1"/>
  <c r="Y226" i="1" s="1" a="1"/>
  <c r="Y226" i="1" s="1"/>
  <c r="AA245" i="1" s="1"/>
  <c r="R178" i="1"/>
  <c r="S178" i="1"/>
  <c r="T178" i="1"/>
  <c r="U178" i="1"/>
  <c r="V178" i="1"/>
  <c r="W178" i="1"/>
  <c r="X178" i="1"/>
  <c r="X179" i="1"/>
  <c r="I52" i="2" s="1"/>
  <c r="R52" i="2" s="1"/>
  <c r="X180" i="1"/>
  <c r="I48" i="2" s="1"/>
  <c r="X181" i="1"/>
  <c r="I49" i="2" s="1"/>
  <c r="X182" i="1"/>
  <c r="I50" i="2" s="1"/>
  <c r="X183" i="1"/>
  <c r="I51" i="2" s="1"/>
  <c r="Q179" i="1"/>
  <c r="Q180" i="1"/>
  <c r="Q181" i="1"/>
  <c r="Q182" i="1"/>
  <c r="Q183" i="1"/>
  <c r="S207" i="1" l="1"/>
  <c r="I47" i="2"/>
  <c r="I54" i="2" s="1"/>
  <c r="R207" i="1"/>
  <c r="V207" i="1"/>
  <c r="AB41" i="2"/>
  <c r="H18" i="2"/>
  <c r="J10" i="2"/>
  <c r="C10" i="2"/>
  <c r="O10" i="2"/>
  <c r="H10" i="2"/>
  <c r="H19" i="3"/>
  <c r="C17" i="3"/>
  <c r="F22" i="3"/>
  <c r="D21" i="3"/>
  <c r="G19" i="3"/>
  <c r="D18" i="3"/>
  <c r="D24" i="3" s="1"/>
  <c r="H17" i="3"/>
  <c r="C20" i="3"/>
  <c r="I21" i="3"/>
  <c r="G20" i="3"/>
  <c r="D19" i="3"/>
  <c r="G17" i="3"/>
  <c r="H21" i="3"/>
  <c r="H18" i="3"/>
  <c r="G21" i="3"/>
  <c r="E20" i="3"/>
  <c r="G18" i="3"/>
  <c r="E17" i="3"/>
  <c r="F21" i="3"/>
  <c r="F24" i="3" s="1"/>
  <c r="D20" i="3"/>
  <c r="E21" i="3"/>
  <c r="I22" i="3"/>
  <c r="I18" i="3"/>
  <c r="L29" i="3"/>
  <c r="C29" i="3" a="1"/>
  <c r="H24" i="3" l="1"/>
  <c r="E24" i="3"/>
  <c r="G24" i="3"/>
  <c r="C24" i="3"/>
  <c r="I24" i="3"/>
  <c r="C39" i="3"/>
  <c r="G42" i="3"/>
  <c r="C29" i="3"/>
  <c r="H41" i="3"/>
  <c r="G43" i="3"/>
  <c r="H42" i="3"/>
  <c r="D38" i="3"/>
  <c r="F43" i="3"/>
  <c r="G41" i="3"/>
  <c r="E39" i="3"/>
  <c r="C42" i="3"/>
  <c r="G40" i="3"/>
  <c r="C41" i="3"/>
  <c r="G39" i="3"/>
  <c r="F40" i="3"/>
  <c r="D39" i="3"/>
  <c r="E41" i="3"/>
  <c r="F39" i="3"/>
  <c r="F42" i="3"/>
  <c r="D40" i="3"/>
  <c r="H38" i="3"/>
  <c r="F41" i="3"/>
  <c r="E43" i="3"/>
  <c r="E42" i="3"/>
  <c r="G38" i="3"/>
  <c r="D43" i="3"/>
  <c r="E38" i="3"/>
  <c r="D42" i="3"/>
  <c r="C40" i="3"/>
  <c r="H39" i="3"/>
  <c r="D41" i="3"/>
  <c r="F38" i="3"/>
  <c r="H40" i="3"/>
  <c r="C43" i="3"/>
  <c r="E40" i="3"/>
  <c r="H43" i="3"/>
  <c r="C38" i="3"/>
  <c r="L38" i="3" l="1" a="1"/>
  <c r="L38" i="3" s="1"/>
  <c r="M45" i="3" l="1"/>
  <c r="O45" i="3"/>
  <c r="P45" i="3"/>
  <c r="N45" i="3"/>
  <c r="Q45" i="3"/>
  <c r="L45" i="3"/>
  <c r="U38" i="3" a="1"/>
  <c r="W40" i="3" l="1"/>
  <c r="W43" i="3"/>
  <c r="U38" i="3"/>
  <c r="W42" i="3"/>
  <c r="W39" i="3"/>
  <c r="W41" i="3"/>
  <c r="Z40" i="3"/>
  <c r="AB40" i="3" s="1"/>
  <c r="Z43" i="3"/>
  <c r="AB43" i="3" s="1"/>
  <c r="Z42" i="3"/>
  <c r="AB42" i="3" s="1"/>
  <c r="Z41" i="3"/>
  <c r="AB41" i="3" s="1"/>
  <c r="Z39" i="3"/>
  <c r="AB39" i="3" s="1"/>
  <c r="U45" i="3" l="1"/>
  <c r="W38" i="3"/>
  <c r="Z38" i="3"/>
  <c r="Z45" i="3" l="1"/>
  <c r="AB38" i="3"/>
  <c r="I63" i="1" l="1"/>
  <c r="I26" i="2" s="1"/>
  <c r="I64" i="1"/>
  <c r="I27" i="2" s="1"/>
  <c r="I65" i="1"/>
  <c r="I28" i="2" s="1"/>
  <c r="I66" i="1"/>
  <c r="I29" i="2" s="1"/>
  <c r="I67" i="1"/>
  <c r="I62" i="1"/>
  <c r="I25" i="2" s="1"/>
  <c r="AB62" i="1"/>
  <c r="AC62" i="1"/>
  <c r="AD62" i="1"/>
  <c r="AE62" i="1"/>
  <c r="AB63" i="1"/>
  <c r="AC63" i="1"/>
  <c r="AD63" i="1"/>
  <c r="AE63" i="1"/>
  <c r="AB64" i="1"/>
  <c r="AC64" i="1"/>
  <c r="AD64" i="1"/>
  <c r="AE64" i="1"/>
  <c r="AB65" i="1"/>
  <c r="AC65" i="1"/>
  <c r="AD65" i="1"/>
  <c r="AE65" i="1"/>
  <c r="AB66" i="1"/>
  <c r="AC66" i="1"/>
  <c r="AD66" i="1"/>
  <c r="AE66" i="1"/>
  <c r="AB67" i="1"/>
  <c r="AC67" i="1"/>
  <c r="AD67" i="1"/>
  <c r="AE67" i="1"/>
  <c r="AA63" i="1"/>
  <c r="AA64" i="1"/>
  <c r="AA65" i="1"/>
  <c r="AA66" i="1"/>
  <c r="AA67" i="1"/>
  <c r="AA62" i="1"/>
  <c r="S83" i="1" a="1"/>
  <c r="S83" i="1" s="1"/>
  <c r="S90" i="1" s="1"/>
  <c r="S62" i="1" a="1"/>
  <c r="S62" i="1" s="1"/>
  <c r="AC117" i="1" s="1" a="1"/>
  <c r="AC117" i="1" s="1"/>
  <c r="AJ117" i="1" s="1" a="1"/>
  <c r="AJ117" i="1" s="1"/>
  <c r="L74" i="1" a="1"/>
  <c r="R59" i="2" l="1"/>
  <c r="R48" i="2"/>
  <c r="I32" i="2"/>
  <c r="R58" i="2"/>
  <c r="R47" i="2"/>
  <c r="R62" i="2"/>
  <c r="R51" i="2"/>
  <c r="R61" i="2"/>
  <c r="R50" i="2"/>
  <c r="R60" i="2"/>
  <c r="R49" i="2"/>
  <c r="L74" i="1"/>
  <c r="I69" i="1"/>
  <c r="P68" i="1" l="1"/>
  <c r="D59" i="1"/>
  <c r="E59" i="1"/>
  <c r="F59" i="1"/>
  <c r="G59" i="1"/>
  <c r="H59" i="1"/>
  <c r="C59" i="1"/>
  <c r="H63" i="1"/>
  <c r="H26" i="2" s="1"/>
  <c r="Q59" i="2" s="1"/>
  <c r="H64" i="1"/>
  <c r="H27" i="2" s="1"/>
  <c r="Q60" i="2" s="1"/>
  <c r="H65" i="1"/>
  <c r="H28" i="2" s="1"/>
  <c r="Q61" i="2" s="1"/>
  <c r="H66" i="1"/>
  <c r="H29" i="2" s="1"/>
  <c r="Q62" i="2" s="1"/>
  <c r="H67" i="1"/>
  <c r="H62" i="1"/>
  <c r="H25" i="2" s="1"/>
  <c r="T9" i="1" a="1"/>
  <c r="T9" i="1" s="1"/>
  <c r="C17" i="1"/>
  <c r="O14" i="1"/>
  <c r="N14" i="1"/>
  <c r="P11" i="1"/>
  <c r="C14" i="2" s="1"/>
  <c r="P12" i="1"/>
  <c r="C15" i="2" s="1"/>
  <c r="P13" i="1"/>
  <c r="C16" i="2" s="1"/>
  <c r="P10" i="1"/>
  <c r="C13" i="2" s="1"/>
  <c r="M14" i="1"/>
  <c r="L14" i="1"/>
  <c r="F15" i="1"/>
  <c r="F24" i="1" s="1"/>
  <c r="H11" i="1"/>
  <c r="H12" i="1"/>
  <c r="H13" i="1"/>
  <c r="E15" i="1"/>
  <c r="E22" i="1" s="1"/>
  <c r="D15" i="1"/>
  <c r="D22" i="1" s="1"/>
  <c r="C15" i="1"/>
  <c r="C24" i="1" s="1"/>
  <c r="H10" i="1"/>
  <c r="C18" i="2" l="1"/>
  <c r="Q58" i="2"/>
  <c r="H123" i="1"/>
  <c r="H30" i="2"/>
  <c r="Q63" i="2" s="1"/>
  <c r="G66" i="1"/>
  <c r="G29" i="2" s="1"/>
  <c r="P62" i="2" s="1"/>
  <c r="H69" i="1"/>
  <c r="C66" i="1"/>
  <c r="C29" i="2" s="1"/>
  <c r="L62" i="2" s="1"/>
  <c r="E65" i="1"/>
  <c r="E28" i="2" s="1"/>
  <c r="N61" i="2" s="1"/>
  <c r="F62" i="1"/>
  <c r="F25" i="2" s="1"/>
  <c r="C67" i="1"/>
  <c r="C30" i="2" s="1"/>
  <c r="L63" i="2" s="1"/>
  <c r="D66" i="1"/>
  <c r="D29" i="2" s="1"/>
  <c r="M62" i="2" s="1"/>
  <c r="D62" i="1"/>
  <c r="D25" i="2" s="1"/>
  <c r="G67" i="1"/>
  <c r="C65" i="1"/>
  <c r="C28" i="2" s="1"/>
  <c r="L61" i="2" s="1"/>
  <c r="D65" i="1"/>
  <c r="D28" i="2" s="1"/>
  <c r="M61" i="2" s="1"/>
  <c r="F67" i="1"/>
  <c r="G65" i="1"/>
  <c r="G28" i="2" s="1"/>
  <c r="P61" i="2" s="1"/>
  <c r="C64" i="1"/>
  <c r="C27" i="2" s="1"/>
  <c r="L60" i="2" s="1"/>
  <c r="E64" i="1"/>
  <c r="E27" i="2" s="1"/>
  <c r="N60" i="2" s="1"/>
  <c r="F66" i="1"/>
  <c r="F29" i="2" s="1"/>
  <c r="O62" i="2" s="1"/>
  <c r="G64" i="1"/>
  <c r="G27" i="2" s="1"/>
  <c r="P60" i="2" s="1"/>
  <c r="C63" i="1"/>
  <c r="C26" i="2" s="1"/>
  <c r="L59" i="2" s="1"/>
  <c r="D64" i="1"/>
  <c r="D27" i="2" s="1"/>
  <c r="M60" i="2" s="1"/>
  <c r="F65" i="1"/>
  <c r="F28" i="2" s="1"/>
  <c r="O61" i="2" s="1"/>
  <c r="G63" i="1"/>
  <c r="G26" i="2" s="1"/>
  <c r="P59" i="2" s="1"/>
  <c r="F26" i="1"/>
  <c r="E67" i="1"/>
  <c r="E63" i="1"/>
  <c r="E26" i="2" s="1"/>
  <c r="N59" i="2" s="1"/>
  <c r="F64" i="1"/>
  <c r="F27" i="2" s="1"/>
  <c r="O60" i="2" s="1"/>
  <c r="D67" i="1"/>
  <c r="D63" i="1"/>
  <c r="D26" i="2" s="1"/>
  <c r="M59" i="2" s="1"/>
  <c r="F63" i="1"/>
  <c r="F26" i="2" s="1"/>
  <c r="O59" i="2" s="1"/>
  <c r="C62" i="1"/>
  <c r="C25" i="2" s="1"/>
  <c r="E66" i="1"/>
  <c r="E29" i="2" s="1"/>
  <c r="N62" i="2" s="1"/>
  <c r="E62" i="1"/>
  <c r="E25" i="2" s="1"/>
  <c r="G62" i="1"/>
  <c r="G25" i="2" s="1"/>
  <c r="C23" i="1"/>
  <c r="E26" i="1"/>
  <c r="E25" i="1"/>
  <c r="E24" i="1"/>
  <c r="D24" i="1"/>
  <c r="D23" i="1"/>
  <c r="V15" i="1"/>
  <c r="M24" i="1" s="1"/>
  <c r="F23" i="1"/>
  <c r="D26" i="1"/>
  <c r="E23" i="1"/>
  <c r="F25" i="1"/>
  <c r="C25" i="1"/>
  <c r="D25" i="1"/>
  <c r="X15" i="1"/>
  <c r="O23" i="1" s="1"/>
  <c r="C22" i="1"/>
  <c r="C26" i="1"/>
  <c r="F22" i="1"/>
  <c r="U15" i="1"/>
  <c r="L24" i="1" s="1"/>
  <c r="W15" i="1"/>
  <c r="N25" i="1" s="1"/>
  <c r="C18" i="1"/>
  <c r="H32" i="2" l="1"/>
  <c r="G123" i="1"/>
  <c r="G30" i="2"/>
  <c r="P63" i="2" s="1"/>
  <c r="P58" i="2"/>
  <c r="G32" i="2"/>
  <c r="M58" i="2"/>
  <c r="D123" i="1"/>
  <c r="D30" i="2"/>
  <c r="M63" i="2" s="1"/>
  <c r="N58" i="2"/>
  <c r="E123" i="1"/>
  <c r="E30" i="2"/>
  <c r="N63" i="2" s="1"/>
  <c r="L58" i="2"/>
  <c r="C32" i="2"/>
  <c r="O58" i="2"/>
  <c r="F123" i="1"/>
  <c r="F30" i="2"/>
  <c r="O63" i="2" s="1"/>
  <c r="C123" i="1"/>
  <c r="F69" i="1"/>
  <c r="M25" i="1"/>
  <c r="E69" i="1"/>
  <c r="Y83" i="1" a="1"/>
  <c r="C69" i="1"/>
  <c r="C74" i="1" a="1"/>
  <c r="N24" i="1"/>
  <c r="D28" i="1"/>
  <c r="G69" i="1"/>
  <c r="D69" i="1"/>
  <c r="L23" i="1"/>
  <c r="M23" i="1"/>
  <c r="N22" i="1"/>
  <c r="M22" i="1"/>
  <c r="E28" i="1"/>
  <c r="O25" i="1"/>
  <c r="L25" i="1"/>
  <c r="O22" i="1"/>
  <c r="N23" i="1"/>
  <c r="L22" i="1"/>
  <c r="C28" i="1"/>
  <c r="O24" i="1"/>
  <c r="F28" i="1"/>
  <c r="F32" i="2" l="1"/>
  <c r="D32" i="2"/>
  <c r="Y83" i="1"/>
  <c r="R8" i="2"/>
  <c r="R5" i="2"/>
  <c r="R9" i="2"/>
  <c r="R6" i="2"/>
  <c r="Q5" i="2"/>
  <c r="Q6" i="2"/>
  <c r="Q8" i="2"/>
  <c r="R7" i="2"/>
  <c r="E32" i="2"/>
  <c r="M28" i="1"/>
  <c r="E86" i="1"/>
  <c r="F83" i="1"/>
  <c r="E85" i="1"/>
  <c r="E84" i="1"/>
  <c r="C85" i="1"/>
  <c r="H87" i="1"/>
  <c r="D85" i="1"/>
  <c r="H86" i="1"/>
  <c r="D84" i="1"/>
  <c r="C86" i="1"/>
  <c r="G86" i="1"/>
  <c r="F88" i="1"/>
  <c r="G85" i="1"/>
  <c r="E83" i="1"/>
  <c r="E88" i="1"/>
  <c r="F87" i="1"/>
  <c r="E87" i="1"/>
  <c r="H84" i="1"/>
  <c r="C88" i="1"/>
  <c r="H83" i="1"/>
  <c r="H88" i="1"/>
  <c r="C74" i="1"/>
  <c r="C83" i="1" s="1"/>
  <c r="F86" i="1"/>
  <c r="H85" i="1"/>
  <c r="F85" i="1"/>
  <c r="F84" i="1"/>
  <c r="D83" i="1"/>
  <c r="D88" i="1"/>
  <c r="C84" i="1"/>
  <c r="D87" i="1"/>
  <c r="D86" i="1"/>
  <c r="G84" i="1"/>
  <c r="C87" i="1"/>
  <c r="G83" i="1"/>
  <c r="G88" i="1"/>
  <c r="G87" i="1"/>
  <c r="N28" i="1"/>
  <c r="O28" i="1"/>
  <c r="L28" i="1"/>
  <c r="R39" i="1" a="1"/>
  <c r="R39" i="1" s="1"/>
  <c r="C32" i="1" a="1"/>
  <c r="Q4" i="2" l="1"/>
  <c r="R4" i="2"/>
  <c r="L83" i="1" a="1"/>
  <c r="C32" i="1"/>
  <c r="C39" i="1" s="1"/>
  <c r="C41" i="1"/>
  <c r="D41" i="1"/>
  <c r="F40" i="1"/>
  <c r="F41" i="1"/>
  <c r="D40" i="1"/>
  <c r="E39" i="1"/>
  <c r="E40" i="1"/>
  <c r="F42" i="1"/>
  <c r="D39" i="1"/>
  <c r="C40" i="1"/>
  <c r="F39" i="1"/>
  <c r="E41" i="1"/>
  <c r="D42" i="1"/>
  <c r="C42" i="1"/>
  <c r="E42" i="1"/>
  <c r="L83" i="1" l="1"/>
  <c r="Q90" i="1"/>
  <c r="P90" i="1"/>
  <c r="M90" i="1"/>
  <c r="N90" i="1"/>
  <c r="O90" i="1"/>
  <c r="L39" i="1" a="1"/>
  <c r="L39" i="1" l="1"/>
  <c r="L46" i="1" s="1"/>
  <c r="M46" i="1"/>
  <c r="N46" i="1"/>
  <c r="O46" i="1"/>
  <c r="L90" i="1"/>
  <c r="U83" i="1" a="1"/>
  <c r="C109" i="1" a="1"/>
  <c r="Z86" i="1" l="1"/>
  <c r="D5" i="2"/>
  <c r="D6" i="2"/>
  <c r="D7" i="2"/>
  <c r="D8" i="2"/>
  <c r="D9" i="2"/>
  <c r="C109" i="1"/>
  <c r="AF41" i="2"/>
  <c r="AG41" i="2"/>
  <c r="AI41" i="2"/>
  <c r="AJ41" i="2"/>
  <c r="AH41" i="2"/>
  <c r="T39" i="1" a="1"/>
  <c r="T39" i="1" s="1"/>
  <c r="W85" i="1"/>
  <c r="Z88" i="1"/>
  <c r="U83" i="1"/>
  <c r="W86" i="1"/>
  <c r="Z85" i="1"/>
  <c r="W84" i="1"/>
  <c r="W87" i="1"/>
  <c r="Z84" i="1"/>
  <c r="Z87" i="1"/>
  <c r="J109" i="1" a="1"/>
  <c r="L44" i="1" a="1"/>
  <c r="L44" i="1" s="1"/>
  <c r="W88" i="1"/>
  <c r="AB88" i="1" l="1"/>
  <c r="K9" i="2"/>
  <c r="I131" i="1"/>
  <c r="AE41" i="2"/>
  <c r="AB87" i="1"/>
  <c r="K8" i="2"/>
  <c r="AB86" i="1"/>
  <c r="K7" i="2"/>
  <c r="W83" i="1"/>
  <c r="D4" i="2"/>
  <c r="D10" i="2" s="1"/>
  <c r="AB84" i="1"/>
  <c r="K5" i="2"/>
  <c r="AB85" i="1"/>
  <c r="K6" i="2"/>
  <c r="Z83" i="1"/>
  <c r="U90" i="1"/>
  <c r="C103" i="1" a="1"/>
  <c r="J109" i="1"/>
  <c r="Q119" i="1"/>
  <c r="Q121" i="1"/>
  <c r="O119" i="1"/>
  <c r="S120" i="1"/>
  <c r="P119" i="1"/>
  <c r="R119" i="1"/>
  <c r="R121" i="1"/>
  <c r="O120" i="1"/>
  <c r="S118" i="1"/>
  <c r="P121" i="1"/>
  <c r="S119" i="1"/>
  <c r="S121" i="1"/>
  <c r="O121" i="1"/>
  <c r="P118" i="1"/>
  <c r="P120" i="1"/>
  <c r="P122" i="1"/>
  <c r="O122" i="1"/>
  <c r="Q118" i="1"/>
  <c r="Q120" i="1"/>
  <c r="Q122" i="1"/>
  <c r="R118" i="1"/>
  <c r="R120" i="1"/>
  <c r="R122" i="1"/>
  <c r="S122" i="1"/>
  <c r="O118" i="1"/>
  <c r="I130" i="1"/>
  <c r="I132" i="1"/>
  <c r="I129" i="1"/>
  <c r="I119" i="1"/>
  <c r="I118" i="1"/>
  <c r="H121" i="1"/>
  <c r="H119" i="1"/>
  <c r="H118" i="1"/>
  <c r="G121" i="1"/>
  <c r="D121" i="1"/>
  <c r="F118" i="1"/>
  <c r="E118" i="1"/>
  <c r="E119" i="1"/>
  <c r="D118" i="1"/>
  <c r="F120" i="1"/>
  <c r="C120" i="1"/>
  <c r="E120" i="1"/>
  <c r="E121" i="1"/>
  <c r="C119" i="1"/>
  <c r="C121" i="1"/>
  <c r="G119" i="1"/>
  <c r="G118" i="1"/>
  <c r="D119" i="1"/>
  <c r="C118" i="1"/>
  <c r="G120" i="1"/>
  <c r="D120" i="1"/>
  <c r="D98" i="1"/>
  <c r="S182" i="1" s="1"/>
  <c r="D95" i="1"/>
  <c r="S179" i="1" s="1"/>
  <c r="E95" i="1"/>
  <c r="T179" i="1" s="1"/>
  <c r="E97" i="1"/>
  <c r="T181" i="1" s="1"/>
  <c r="D97" i="1"/>
  <c r="S181" i="1" s="1"/>
  <c r="G98" i="1"/>
  <c r="V182" i="1" s="1"/>
  <c r="F97" i="1"/>
  <c r="U181" i="1" s="1"/>
  <c r="E99" i="1"/>
  <c r="T183" i="1" s="1"/>
  <c r="E96" i="1"/>
  <c r="T180" i="1" s="1"/>
  <c r="H97" i="1"/>
  <c r="W181" i="1" s="1"/>
  <c r="H120" i="1" l="1"/>
  <c r="C101" i="1" a="1"/>
  <c r="C101" i="1" s="1"/>
  <c r="K4" i="2"/>
  <c r="K10" i="2" s="1"/>
  <c r="AG37" i="2"/>
  <c r="AJ38" i="2"/>
  <c r="AH40" i="2"/>
  <c r="AE37" i="2"/>
  <c r="AF40" i="2"/>
  <c r="AH37" i="2"/>
  <c r="AF39" i="2"/>
  <c r="AI40" i="2"/>
  <c r="AE38" i="2"/>
  <c r="AI37" i="2"/>
  <c r="AG39" i="2"/>
  <c r="AJ40" i="2"/>
  <c r="AE39" i="2"/>
  <c r="AJ37" i="2"/>
  <c r="AH39" i="2"/>
  <c r="AE40" i="2"/>
  <c r="AF38" i="2"/>
  <c r="AI39" i="2"/>
  <c r="AG38" i="2"/>
  <c r="AJ39" i="2"/>
  <c r="AH38" i="2"/>
  <c r="AF37" i="2"/>
  <c r="AI38" i="2"/>
  <c r="AG40" i="2"/>
  <c r="F121" i="1"/>
  <c r="F132" i="1" s="1"/>
  <c r="I121" i="1"/>
  <c r="P117" i="1"/>
  <c r="O117" i="1"/>
  <c r="O123" i="1" s="1"/>
  <c r="F119" i="1"/>
  <c r="F130" i="1" s="1"/>
  <c r="I120" i="1"/>
  <c r="T193" i="1"/>
  <c r="E51" i="2" s="1"/>
  <c r="N51" i="2" s="1"/>
  <c r="H134" i="1"/>
  <c r="V186" i="1"/>
  <c r="W186" i="1"/>
  <c r="S186" i="1"/>
  <c r="U186" i="1"/>
  <c r="T186" i="1"/>
  <c r="T191" i="1"/>
  <c r="E49" i="2" s="1"/>
  <c r="N49" i="2" s="1"/>
  <c r="C103" i="1"/>
  <c r="I103" i="1" s="1"/>
  <c r="F95" i="1"/>
  <c r="U179" i="1" s="1"/>
  <c r="G97" i="1"/>
  <c r="V181" i="1" s="1"/>
  <c r="F98" i="1"/>
  <c r="U182" i="1" s="1"/>
  <c r="U192" i="1" s="1"/>
  <c r="F50" i="2" s="1"/>
  <c r="O50" i="2" s="1"/>
  <c r="F99" i="1"/>
  <c r="U183" i="1" s="1"/>
  <c r="H96" i="1"/>
  <c r="W180" i="1" s="1"/>
  <c r="H95" i="1"/>
  <c r="W179" i="1" s="1"/>
  <c r="G96" i="1"/>
  <c r="V180" i="1" s="1"/>
  <c r="G134" i="1"/>
  <c r="D96" i="1"/>
  <c r="S180" i="1" s="1"/>
  <c r="H98" i="1"/>
  <c r="W182" i="1" s="1"/>
  <c r="W192" i="1" s="1"/>
  <c r="H50" i="2" s="1"/>
  <c r="Q50" i="2" s="1"/>
  <c r="G99" i="1"/>
  <c r="V183" i="1" s="1"/>
  <c r="F134" i="1"/>
  <c r="D99" i="1"/>
  <c r="S183" i="1" s="1"/>
  <c r="G95" i="1"/>
  <c r="V179" i="1" s="1"/>
  <c r="F96" i="1"/>
  <c r="H137" i="1"/>
  <c r="H144" i="1" s="1"/>
  <c r="AB83" i="1"/>
  <c r="Z90" i="1"/>
  <c r="G137" i="1"/>
  <c r="G144" i="1" s="1"/>
  <c r="H99" i="1"/>
  <c r="W183" i="1" s="1"/>
  <c r="E98" i="1"/>
  <c r="F137" i="1"/>
  <c r="F144" i="1" s="1"/>
  <c r="E137" i="1"/>
  <c r="E144" i="1" s="1"/>
  <c r="E134" i="1"/>
  <c r="D137" i="1"/>
  <c r="D144" i="1" s="1"/>
  <c r="D134" i="1"/>
  <c r="E129" i="1"/>
  <c r="H131" i="1"/>
  <c r="F129" i="1"/>
  <c r="D132" i="1"/>
  <c r="G131" i="1"/>
  <c r="E131" i="1"/>
  <c r="D131" i="1"/>
  <c r="E132" i="1"/>
  <c r="D130" i="1"/>
  <c r="F131" i="1"/>
  <c r="G132" i="1"/>
  <c r="G129" i="1"/>
  <c r="D129" i="1"/>
  <c r="H129" i="1"/>
  <c r="H132" i="1"/>
  <c r="G130" i="1"/>
  <c r="E130" i="1"/>
  <c r="H130" i="1"/>
  <c r="I128" i="1"/>
  <c r="I117" i="1"/>
  <c r="H117" i="1"/>
  <c r="E117" i="1"/>
  <c r="G117" i="1"/>
  <c r="D117" i="1"/>
  <c r="C117" i="1"/>
  <c r="F117" i="1"/>
  <c r="Q117" i="1"/>
  <c r="Q123" i="1" s="1"/>
  <c r="R117" i="1"/>
  <c r="R123" i="1" s="1"/>
  <c r="S117" i="1"/>
  <c r="S123" i="1" s="1"/>
  <c r="P123" i="1"/>
  <c r="F124" i="1" l="1"/>
  <c r="U191" i="1"/>
  <c r="F49" i="2" s="1"/>
  <c r="O49" i="2" s="1"/>
  <c r="AF36" i="2"/>
  <c r="AG36" i="2"/>
  <c r="AH36" i="2"/>
  <c r="AE36" i="2"/>
  <c r="AJ36" i="2"/>
  <c r="AI36" i="2"/>
  <c r="V185" i="1"/>
  <c r="V195" i="1" s="1"/>
  <c r="S190" i="1"/>
  <c r="D48" i="2" s="1"/>
  <c r="M48" i="2" s="1"/>
  <c r="W189" i="1"/>
  <c r="H47" i="2" s="1"/>
  <c r="S191" i="1"/>
  <c r="D49" i="2" s="1"/>
  <c r="M49" i="2" s="1"/>
  <c r="W190" i="1"/>
  <c r="H48" i="2" s="1"/>
  <c r="Q48" i="2" s="1"/>
  <c r="S189" i="1"/>
  <c r="D47" i="2" s="1"/>
  <c r="W191" i="1"/>
  <c r="H49" i="2" s="1"/>
  <c r="Q49" i="2" s="1"/>
  <c r="S193" i="1"/>
  <c r="D51" i="2" s="1"/>
  <c r="M51" i="2" s="1"/>
  <c r="W193" i="1"/>
  <c r="H51" i="2" s="1"/>
  <c r="Q51" i="2" s="1"/>
  <c r="V190" i="1"/>
  <c r="G48" i="2" s="1"/>
  <c r="P48" i="2" s="1"/>
  <c r="V189" i="1"/>
  <c r="G47" i="2" s="1"/>
  <c r="V192" i="1"/>
  <c r="G50" i="2" s="1"/>
  <c r="P50" i="2" s="1"/>
  <c r="E102" i="1"/>
  <c r="T182" i="1"/>
  <c r="T192" i="1" s="1"/>
  <c r="E50" i="2" s="1"/>
  <c r="N50" i="2" s="1"/>
  <c r="F102" i="1"/>
  <c r="U180" i="1"/>
  <c r="U190" i="1" s="1"/>
  <c r="F48" i="2" s="1"/>
  <c r="O48" i="2" s="1"/>
  <c r="U193" i="1"/>
  <c r="F51" i="2" s="1"/>
  <c r="O51" i="2" s="1"/>
  <c r="T189" i="1"/>
  <c r="E47" i="2" s="1"/>
  <c r="C134" i="1"/>
  <c r="L4" i="2" s="1" a="1"/>
  <c r="L4" i="2" s="1"/>
  <c r="L10" i="2" s="1"/>
  <c r="R186" i="1"/>
  <c r="V191" i="1"/>
  <c r="G49" i="2" s="1"/>
  <c r="P49" i="2" s="1"/>
  <c r="S185" i="1"/>
  <c r="S195" i="1" s="1"/>
  <c r="S192" i="1"/>
  <c r="D50" i="2" s="1"/>
  <c r="M50" i="2" s="1"/>
  <c r="V193" i="1"/>
  <c r="G51" i="2" s="1"/>
  <c r="P51" i="2" s="1"/>
  <c r="U189" i="1"/>
  <c r="F47" i="2" s="1"/>
  <c r="W185" i="1"/>
  <c r="W195" i="1" s="1"/>
  <c r="T190" i="1"/>
  <c r="E48" i="2" s="1"/>
  <c r="N48" i="2" s="1"/>
  <c r="C132" i="1"/>
  <c r="J132" i="1" s="1"/>
  <c r="E17" i="2" s="1"/>
  <c r="C99" i="1"/>
  <c r="R183" i="1" s="1"/>
  <c r="G102" i="1"/>
  <c r="C96" i="1"/>
  <c r="C131" i="1"/>
  <c r="J131" i="1" s="1"/>
  <c r="E16" i="2" s="1"/>
  <c r="R179" i="1"/>
  <c r="C98" i="1"/>
  <c r="C129" i="1"/>
  <c r="J129" i="1" s="1"/>
  <c r="E14" i="2" s="1"/>
  <c r="C137" i="1"/>
  <c r="N143" i="1" s="1"/>
  <c r="C97" i="1"/>
  <c r="R181" i="1" s="1"/>
  <c r="C130" i="1"/>
  <c r="D102" i="1"/>
  <c r="H102" i="1"/>
  <c r="E128" i="1"/>
  <c r="I124" i="1"/>
  <c r="I164" i="1" s="1"/>
  <c r="I36" i="2" s="1"/>
  <c r="F135" i="1"/>
  <c r="F170" i="1"/>
  <c r="F41" i="2" s="1"/>
  <c r="H128" i="1"/>
  <c r="J130" i="1"/>
  <c r="E15" i="2" s="1"/>
  <c r="L147" i="1"/>
  <c r="I153" i="1" s="1"/>
  <c r="F128" i="1"/>
  <c r="F164" i="1"/>
  <c r="F36" i="2" s="1"/>
  <c r="L146" i="1"/>
  <c r="O146" i="1" s="1"/>
  <c r="F167" i="1"/>
  <c r="F39" i="2" s="1"/>
  <c r="H124" i="1"/>
  <c r="H164" i="1" s="1"/>
  <c r="H36" i="2" s="1"/>
  <c r="D128" i="1"/>
  <c r="F166" i="1"/>
  <c r="F38" i="2" s="1"/>
  <c r="F168" i="1"/>
  <c r="F40" i="2" s="1"/>
  <c r="G128" i="1"/>
  <c r="F165" i="1"/>
  <c r="F37" i="2" s="1"/>
  <c r="G124" i="1"/>
  <c r="G164" i="1" s="1"/>
  <c r="G36" i="2" s="1"/>
  <c r="E124" i="1"/>
  <c r="D124" i="1"/>
  <c r="O47" i="2" l="1"/>
  <c r="N47" i="2"/>
  <c r="P47" i="2"/>
  <c r="Y40" i="2"/>
  <c r="O40" i="2"/>
  <c r="J95" i="1"/>
  <c r="D13" i="2" s="1"/>
  <c r="Y39" i="2"/>
  <c r="O39" i="2"/>
  <c r="O41" i="2"/>
  <c r="Y41" i="2"/>
  <c r="U185" i="1"/>
  <c r="U195" i="1" s="1"/>
  <c r="U196" i="1" s="1"/>
  <c r="Y36" i="2"/>
  <c r="O36" i="2"/>
  <c r="F43" i="2"/>
  <c r="I158" i="1"/>
  <c r="I159" i="1"/>
  <c r="I156" i="1"/>
  <c r="I157" i="1"/>
  <c r="I154" i="1"/>
  <c r="I155" i="1"/>
  <c r="AA36" i="2"/>
  <c r="Q36" i="2"/>
  <c r="S196" i="1"/>
  <c r="Z36" i="2"/>
  <c r="P36" i="2"/>
  <c r="M47" i="2"/>
  <c r="O38" i="2"/>
  <c r="Y38" i="2"/>
  <c r="Q47" i="2"/>
  <c r="O37" i="2"/>
  <c r="Y37" i="2"/>
  <c r="AB36" i="2"/>
  <c r="R36" i="2"/>
  <c r="W196" i="1"/>
  <c r="Y183" i="1"/>
  <c r="G17" i="2" s="1"/>
  <c r="R193" i="1"/>
  <c r="C51" i="2" s="1"/>
  <c r="L51" i="2" s="1"/>
  <c r="C102" i="1"/>
  <c r="Y179" i="1"/>
  <c r="R189" i="1"/>
  <c r="T196" i="1"/>
  <c r="T185" i="1"/>
  <c r="J98" i="1"/>
  <c r="D16" i="2" s="1"/>
  <c r="R182" i="1"/>
  <c r="J96" i="1"/>
  <c r="D14" i="2" s="1"/>
  <c r="R180" i="1"/>
  <c r="V196" i="1"/>
  <c r="R191" i="1"/>
  <c r="C49" i="2" s="1"/>
  <c r="L49" i="2" s="1"/>
  <c r="Y181" i="1"/>
  <c r="G15" i="2" s="1"/>
  <c r="J97" i="1"/>
  <c r="D15" i="2" s="1"/>
  <c r="J99" i="1"/>
  <c r="D17" i="2" s="1"/>
  <c r="C144" i="1"/>
  <c r="I102" i="1"/>
  <c r="I165" i="1"/>
  <c r="I37" i="2" s="1"/>
  <c r="I168" i="1"/>
  <c r="I40" i="2" s="1"/>
  <c r="I167" i="1"/>
  <c r="I39" i="2" s="1"/>
  <c r="I166" i="1"/>
  <c r="I38" i="2" s="1"/>
  <c r="D135" i="1"/>
  <c r="D170" i="1"/>
  <c r="D41" i="2" s="1"/>
  <c r="D166" i="1"/>
  <c r="D38" i="2" s="1"/>
  <c r="D165" i="1"/>
  <c r="D37" i="2" s="1"/>
  <c r="D168" i="1"/>
  <c r="D40" i="2" s="1"/>
  <c r="D167" i="1"/>
  <c r="D39" i="2" s="1"/>
  <c r="E135" i="1"/>
  <c r="E170" i="1"/>
  <c r="E41" i="2" s="1"/>
  <c r="E165" i="1"/>
  <c r="E37" i="2" s="1"/>
  <c r="E167" i="1"/>
  <c r="E39" i="2" s="1"/>
  <c r="E166" i="1"/>
  <c r="E38" i="2" s="1"/>
  <c r="E168" i="1"/>
  <c r="E40" i="2" s="1"/>
  <c r="F171" i="1"/>
  <c r="H135" i="1"/>
  <c r="H170" i="1"/>
  <c r="H41" i="2" s="1"/>
  <c r="H168" i="1"/>
  <c r="H40" i="2" s="1"/>
  <c r="H165" i="1"/>
  <c r="H37" i="2" s="1"/>
  <c r="H167" i="1"/>
  <c r="H39" i="2" s="1"/>
  <c r="H166" i="1"/>
  <c r="H38" i="2" s="1"/>
  <c r="J128" i="1"/>
  <c r="E13" i="2" s="1"/>
  <c r="E18" i="2" s="1"/>
  <c r="E164" i="1"/>
  <c r="E36" i="2" s="1"/>
  <c r="G135" i="1"/>
  <c r="G170" i="1"/>
  <c r="G41" i="2" s="1"/>
  <c r="G166" i="1"/>
  <c r="G38" i="2" s="1"/>
  <c r="G165" i="1"/>
  <c r="G37" i="2" s="1"/>
  <c r="G168" i="1"/>
  <c r="G40" i="2" s="1"/>
  <c r="G167" i="1"/>
  <c r="G39" i="2" s="1"/>
  <c r="D164" i="1"/>
  <c r="D36" i="2" s="1"/>
  <c r="O147" i="1"/>
  <c r="F142" i="1"/>
  <c r="O135" i="1" a="1"/>
  <c r="C124" i="1"/>
  <c r="I160" i="1" l="1"/>
  <c r="G43" i="2"/>
  <c r="M39" i="2"/>
  <c r="W39" i="2"/>
  <c r="C47" i="2"/>
  <c r="AK39" i="2"/>
  <c r="AK37" i="2"/>
  <c r="AK38" i="2"/>
  <c r="AK36" i="2"/>
  <c r="X36" i="2"/>
  <c r="E43" i="2"/>
  <c r="N36" i="2"/>
  <c r="W40" i="2"/>
  <c r="M40" i="2"/>
  <c r="R37" i="2"/>
  <c r="AB37" i="2"/>
  <c r="G13" i="2"/>
  <c r="X40" i="2"/>
  <c r="N40" i="2"/>
  <c r="P39" i="2"/>
  <c r="Z39" i="2"/>
  <c r="N38" i="2"/>
  <c r="X38" i="2"/>
  <c r="Q39" i="2"/>
  <c r="AA39" i="2"/>
  <c r="X39" i="2"/>
  <c r="N39" i="2"/>
  <c r="W41" i="2"/>
  <c r="M41" i="2"/>
  <c r="M37" i="2"/>
  <c r="W37" i="2"/>
  <c r="AA38" i="2"/>
  <c r="Q38" i="2"/>
  <c r="Q43" i="2" s="1"/>
  <c r="M38" i="2"/>
  <c r="W38" i="2"/>
  <c r="P40" i="2"/>
  <c r="Z40" i="2"/>
  <c r="P37" i="2"/>
  <c r="Z37" i="2"/>
  <c r="Q37" i="2"/>
  <c r="AA37" i="2"/>
  <c r="X37" i="2"/>
  <c r="N37" i="2"/>
  <c r="P38" i="2"/>
  <c r="Z38" i="2"/>
  <c r="AA40" i="2"/>
  <c r="Q40" i="2"/>
  <c r="X41" i="2"/>
  <c r="N41" i="2"/>
  <c r="R38" i="2"/>
  <c r="AB38" i="2"/>
  <c r="H43" i="2"/>
  <c r="J101" i="1"/>
  <c r="P41" i="2"/>
  <c r="P43" i="2" s="1"/>
  <c r="Z41" i="2"/>
  <c r="Q41" i="2"/>
  <c r="AA41" i="2"/>
  <c r="AB39" i="2"/>
  <c r="R39" i="2"/>
  <c r="I43" i="2"/>
  <c r="D18" i="2"/>
  <c r="M36" i="2"/>
  <c r="D43" i="2"/>
  <c r="W36" i="2"/>
  <c r="AB40" i="2"/>
  <c r="R40" i="2"/>
  <c r="O43" i="2"/>
  <c r="Y182" i="1"/>
  <c r="G16" i="2" s="1"/>
  <c r="R192" i="1"/>
  <c r="C50" i="2" s="1"/>
  <c r="L50" i="2" s="1"/>
  <c r="R190" i="1"/>
  <c r="C48" i="2" s="1"/>
  <c r="L48" i="2" s="1"/>
  <c r="Y180" i="1"/>
  <c r="G14" i="2" s="1"/>
  <c r="R185" i="1"/>
  <c r="H171" i="1"/>
  <c r="G171" i="1"/>
  <c r="I171" i="1"/>
  <c r="G142" i="1"/>
  <c r="D171" i="1"/>
  <c r="E171" i="1"/>
  <c r="C135" i="1"/>
  <c r="C170" i="1"/>
  <c r="C168" i="1"/>
  <c r="C40" i="2" s="1"/>
  <c r="C165" i="1"/>
  <c r="C37" i="2" s="1"/>
  <c r="C166" i="1"/>
  <c r="C38" i="2" s="1"/>
  <c r="C167" i="1"/>
  <c r="C39" i="2" s="1"/>
  <c r="C164" i="1"/>
  <c r="C36" i="2" s="1"/>
  <c r="H142" i="1"/>
  <c r="L144" i="1"/>
  <c r="C146" i="1" a="1"/>
  <c r="C146" i="1" s="1"/>
  <c r="E142" i="1"/>
  <c r="D142" i="1"/>
  <c r="P136" i="1"/>
  <c r="D148" i="1" s="1"/>
  <c r="Q136" i="1"/>
  <c r="E148" i="1" s="1"/>
  <c r="R136" i="1"/>
  <c r="F148" i="1" s="1"/>
  <c r="S136" i="1"/>
  <c r="G148" i="1" s="1"/>
  <c r="O135" i="1"/>
  <c r="O136" i="1" s="1"/>
  <c r="C148" i="1" s="1"/>
  <c r="P128" i="1"/>
  <c r="P130" i="1"/>
  <c r="P132" i="1"/>
  <c r="Q128" i="1"/>
  <c r="Q130" i="1"/>
  <c r="Q132" i="1"/>
  <c r="R128" i="1"/>
  <c r="R130" i="1"/>
  <c r="R132" i="1"/>
  <c r="S128" i="1"/>
  <c r="S130" i="1"/>
  <c r="S132" i="1"/>
  <c r="P129" i="1"/>
  <c r="P131" i="1"/>
  <c r="P133" i="1"/>
  <c r="S133" i="1"/>
  <c r="Q129" i="1"/>
  <c r="Q131" i="1"/>
  <c r="Q133" i="1"/>
  <c r="S131" i="1"/>
  <c r="R129" i="1"/>
  <c r="R131" i="1"/>
  <c r="R133" i="1"/>
  <c r="S129" i="1"/>
  <c r="R43" i="2" l="1"/>
  <c r="G18" i="2"/>
  <c r="V38" i="2"/>
  <c r="L38" i="2"/>
  <c r="S38" i="2" s="1"/>
  <c r="R244" i="1" a="1"/>
  <c r="V39" i="2"/>
  <c r="L39" i="2"/>
  <c r="S39" i="2" s="1"/>
  <c r="K195" i="1" a="1"/>
  <c r="K195" i="1" s="1"/>
  <c r="C41" i="2"/>
  <c r="C43" i="2" s="1"/>
  <c r="S4" i="2" a="1"/>
  <c r="S4" i="2" s="1"/>
  <c r="R195" i="1"/>
  <c r="R196" i="1" s="1"/>
  <c r="N4" i="2" a="1"/>
  <c r="N4" i="2" s="1"/>
  <c r="N10" i="2" s="1"/>
  <c r="V37" i="2"/>
  <c r="L37" i="2"/>
  <c r="S37" i="2" s="1"/>
  <c r="V40" i="2"/>
  <c r="L40" i="2"/>
  <c r="S40" i="2" s="1"/>
  <c r="L47" i="2"/>
  <c r="N43" i="2"/>
  <c r="R210" i="1" a="1"/>
  <c r="L36" i="2"/>
  <c r="V36" i="2"/>
  <c r="M43" i="2"/>
  <c r="Z207" i="1" a="1"/>
  <c r="S156" i="1"/>
  <c r="S157" i="1"/>
  <c r="Q153" i="1"/>
  <c r="Q158" i="1"/>
  <c r="S155" i="1"/>
  <c r="P157" i="1"/>
  <c r="Q156" i="1"/>
  <c r="S153" i="1"/>
  <c r="P155" i="1"/>
  <c r="S158" i="1"/>
  <c r="R158" i="1"/>
  <c r="P158" i="1"/>
  <c r="R153" i="1"/>
  <c r="R156" i="1"/>
  <c r="P156" i="1"/>
  <c r="Q157" i="1"/>
  <c r="Q154" i="1"/>
  <c r="R157" i="1"/>
  <c r="P153" i="1"/>
  <c r="S154" i="1"/>
  <c r="R155" i="1"/>
  <c r="R154" i="1"/>
  <c r="P154" i="1"/>
  <c r="Q155" i="1"/>
  <c r="L143" i="1"/>
  <c r="C142" i="1"/>
  <c r="C171" i="1"/>
  <c r="N144" i="1"/>
  <c r="O129" i="1"/>
  <c r="O130" i="1"/>
  <c r="O131" i="1"/>
  <c r="O132" i="1"/>
  <c r="O133" i="1"/>
  <c r="Q134" i="1"/>
  <c r="E147" i="1" s="1"/>
  <c r="R134" i="1"/>
  <c r="F147" i="1" s="1"/>
  <c r="S134" i="1"/>
  <c r="G147" i="1" s="1"/>
  <c r="P134" i="1"/>
  <c r="D147" i="1" s="1"/>
  <c r="R244" i="1" l="1"/>
  <c r="R210" i="1"/>
  <c r="R218" i="1" s="1"/>
  <c r="W223" i="1"/>
  <c r="T220" i="1"/>
  <c r="V219" i="1"/>
  <c r="S223" i="1"/>
  <c r="S222" i="1"/>
  <c r="U218" i="1"/>
  <c r="R219" i="1"/>
  <c r="T221" i="1"/>
  <c r="R223" i="1"/>
  <c r="T223" i="1"/>
  <c r="V223" i="1"/>
  <c r="V218" i="1"/>
  <c r="U219" i="1"/>
  <c r="W222" i="1"/>
  <c r="W218" i="1"/>
  <c r="W220" i="1"/>
  <c r="W221" i="1"/>
  <c r="S221" i="1"/>
  <c r="R222" i="1"/>
  <c r="U220" i="1"/>
  <c r="T219" i="1"/>
  <c r="R221" i="1"/>
  <c r="U222" i="1"/>
  <c r="W219" i="1"/>
  <c r="V222" i="1"/>
  <c r="V221" i="1"/>
  <c r="T222" i="1"/>
  <c r="R220" i="1"/>
  <c r="S218" i="1"/>
  <c r="U221" i="1"/>
  <c r="U223" i="1"/>
  <c r="S219" i="1"/>
  <c r="T218" i="1"/>
  <c r="V220" i="1"/>
  <c r="S220" i="1"/>
  <c r="S36" i="2"/>
  <c r="AB226" i="1" a="1"/>
  <c r="C52" i="2" a="1"/>
  <c r="Z207" i="1"/>
  <c r="AA201" i="1"/>
  <c r="AB203" i="1"/>
  <c r="AA203" i="1"/>
  <c r="AB205" i="1"/>
  <c r="AB201" i="1"/>
  <c r="AA205" i="1"/>
  <c r="AD200" i="1"/>
  <c r="AA202" i="1"/>
  <c r="AD202" i="1"/>
  <c r="AC205" i="1"/>
  <c r="AB200" i="1"/>
  <c r="AC202" i="1"/>
  <c r="AA204" i="1"/>
  <c r="AC203" i="1"/>
  <c r="AD205" i="1"/>
  <c r="AC201" i="1"/>
  <c r="AA200" i="1"/>
  <c r="S245" i="1" s="1"/>
  <c r="AB204" i="1"/>
  <c r="AD203" i="1"/>
  <c r="AD204" i="1"/>
  <c r="AC200" i="1"/>
  <c r="AB202" i="1"/>
  <c r="AD201" i="1"/>
  <c r="AC204" i="1"/>
  <c r="L41" i="2"/>
  <c r="S41" i="2" s="1"/>
  <c r="V41" i="2"/>
  <c r="Q160" i="1"/>
  <c r="O157" i="1"/>
  <c r="O156" i="1"/>
  <c r="S160" i="1"/>
  <c r="R160" i="1"/>
  <c r="O155" i="1"/>
  <c r="O158" i="1"/>
  <c r="P160" i="1"/>
  <c r="O134" i="1"/>
  <c r="C147" i="1" s="1"/>
  <c r="C52" i="2" l="1"/>
  <c r="O52" i="2"/>
  <c r="N52" i="2"/>
  <c r="P52" i="2"/>
  <c r="Q52" i="2"/>
  <c r="M52" i="2"/>
  <c r="D54" i="2"/>
  <c r="F54" i="2"/>
  <c r="E54" i="2"/>
  <c r="H54" i="2"/>
  <c r="G54" i="2"/>
  <c r="R226" i="1" a="1"/>
  <c r="R226" i="1" s="1"/>
  <c r="L43" i="2"/>
  <c r="V245" i="1"/>
  <c r="U245" i="1"/>
  <c r="Z200" i="1"/>
  <c r="Z205" i="1"/>
  <c r="AF205" i="1" s="1"/>
  <c r="G9" i="2" s="1"/>
  <c r="Z204" i="1"/>
  <c r="AF204" i="1" s="1"/>
  <c r="G8" i="2" s="1"/>
  <c r="Z203" i="1"/>
  <c r="AF203" i="1" s="1"/>
  <c r="G7" i="2" s="1"/>
  <c r="Z202" i="1"/>
  <c r="AF202" i="1" s="1"/>
  <c r="G6" i="2" s="1"/>
  <c r="Z201" i="1"/>
  <c r="AF201" i="1" s="1"/>
  <c r="G5" i="2" s="1"/>
  <c r="AB226" i="1"/>
  <c r="U6" i="2"/>
  <c r="U7" i="2"/>
  <c r="U8" i="2"/>
  <c r="U9" i="2"/>
  <c r="U5" i="2"/>
  <c r="O164" i="1" a="1"/>
  <c r="O164" i="1" s="1"/>
  <c r="T245" i="1"/>
  <c r="AA242" i="1"/>
  <c r="J179" i="1" a="1"/>
  <c r="C179" i="1" a="1"/>
  <c r="O160" i="1"/>
  <c r="R233" i="1" l="1" a="1"/>
  <c r="AA226" i="1" a="1"/>
  <c r="U4" i="2"/>
  <c r="AF200" i="1"/>
  <c r="R245" i="1"/>
  <c r="AB242" i="1" s="1"/>
  <c r="L52" i="2"/>
  <c r="C54" i="2"/>
  <c r="J179" i="1"/>
  <c r="K180" i="1"/>
  <c r="K181" i="1"/>
  <c r="K182" i="1"/>
  <c r="K183" i="1"/>
  <c r="K184" i="1"/>
  <c r="C179" i="1"/>
  <c r="C187" i="1" s="1"/>
  <c r="F190" i="1"/>
  <c r="C192" i="1"/>
  <c r="F189" i="1"/>
  <c r="D190" i="1"/>
  <c r="G188" i="1"/>
  <c r="E189" i="1"/>
  <c r="D188" i="1"/>
  <c r="H191" i="1"/>
  <c r="C190" i="1"/>
  <c r="E191" i="1"/>
  <c r="E188" i="1"/>
  <c r="E192" i="1"/>
  <c r="D187" i="1"/>
  <c r="D192" i="1"/>
  <c r="F191" i="1"/>
  <c r="D191" i="1"/>
  <c r="G191" i="1"/>
  <c r="C191" i="1"/>
  <c r="G192" i="1"/>
  <c r="C189" i="1"/>
  <c r="C188" i="1"/>
  <c r="H190" i="1"/>
  <c r="D189" i="1"/>
  <c r="E187" i="1"/>
  <c r="H188" i="1"/>
  <c r="G187" i="1"/>
  <c r="G189" i="1"/>
  <c r="F192" i="1"/>
  <c r="G190" i="1"/>
  <c r="H192" i="1"/>
  <c r="F188" i="1"/>
  <c r="E190" i="1"/>
  <c r="H189" i="1"/>
  <c r="F187" i="1"/>
  <c r="H187" i="1"/>
  <c r="R241" i="1" l="1" a="1"/>
  <c r="R241" i="1" s="1"/>
  <c r="AB241" i="1" s="1"/>
  <c r="G4" i="2"/>
  <c r="G10" i="2" s="1"/>
  <c r="AA226" i="1"/>
  <c r="AC228" i="1"/>
  <c r="AC229" i="1"/>
  <c r="AC230" i="1"/>
  <c r="AC231" i="1"/>
  <c r="AC227" i="1"/>
  <c r="R233" i="1"/>
  <c r="U242" i="1"/>
  <c r="W242" i="1"/>
  <c r="T242" i="1"/>
  <c r="V242" i="1"/>
  <c r="S242" i="1"/>
  <c r="C195" i="1" a="1"/>
  <c r="C195" i="1" s="1"/>
  <c r="C205" i="1" s="1" a="1"/>
  <c r="C205" i="1" s="1"/>
  <c r="C206" i="1" s="1" a="1"/>
  <c r="C206" i="1" s="1"/>
  <c r="K179" i="1"/>
  <c r="K185" i="1" s="1"/>
  <c r="J185" i="1"/>
  <c r="R234" i="1" l="1" a="1"/>
  <c r="R242" i="1"/>
  <c r="AC241" i="1" s="1"/>
  <c r="R240" i="1" a="1"/>
  <c r="R240" i="1" s="1"/>
  <c r="AA241" i="1" s="1"/>
  <c r="AC226" i="1"/>
  <c r="AA244" i="1" s="1"/>
  <c r="L179" i="1"/>
  <c r="L180" i="1"/>
  <c r="I212" i="1" s="1"/>
  <c r="L181" i="1"/>
  <c r="I213" i="1" s="1"/>
  <c r="L182" i="1"/>
  <c r="I214" i="1" s="1"/>
  <c r="L184" i="1"/>
  <c r="L183" i="1"/>
  <c r="I215" i="1" s="1"/>
  <c r="J195" i="1" a="1"/>
  <c r="R234" i="1" l="1"/>
  <c r="R246" i="1" s="1"/>
  <c r="U246" i="1"/>
  <c r="S246" i="1"/>
  <c r="V246" i="1"/>
  <c r="T246" i="1"/>
  <c r="J195" i="1"/>
  <c r="L197" i="1"/>
  <c r="M197" i="1" s="1"/>
  <c r="L198" i="1"/>
  <c r="M198" i="1" s="1"/>
  <c r="L199" i="1"/>
  <c r="M199" i="1" s="1"/>
  <c r="L200" i="1"/>
  <c r="M200" i="1" s="1"/>
  <c r="L196" i="1"/>
  <c r="M196" i="1" s="1"/>
  <c r="L185" i="1"/>
  <c r="I211" i="1"/>
  <c r="L245" i="1" s="1"/>
  <c r="AC242" i="1" l="1"/>
  <c r="O245" i="1"/>
  <c r="AD245" i="1"/>
  <c r="L195" i="1"/>
  <c r="C220" i="1" a="1"/>
  <c r="D223" i="1" l="1"/>
  <c r="D242" i="1" s="1"/>
  <c r="E223" i="1"/>
  <c r="E242" i="1" s="1"/>
  <c r="F223" i="1"/>
  <c r="F242" i="1" s="1"/>
  <c r="G223" i="1"/>
  <c r="G242" i="1" s="1"/>
  <c r="H223" i="1"/>
  <c r="H242" i="1" s="1"/>
  <c r="C220" i="1"/>
  <c r="C223" i="1" s="1"/>
  <c r="C242" i="1" s="1"/>
  <c r="F215" i="1"/>
  <c r="F213" i="1"/>
  <c r="F214" i="1"/>
  <c r="F211" i="1"/>
  <c r="G211" i="1"/>
  <c r="H211" i="1"/>
  <c r="F212" i="1"/>
  <c r="D215" i="1"/>
  <c r="E213" i="1"/>
  <c r="E212" i="1"/>
  <c r="E215" i="1"/>
  <c r="H214" i="1"/>
  <c r="E214" i="1"/>
  <c r="E211" i="1"/>
  <c r="G212" i="1"/>
  <c r="D213" i="1"/>
  <c r="G213" i="1"/>
  <c r="H212" i="1"/>
  <c r="D211" i="1"/>
  <c r="H215" i="1"/>
  <c r="G215" i="1"/>
  <c r="D212" i="1"/>
  <c r="D214" i="1"/>
  <c r="G214" i="1"/>
  <c r="H213" i="1"/>
  <c r="C221" i="1" a="1"/>
  <c r="C221" i="1" s="1"/>
  <c r="M195" i="1"/>
  <c r="M202" i="1" s="1"/>
  <c r="L202" i="1"/>
  <c r="F217" i="1" l="1"/>
  <c r="H217" i="1"/>
  <c r="G217" i="1"/>
  <c r="H218" i="1"/>
  <c r="H258" i="1" s="1"/>
  <c r="D217" i="1"/>
  <c r="E217" i="1"/>
  <c r="C215" i="1"/>
  <c r="C214" i="1"/>
  <c r="C213" i="1"/>
  <c r="C211" i="1"/>
  <c r="C212" i="1"/>
  <c r="H253" i="1" l="1"/>
  <c r="H256" i="1"/>
  <c r="H257" i="1"/>
  <c r="H255" i="1"/>
  <c r="H254" i="1"/>
  <c r="H259" i="1"/>
  <c r="H261" i="1" s="1"/>
  <c r="F259" i="1"/>
  <c r="J215" i="1"/>
  <c r="F17" i="2" s="1"/>
  <c r="D222" i="1"/>
  <c r="E222" i="1"/>
  <c r="J212" i="1"/>
  <c r="F14" i="2" s="1"/>
  <c r="J213" i="1"/>
  <c r="F15" i="2" s="1"/>
  <c r="F222" i="1"/>
  <c r="H240" i="1"/>
  <c r="G222" i="1"/>
  <c r="H222" i="1"/>
  <c r="J214" i="1"/>
  <c r="F16" i="2" s="1"/>
  <c r="F218" i="1"/>
  <c r="D218" i="1"/>
  <c r="C217" i="1"/>
  <c r="J211" i="1"/>
  <c r="F13" i="2" s="1"/>
  <c r="E218" i="1"/>
  <c r="G218" i="1"/>
  <c r="G259" i="1" s="1"/>
  <c r="M4" i="2" l="1" a="1"/>
  <c r="M4" i="2" s="1"/>
  <c r="M10" i="2" s="1"/>
  <c r="D258" i="1"/>
  <c r="D255" i="1"/>
  <c r="D253" i="1"/>
  <c r="D256" i="1"/>
  <c r="D257" i="1"/>
  <c r="D254" i="1"/>
  <c r="D259" i="1"/>
  <c r="D261" i="1" s="1"/>
  <c r="F258" i="1"/>
  <c r="F253" i="1"/>
  <c r="F255" i="1"/>
  <c r="F254" i="1"/>
  <c r="F256" i="1"/>
  <c r="F257" i="1"/>
  <c r="G258" i="1"/>
  <c r="G256" i="1"/>
  <c r="G257" i="1"/>
  <c r="G253" i="1"/>
  <c r="G254" i="1"/>
  <c r="G255" i="1"/>
  <c r="E258" i="1"/>
  <c r="E253" i="1"/>
  <c r="E254" i="1"/>
  <c r="E255" i="1"/>
  <c r="E257" i="1"/>
  <c r="E256" i="1"/>
  <c r="F18" i="2"/>
  <c r="E259" i="1"/>
  <c r="C222" i="1"/>
  <c r="L244" i="1"/>
  <c r="D240" i="1"/>
  <c r="G240" i="1"/>
  <c r="E240" i="1"/>
  <c r="F240" i="1"/>
  <c r="C218" i="1"/>
  <c r="C259" i="1" s="1"/>
  <c r="C234" i="1" a="1"/>
  <c r="C244" i="1" a="1"/>
  <c r="C244" i="1" s="1"/>
  <c r="L242" i="1" s="1"/>
  <c r="E261" i="1" l="1"/>
  <c r="T4" i="2" a="1"/>
  <c r="T4" i="2" s="1"/>
  <c r="AD244" i="1"/>
  <c r="O244" i="1"/>
  <c r="C258" i="1"/>
  <c r="C255" i="1"/>
  <c r="C253" i="1"/>
  <c r="C256" i="1"/>
  <c r="C257" i="1"/>
  <c r="C254" i="1"/>
  <c r="F261" i="1"/>
  <c r="D235" i="1"/>
  <c r="D246" i="1" s="1"/>
  <c r="E235" i="1"/>
  <c r="E246" i="1" s="1"/>
  <c r="F235" i="1"/>
  <c r="F246" i="1" s="1"/>
  <c r="G235" i="1"/>
  <c r="G246" i="1" s="1"/>
  <c r="C240" i="1"/>
  <c r="L241" i="1" s="1"/>
  <c r="G261" i="1"/>
  <c r="C234" i="1"/>
  <c r="C235" i="1" s="1"/>
  <c r="G229" i="1"/>
  <c r="E231" i="1"/>
  <c r="G230" i="1"/>
  <c r="E226" i="1"/>
  <c r="G228" i="1"/>
  <c r="G226" i="1"/>
  <c r="D230" i="1"/>
  <c r="D228" i="1"/>
  <c r="E229" i="1"/>
  <c r="F230" i="1"/>
  <c r="G227" i="1"/>
  <c r="D229" i="1"/>
  <c r="F231" i="1"/>
  <c r="E227" i="1"/>
  <c r="F229" i="1"/>
  <c r="E228" i="1"/>
  <c r="D226" i="1"/>
  <c r="E230" i="1"/>
  <c r="D231" i="1"/>
  <c r="D227" i="1"/>
  <c r="G231" i="1"/>
  <c r="F227" i="1"/>
  <c r="F226" i="1"/>
  <c r="F228" i="1"/>
  <c r="N241" i="1" l="1"/>
  <c r="C246" i="1"/>
  <c r="N242" i="1" s="1"/>
  <c r="G232" i="1"/>
  <c r="G245" i="1" s="1"/>
  <c r="C261" i="1"/>
  <c r="F232" i="1"/>
  <c r="F245" i="1" s="1"/>
  <c r="E232" i="1"/>
  <c r="E245" i="1" s="1"/>
  <c r="D232" i="1"/>
  <c r="D245" i="1" s="1"/>
  <c r="C230" i="1"/>
  <c r="I230" i="1" s="1"/>
  <c r="F8" i="2" s="1"/>
  <c r="C226" i="1"/>
  <c r="C228" i="1"/>
  <c r="I228" i="1" s="1"/>
  <c r="F6" i="2" s="1"/>
  <c r="C229" i="1"/>
  <c r="I229" i="1" s="1"/>
  <c r="F7" i="2" s="1"/>
  <c r="C227" i="1"/>
  <c r="I227" i="1" s="1"/>
  <c r="F5" i="2" s="1"/>
  <c r="C231" i="1"/>
  <c r="I231" i="1" s="1"/>
  <c r="F9" i="2" s="1"/>
  <c r="I226" i="1" l="1"/>
  <c r="F4" i="2" s="1"/>
  <c r="F10" i="2" s="1"/>
  <c r="C232" i="1"/>
  <c r="C245" i="1" l="1"/>
  <c r="M242" i="1" s="1"/>
  <c r="C241" i="1" a="1"/>
  <c r="C241" i="1" s="1"/>
  <c r="M241" i="1" s="1"/>
  <c r="M143" i="1"/>
  <c r="U133" i="1"/>
  <c r="E9" i="2"/>
  <c r="U132" i="1"/>
  <c r="E8" i="2"/>
  <c r="U131" i="1"/>
  <c r="E7" i="2" s="1"/>
  <c r="U130" i="1"/>
  <c r="E6" i="2"/>
  <c r="U129" i="1"/>
  <c r="E5" i="2"/>
  <c r="U128" i="1"/>
  <c r="M144" i="1" s="1"/>
  <c r="E4" i="2" l="1"/>
  <c r="E10" i="2" s="1"/>
  <c r="C143" i="1" a="1"/>
  <c r="E157" i="1" l="1"/>
  <c r="G159" i="1"/>
  <c r="G154" i="1"/>
  <c r="F157" i="1"/>
  <c r="H155" i="1"/>
  <c r="H156" i="1"/>
  <c r="F156" i="1"/>
  <c r="E159" i="1"/>
  <c r="E154" i="1"/>
  <c r="D156" i="1"/>
  <c r="F155" i="1"/>
  <c r="G156" i="1"/>
  <c r="F154" i="1"/>
  <c r="D158" i="1"/>
  <c r="G153" i="1"/>
  <c r="D153" i="1"/>
  <c r="E155" i="1"/>
  <c r="H154" i="1"/>
  <c r="G157" i="1"/>
  <c r="G158" i="1"/>
  <c r="H158" i="1"/>
  <c r="H159" i="1"/>
  <c r="F153" i="1"/>
  <c r="E158" i="1"/>
  <c r="F159" i="1"/>
  <c r="D154" i="1"/>
  <c r="H157" i="1"/>
  <c r="C143" i="1"/>
  <c r="G155" i="1"/>
  <c r="D157" i="1"/>
  <c r="F158" i="1"/>
  <c r="E153" i="1"/>
  <c r="E160" i="1" s="1"/>
  <c r="H153" i="1"/>
  <c r="D155" i="1"/>
  <c r="E156" i="1"/>
  <c r="D159" i="1"/>
  <c r="G160" i="1" l="1"/>
  <c r="D160" i="1"/>
  <c r="F160" i="1"/>
  <c r="C155" i="1"/>
  <c r="C154" i="1"/>
  <c r="C159" i="1"/>
  <c r="C158" i="1"/>
  <c r="C157" i="1"/>
  <c r="C153" i="1"/>
  <c r="C156" i="1"/>
  <c r="H160" i="1"/>
  <c r="C160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<sst xmlns="http://schemas.openxmlformats.org/spreadsheetml/2006/main" count="838" uniqueCount="201">
  <si>
    <t>I</t>
  </si>
  <si>
    <t>f</t>
  </si>
  <si>
    <t>x</t>
  </si>
  <si>
    <t>sum</t>
  </si>
  <si>
    <t>OUTPUT</t>
  </si>
  <si>
    <t>VALUE ADDED</t>
  </si>
  <si>
    <t>t(VA*)</t>
  </si>
  <si>
    <t>VA</t>
  </si>
  <si>
    <t>SUM</t>
  </si>
  <si>
    <t>Baseline</t>
  </si>
  <si>
    <t>x*=L*f*</t>
  </si>
  <si>
    <t>x1g LC</t>
  </si>
  <si>
    <t>x1g NLC</t>
  </si>
  <si>
    <t>VAc*x*</t>
  </si>
  <si>
    <t>x1dd</t>
  </si>
  <si>
    <t>VA1g NLC</t>
  </si>
  <si>
    <t>VA1g LC</t>
  </si>
  <si>
    <t>VA1dd</t>
  </si>
  <si>
    <t>VAc*</t>
  </si>
  <si>
    <t>VAc1g NLC</t>
  </si>
  <si>
    <t>VAc1g LC</t>
  </si>
  <si>
    <t>VAc1dd</t>
  </si>
  <si>
    <t>VALUE ADDED COEFFICIENTS</t>
  </si>
  <si>
    <t>xs</t>
  </si>
  <si>
    <t>VAs</t>
  </si>
  <si>
    <t>VAcS</t>
  </si>
  <si>
    <t>q</t>
  </si>
  <si>
    <t>s1</t>
  </si>
  <si>
    <t>s2</t>
  </si>
  <si>
    <t>check</t>
  </si>
  <si>
    <t>p1</t>
  </si>
  <si>
    <t>p2</t>
  </si>
  <si>
    <t>p3</t>
  </si>
  <si>
    <t>Original Supply and Use tables</t>
  </si>
  <si>
    <t>s3</t>
  </si>
  <si>
    <t>check va = f</t>
  </si>
  <si>
    <t>check q = x</t>
  </si>
  <si>
    <t>s4</t>
  </si>
  <si>
    <t>p4</t>
  </si>
  <si>
    <t>1) BASELINE SUTs</t>
  </si>
  <si>
    <t>s3.2</t>
  </si>
  <si>
    <t>s3.1</t>
  </si>
  <si>
    <t>s5</t>
  </si>
  <si>
    <t>p5</t>
  </si>
  <si>
    <t>For s3.1, divide by old output since producing same commodity. For s5, divide by colsum since new commodity.</t>
  </si>
  <si>
    <t>U(0)</t>
  </si>
  <si>
    <t>S(0)</t>
  </si>
  <si>
    <t>B(0)</t>
  </si>
  <si>
    <t>D(0)</t>
  </si>
  <si>
    <t>I-D(0)B(0)</t>
  </si>
  <si>
    <t>L(0)</t>
  </si>
  <si>
    <t>pI(0)</t>
  </si>
  <si>
    <t>y(0)</t>
  </si>
  <si>
    <t>x(0)</t>
  </si>
  <si>
    <t>U(0)*</t>
  </si>
  <si>
    <t>B(0)*</t>
  </si>
  <si>
    <t>D(0)*</t>
  </si>
  <si>
    <t>D(0)*B(0)*</t>
  </si>
  <si>
    <t>I*</t>
  </si>
  <si>
    <t>I*-D(0)*B(0)*</t>
  </si>
  <si>
    <t>f*</t>
  </si>
  <si>
    <t>VA0</t>
  </si>
  <si>
    <t>Note: higher than original final demand</t>
  </si>
  <si>
    <t>2) AUGMENT TABLE WITH NEW INDUSTRIES AND COMMODITIES TO PRODUCE COMMODITY 3</t>
  </si>
  <si>
    <t>3) RUN LEONTIEF QUANTITY MODEL TO OBTAIN OUTPUT THROUGH ANALYTICAL BALANCING</t>
  </si>
  <si>
    <t>U(1)*</t>
  </si>
  <si>
    <t>t(x*)</t>
  </si>
  <si>
    <t>q*</t>
  </si>
  <si>
    <t xml:space="preserve">Sum </t>
  </si>
  <si>
    <t>pI*</t>
  </si>
  <si>
    <t>4) CHECK UNBALANCE</t>
  </si>
  <si>
    <t>5) BALANCE</t>
  </si>
  <si>
    <t>pC</t>
  </si>
  <si>
    <t>V(0)*</t>
  </si>
  <si>
    <t>V(1)</t>
  </si>
  <si>
    <t>pI*xj</t>
  </si>
  <si>
    <t>t(q*)</t>
  </si>
  <si>
    <t>qUse</t>
  </si>
  <si>
    <t>qMake</t>
  </si>
  <si>
    <t>f(1)</t>
  </si>
  <si>
    <t>xMake</t>
  </si>
  <si>
    <t>xUse</t>
  </si>
  <si>
    <t>t(q*)pc</t>
  </si>
  <si>
    <t>total x</t>
  </si>
  <si>
    <t>use</t>
  </si>
  <si>
    <t>make</t>
  </si>
  <si>
    <t xml:space="preserve">total q </t>
  </si>
  <si>
    <t>total value added</t>
  </si>
  <si>
    <t>total final demand</t>
  </si>
  <si>
    <t>x*pI or q*pC</t>
  </si>
  <si>
    <t>&lt;- equivalent of a CPI</t>
  </si>
  <si>
    <t>VA1/VA0</t>
  </si>
  <si>
    <t>f1/f0</t>
  </si>
  <si>
    <t>6) OPTIONAL: BRING FINAL DEMAND BACK TO BASELINE LEVEL</t>
  </si>
  <si>
    <t>sum=pC</t>
  </si>
  <si>
    <t>Sum=pI</t>
  </si>
  <si>
    <t>Multipliers</t>
  </si>
  <si>
    <t>NOTE: Higher multipliers!</t>
  </si>
  <si>
    <t>B1 = U1/x1</t>
  </si>
  <si>
    <t>CHECK BALANCE</t>
  </si>
  <si>
    <t>x*pI</t>
  </si>
  <si>
    <t>q*pC</t>
  </si>
  <si>
    <t>NOTE: better to do like this to avoid guetting errors for industries with output 0 in the new table</t>
  </si>
  <si>
    <t>B1=B*(1)/colSum(B*(1))</t>
  </si>
  <si>
    <t>NOTE: TOTAL FINAL DEMAND IS HIGHER THAN IN THE BASELINE PROPORTIONAL TO THE EQUIVALENT OF  A CONSUMER PRICE INDEX. SEE TEXT FOR INTERPRETATION AND STEP 6 FOR HOW TO BRING LEVELS BACK TO BASELINE</t>
  </si>
  <si>
    <t>Option 1: divide new use values by new output</t>
  </si>
  <si>
    <t>Option2: use the coefficients table B*(1)</t>
  </si>
  <si>
    <t>Example for analytical balancing of SUTs with the quantity and price models</t>
  </si>
  <si>
    <t>Authors: Clara Caiafa, Kurt Kratena, Iñaki Arto</t>
  </si>
  <si>
    <t>V(0)</t>
  </si>
  <si>
    <t>Since sum and t(x) is different, the table is unbalanced as the sum of coefficients will be different than 1. Total x* is equal to q*</t>
  </si>
  <si>
    <t>pI (as col)</t>
  </si>
  <si>
    <t>D(1)</t>
  </si>
  <si>
    <t>D(1)B(1)</t>
  </si>
  <si>
    <t>I-D(1)B(1)</t>
  </si>
  <si>
    <t>y_STR</t>
  </si>
  <si>
    <t>Vac</t>
  </si>
  <si>
    <t>VAc</t>
  </si>
  <si>
    <t xml:space="preserve"> total equal to baseline</t>
  </si>
  <si>
    <t>VA(1)-VA(0)</t>
  </si>
  <si>
    <t>t(x(1))</t>
  </si>
  <si>
    <t>x-z</t>
  </si>
  <si>
    <t>t(VA)</t>
  </si>
  <si>
    <t>t(qUse)</t>
  </si>
  <si>
    <t>pI</t>
  </si>
  <si>
    <t>t(D(1)</t>
  </si>
  <si>
    <t>x(1)pI</t>
  </si>
  <si>
    <t>qpC</t>
  </si>
  <si>
    <t>L(1)_glc</t>
  </si>
  <si>
    <t>x_glc</t>
  </si>
  <si>
    <t>y_glc</t>
  </si>
  <si>
    <t>f_glc</t>
  </si>
  <si>
    <t>Vac_glc</t>
  </si>
  <si>
    <t>VA(1)_glc</t>
  </si>
  <si>
    <t>U(1)_glc</t>
  </si>
  <si>
    <t>V(1)_glc</t>
  </si>
  <si>
    <t>B(1) AND D(1) ARE EQUAL TO STEP 5)</t>
  </si>
  <si>
    <t>6a) GREEN PREMIUM, LIQUIDITY CONSTRAINT: Use new matrices U1, V1 and outputs x1, q1, including new final demand structure, with baseline final demand level</t>
  </si>
  <si>
    <t>6b) NO GREEN PREMIUM, green steel = less efficient: Similar to double deflation: use B*, V*, x*, and q* before "inflating" with price effects and calculate VA as difference</t>
  </si>
  <si>
    <t>VA=x-u</t>
  </si>
  <si>
    <t>t(VA)-(x-u)</t>
  </si>
  <si>
    <t>B(1)_glc</t>
  </si>
  <si>
    <t>U(1)_dd</t>
  </si>
  <si>
    <t>B(1)_dd</t>
  </si>
  <si>
    <t>Sum</t>
  </si>
  <si>
    <t>D(1)_dd</t>
  </si>
  <si>
    <t>Note: B(1)_dd=B*(0) except for value addeed coefficients</t>
  </si>
  <si>
    <t>D(1)_ddB(1)_dd</t>
  </si>
  <si>
    <t>I-D(1)_ddB(1)_dd</t>
  </si>
  <si>
    <t>L(1)_dd</t>
  </si>
  <si>
    <t>y_dd</t>
  </si>
  <si>
    <t>x_dd</t>
  </si>
  <si>
    <t>Vac_dd</t>
  </si>
  <si>
    <t>VA_dd</t>
  </si>
  <si>
    <t>V(1)_dd</t>
  </si>
  <si>
    <t>t(q)</t>
  </si>
  <si>
    <t>NOTE: x_dd = x* but VA_dd different from VA*</t>
  </si>
  <si>
    <t>L(0)*</t>
  </si>
  <si>
    <t>y(0)*</t>
  </si>
  <si>
    <t>x(1)*</t>
  </si>
  <si>
    <t>x(1)*-x0</t>
  </si>
  <si>
    <t>Vac(0)*</t>
  </si>
  <si>
    <t>VA(1)*</t>
  </si>
  <si>
    <t>VA(1)*-VA0</t>
  </si>
  <si>
    <t>B(1)*=B(0)*pc</t>
  </si>
  <si>
    <t>U(1)= B(1)*x(1)*</t>
  </si>
  <si>
    <t>D(1)*=D(0)*pI</t>
  </si>
  <si>
    <t>AUGMENT TABLE WITH NEW INDUSTRIES AND COMMODITIES TO PRODUCE COMMODITY 3</t>
  </si>
  <si>
    <t>RUN LEONTIEF QUANTITY MODEL TO OBTAIN OUTPUT THROUGH ANALYTICAL BALANCING</t>
  </si>
  <si>
    <t>Comparing with scaling</t>
  </si>
  <si>
    <t>Note: equal to initial final demand</t>
  </si>
  <si>
    <t>x(1)_s</t>
  </si>
  <si>
    <t>x(1)_s-x(0)</t>
  </si>
  <si>
    <t>Vac_s</t>
  </si>
  <si>
    <t>VA(1)_s</t>
  </si>
  <si>
    <t>VA(1)_s-VA(0)</t>
  </si>
  <si>
    <t>TOTAL</t>
  </si>
  <si>
    <t>U(1))s</t>
  </si>
  <si>
    <t>q1gNLC</t>
  </si>
  <si>
    <t>q1gLC</t>
  </si>
  <si>
    <t>qdd</t>
  </si>
  <si>
    <t>qs</t>
  </si>
  <si>
    <t>USE coefficients</t>
  </si>
  <si>
    <t>Augmented B*(0)</t>
  </si>
  <si>
    <t>ColSum</t>
  </si>
  <si>
    <t>B(1)_g  (both NLC and LC)</t>
  </si>
  <si>
    <t>B(1)_s</t>
  </si>
  <si>
    <t>B(1)-B*(0)</t>
  </si>
  <si>
    <t>Total</t>
  </si>
  <si>
    <t>B(1)/B(0)</t>
  </si>
  <si>
    <t>pC/pI</t>
  </si>
  <si>
    <t>pI diag</t>
  </si>
  <si>
    <t>D(0)'pIdiag</t>
  </si>
  <si>
    <t>q* diag</t>
  </si>
  <si>
    <t>D(1)*</t>
  </si>
  <si>
    <t>V(1) = D(1)*q*= pID(0)q*</t>
  </si>
  <si>
    <t>t(x1*)</t>
  </si>
  <si>
    <t>va</t>
  </si>
  <si>
    <t>t(D(0)*)</t>
  </si>
  <si>
    <t>U1*/x1*=B*(0)</t>
  </si>
  <si>
    <t>Note: this is equal to determining wc0* as 1-interm in B(0)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</si>
</sst>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00"/>
    <numFmt numFmtId="165" formatCode="0.000;\-0.000;0"/>
    <numFmt numFmtId="166" formatCode="0.000;0.000;0"/>
    <numFmt numFmtId="167" formatCode="0.0000;0.0000;0.0"/>
    <numFmt numFmtId="168" formatCode="0.00000;0.00000;0.00"/>
    <numFmt numFmtId="169" formatCode="0.0000;0.0000;0.00"/>
    <numFmt numFmtId="170" formatCode="0.0000"/>
    <numFmt numFmtId="171" formatCode="0;0;0"/>
    <numFmt numFmtId="172" formatCode="0.000_ ;\-0.000\ "/>
  </numFmts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5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color theme="9" tint="-0.249977111117893"/>
      <name val="Aptos Narrow"/>
      <family val="2"/>
      <scheme val="minor"/>
    </font>
    <font>
      <b/>
      <sz val="40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5" fillId="0" borderId="0" xfId="0" applyFont="1"/>
    <xf numFmtId="0" fontId="0" fillId="3" borderId="0" xfId="0" applyFill="1"/>
    <xf numFmtId="165" fontId="0" fillId="0" borderId="0" xfId="0" applyNumberFormat="1"/>
    <xf numFmtId="0" fontId="0" fillId="5" borderId="0" xfId="0" applyFill="1"/>
    <xf numFmtId="0" fontId="7" fillId="0" borderId="0" xfId="0" applyFont="1"/>
    <xf numFmtId="0" fontId="6" fillId="0" borderId="0" xfId="0" applyFont="1"/>
    <xf numFmtId="0" fontId="0" fillId="4" borderId="0" xfId="0" applyFill="1"/>
    <xf numFmtId="0" fontId="6" fillId="2" borderId="0" xfId="0" applyFont="1" applyFill="1"/>
    <xf numFmtId="0" fontId="8" fillId="0" borderId="0" xfId="0" applyFont="1"/>
    <xf numFmtId="0" fontId="8" fillId="2" borderId="0" xfId="0" applyFont="1" applyFill="1"/>
    <xf numFmtId="0" fontId="9" fillId="0" borderId="0" xfId="0" applyFon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0" fontId="4" fillId="4" borderId="0" xfId="0" applyFont="1" applyFill="1"/>
    <xf numFmtId="0" fontId="10" fillId="0" borderId="0" xfId="0" applyFont="1"/>
    <xf numFmtId="0" fontId="11" fillId="0" borderId="0" xfId="0" applyFont="1"/>
    <xf numFmtId="170" fontId="0" fillId="0" borderId="0" xfId="0" applyNumberFormat="1"/>
    <xf numFmtId="171" fontId="0" fillId="0" borderId="0" xfId="0" applyNumberFormat="1"/>
    <xf numFmtId="165" fontId="1" fillId="0" borderId="0" xfId="0" applyNumberFormat="1" applyFont="1"/>
    <xf numFmtId="172" fontId="0" fillId="0" borderId="0" xfId="0" applyNumberForma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517D0-9180-4D51-B636-A96CC3EC9FC8}">
  <dimension ref="A2:AO261"/>
  <sheetViews>
    <sheetView tabSelected="1" zoomScale="82" zoomScaleNormal="82" workbookViewId="0">
      <selection activeCell="A2" sqref="A2:A3"/>
    </sheetView>
  </sheetViews>
  <sheetFormatPr defaultRowHeight="15" x14ac:dyDescent="0.25"/>
  <cols>
    <col min="2" max="2" width="19.140625" customWidth="1"/>
    <col min="4" max="4" width="12" bestFit="1" customWidth="1"/>
    <col min="5" max="5" width="14.28515625" bestFit="1" customWidth="1"/>
    <col min="6" max="6" width="12.5703125" bestFit="1" customWidth="1"/>
    <col min="7" max="7" width="12" bestFit="1" customWidth="1"/>
    <col min="8" max="8" width="9.5703125" customWidth="1"/>
    <col min="10" max="10" width="12.140625" customWidth="1"/>
    <col min="11" max="11" width="10.5703125" customWidth="1"/>
    <col min="12" max="12" width="12.7109375" customWidth="1"/>
    <col min="13" max="13" width="10.85546875" customWidth="1"/>
    <col min="14" max="14" width="14.85546875" customWidth="1"/>
    <col min="17" max="17" width="10.85546875" customWidth="1"/>
    <col min="18" max="18" width="19.140625" bestFit="1" customWidth="1"/>
    <col min="24" max="24" width="9.140625" customWidth="1"/>
    <col min="25" max="25" width="18.7109375" bestFit="1" customWidth="1"/>
    <col min="27" max="27" width="10" customWidth="1"/>
  </cols>
  <sheetData>
    <row r="2" spans="1:41" ht="53.25" x14ac:dyDescent="0.85">
      <c r="A2" s="24" t="s">
        <v>107</v>
      </c>
    </row>
    <row r="3" spans="1:41" ht="18.75" x14ac:dyDescent="0.3">
      <c r="A3" s="25" t="s">
        <v>108</v>
      </c>
    </row>
    <row r="5" spans="1:41" ht="21" x14ac:dyDescent="0.35">
      <c r="A5" s="23" t="s">
        <v>39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</row>
    <row r="6" spans="1:4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41" x14ac:dyDescent="0.25">
      <c r="A7" s="1"/>
      <c r="B7" t="s">
        <v>33</v>
      </c>
      <c r="P7" s="1"/>
      <c r="R7" s="1"/>
      <c r="T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41" x14ac:dyDescent="0.25">
      <c r="A8" s="1"/>
      <c r="B8" s="1" t="s">
        <v>45</v>
      </c>
      <c r="K8" s="1" t="s">
        <v>46</v>
      </c>
      <c r="T8" s="1" t="s">
        <v>109</v>
      </c>
      <c r="W8" s="1"/>
      <c r="X8" s="1"/>
    </row>
    <row r="9" spans="1:41" x14ac:dyDescent="0.25">
      <c r="A9" s="1"/>
      <c r="C9" t="s">
        <v>27</v>
      </c>
      <c r="D9" t="s">
        <v>28</v>
      </c>
      <c r="E9" t="s">
        <v>34</v>
      </c>
      <c r="F9" t="s">
        <v>37</v>
      </c>
      <c r="G9" t="s">
        <v>1</v>
      </c>
      <c r="H9" t="s">
        <v>26</v>
      </c>
      <c r="L9" t="s">
        <v>27</v>
      </c>
      <c r="M9" t="s">
        <v>28</v>
      </c>
      <c r="N9" t="s">
        <v>34</v>
      </c>
      <c r="O9" t="s">
        <v>37</v>
      </c>
      <c r="P9" t="s">
        <v>26</v>
      </c>
      <c r="Q9" s="12" t="s">
        <v>29</v>
      </c>
      <c r="T9" cm="1">
        <f t="array" ref="T9:X13">TRANSPOSE(K9:O13)</f>
        <v>0</v>
      </c>
      <c r="U9" s="3" t="str">
        <v>p1</v>
      </c>
      <c r="V9" t="str">
        <v>p2</v>
      </c>
      <c r="W9" t="str">
        <v>p3</v>
      </c>
      <c r="X9" t="str">
        <v>p4</v>
      </c>
    </row>
    <row r="10" spans="1:41" x14ac:dyDescent="0.25">
      <c r="A10" s="1"/>
      <c r="B10" t="s">
        <v>30</v>
      </c>
      <c r="C10">
        <v>0</v>
      </c>
      <c r="D10">
        <v>2</v>
      </c>
      <c r="E10">
        <v>1</v>
      </c>
      <c r="F10">
        <v>1</v>
      </c>
      <c r="G10">
        <v>1</v>
      </c>
      <c r="H10">
        <f>SUM(C10:G10)</f>
        <v>5</v>
      </c>
      <c r="K10" t="s">
        <v>30</v>
      </c>
      <c r="L10">
        <v>5</v>
      </c>
      <c r="M10">
        <v>0</v>
      </c>
      <c r="N10">
        <v>0</v>
      </c>
      <c r="O10">
        <v>0</v>
      </c>
      <c r="P10">
        <f>SUM(L10:O10)</f>
        <v>5</v>
      </c>
      <c r="Q10" s="12">
        <v>0</v>
      </c>
      <c r="T10" t="str">
        <v>s1</v>
      </c>
      <c r="U10">
        <v>5</v>
      </c>
      <c r="V10">
        <v>1</v>
      </c>
      <c r="W10">
        <v>0</v>
      </c>
      <c r="X10">
        <v>0</v>
      </c>
    </row>
    <row r="11" spans="1:41" x14ac:dyDescent="0.25">
      <c r="A11" s="1"/>
      <c r="B11" t="s">
        <v>31</v>
      </c>
      <c r="C11">
        <v>1</v>
      </c>
      <c r="D11">
        <v>2</v>
      </c>
      <c r="E11">
        <v>2</v>
      </c>
      <c r="F11">
        <v>1</v>
      </c>
      <c r="G11">
        <v>2</v>
      </c>
      <c r="H11">
        <f t="shared" ref="H11:H13" si="0">SUM(C11:G11)</f>
        <v>8</v>
      </c>
      <c r="K11" t="s">
        <v>31</v>
      </c>
      <c r="L11">
        <v>1</v>
      </c>
      <c r="M11">
        <v>6</v>
      </c>
      <c r="N11">
        <v>0</v>
      </c>
      <c r="O11">
        <v>1</v>
      </c>
      <c r="P11">
        <f t="shared" ref="P11:P13" si="1">SUM(L11:O11)</f>
        <v>8</v>
      </c>
      <c r="Q11" s="12">
        <v>0</v>
      </c>
      <c r="T11" t="str">
        <v>s2</v>
      </c>
      <c r="U11">
        <v>0</v>
      </c>
      <c r="V11">
        <v>6</v>
      </c>
      <c r="W11">
        <v>0</v>
      </c>
      <c r="X11">
        <v>1</v>
      </c>
    </row>
    <row r="12" spans="1:41" x14ac:dyDescent="0.25">
      <c r="A12" s="1"/>
      <c r="B12" t="s">
        <v>32</v>
      </c>
      <c r="C12">
        <v>1</v>
      </c>
      <c r="D12">
        <v>0</v>
      </c>
      <c r="E12">
        <v>0</v>
      </c>
      <c r="F12">
        <v>3</v>
      </c>
      <c r="G12">
        <v>2</v>
      </c>
      <c r="H12">
        <f t="shared" si="0"/>
        <v>6</v>
      </c>
      <c r="K12" t="s">
        <v>32</v>
      </c>
      <c r="L12">
        <v>0</v>
      </c>
      <c r="M12">
        <v>0</v>
      </c>
      <c r="N12">
        <v>6</v>
      </c>
      <c r="O12">
        <v>0</v>
      </c>
      <c r="P12">
        <f t="shared" si="1"/>
        <v>6</v>
      </c>
      <c r="Q12" s="12">
        <v>0</v>
      </c>
      <c r="T12" t="str">
        <v>s3</v>
      </c>
      <c r="U12">
        <v>0</v>
      </c>
      <c r="V12">
        <v>0</v>
      </c>
      <c r="W12">
        <v>6</v>
      </c>
      <c r="X12">
        <v>0</v>
      </c>
    </row>
    <row r="13" spans="1:41" x14ac:dyDescent="0.25">
      <c r="A13" s="1"/>
      <c r="B13" t="s">
        <v>38</v>
      </c>
      <c r="C13">
        <v>2</v>
      </c>
      <c r="D13">
        <v>1</v>
      </c>
      <c r="E13">
        <v>1</v>
      </c>
      <c r="F13">
        <v>0</v>
      </c>
      <c r="G13">
        <v>4</v>
      </c>
      <c r="H13">
        <f t="shared" si="0"/>
        <v>8</v>
      </c>
      <c r="K13" t="s">
        <v>38</v>
      </c>
      <c r="L13">
        <v>0</v>
      </c>
      <c r="M13">
        <v>1</v>
      </c>
      <c r="N13">
        <v>0</v>
      </c>
      <c r="O13">
        <v>7</v>
      </c>
      <c r="P13">
        <f t="shared" si="1"/>
        <v>8</v>
      </c>
      <c r="T13" t="str">
        <v>s4</v>
      </c>
      <c r="U13">
        <v>0</v>
      </c>
      <c r="V13">
        <v>1</v>
      </c>
      <c r="W13">
        <v>0</v>
      </c>
      <c r="X13">
        <v>7</v>
      </c>
    </row>
    <row r="14" spans="1:41" x14ac:dyDescent="0.25">
      <c r="A14" s="1"/>
      <c r="B14" t="s">
        <v>7</v>
      </c>
      <c r="C14">
        <v>2</v>
      </c>
      <c r="D14">
        <v>2</v>
      </c>
      <c r="E14">
        <v>2</v>
      </c>
      <c r="F14">
        <v>3</v>
      </c>
      <c r="K14" t="s">
        <v>2</v>
      </c>
      <c r="L14">
        <f>SUM(L10:L13)</f>
        <v>6</v>
      </c>
      <c r="M14">
        <f>SUM(M10:M13)</f>
        <v>7</v>
      </c>
      <c r="N14">
        <f>SUM(N10:N13)</f>
        <v>6</v>
      </c>
      <c r="O14">
        <f>SUM(O10:O13)</f>
        <v>8</v>
      </c>
    </row>
    <row r="15" spans="1:41" x14ac:dyDescent="0.25">
      <c r="A15" s="1"/>
      <c r="B15" t="s">
        <v>2</v>
      </c>
      <c r="C15">
        <f>SUM(C10:C14)</f>
        <v>6</v>
      </c>
      <c r="D15">
        <f>SUM(D10:D14)</f>
        <v>7</v>
      </c>
      <c r="E15">
        <f>SUM(E10:E14)</f>
        <v>6</v>
      </c>
      <c r="F15">
        <f>SUM(F10:F14)</f>
        <v>8</v>
      </c>
      <c r="T15" t="s">
        <v>26</v>
      </c>
      <c r="U15">
        <f>SUM(U10:U14)</f>
        <v>5</v>
      </c>
      <c r="V15">
        <f t="shared" ref="V15:X15" si="2">SUM(V10:V14)</f>
        <v>8</v>
      </c>
      <c r="W15">
        <f t="shared" si="2"/>
        <v>6</v>
      </c>
      <c r="X15">
        <f t="shared" si="2"/>
        <v>8</v>
      </c>
    </row>
    <row r="16" spans="1:41" x14ac:dyDescent="0.25">
      <c r="A16" s="1"/>
      <c r="B16" s="12"/>
      <c r="C16" s="12"/>
      <c r="D16" s="12"/>
      <c r="W16" s="1"/>
      <c r="X16" s="1"/>
    </row>
    <row r="17" spans="1:24" x14ac:dyDescent="0.25">
      <c r="A17" s="1"/>
      <c r="B17" t="s">
        <v>35</v>
      </c>
      <c r="C17" t="b">
        <f>SUM(C14:F14)=SUM(G10:G13)</f>
        <v>1</v>
      </c>
      <c r="W17" s="1"/>
      <c r="X17" s="1"/>
    </row>
    <row r="18" spans="1:24" x14ac:dyDescent="0.25">
      <c r="A18" s="1"/>
      <c r="B18" t="s">
        <v>36</v>
      </c>
      <c r="C18" t="b">
        <f>SUM(C15:F15)=SUM(H10:H13)</f>
        <v>1</v>
      </c>
    </row>
    <row r="19" spans="1:24" x14ac:dyDescent="0.25">
      <c r="A19" s="1"/>
      <c r="B19" s="1"/>
    </row>
    <row r="20" spans="1:24" x14ac:dyDescent="0.25">
      <c r="A20" s="1"/>
      <c r="B20" s="1"/>
    </row>
    <row r="21" spans="1:24" x14ac:dyDescent="0.25">
      <c r="B21" s="1" t="s">
        <v>47</v>
      </c>
      <c r="C21" t="s">
        <v>27</v>
      </c>
      <c r="D21" t="s">
        <v>28</v>
      </c>
      <c r="E21" t="s">
        <v>34</v>
      </c>
      <c r="F21" t="s">
        <v>37</v>
      </c>
      <c r="K21" s="1" t="s">
        <v>48</v>
      </c>
      <c r="L21" t="s">
        <v>30</v>
      </c>
      <c r="M21" t="s">
        <v>31</v>
      </c>
      <c r="N21" t="s">
        <v>32</v>
      </c>
      <c r="O21" t="s">
        <v>38</v>
      </c>
    </row>
    <row r="22" spans="1:24" x14ac:dyDescent="0.25">
      <c r="B22" t="s">
        <v>30</v>
      </c>
      <c r="C22" s="11">
        <f>C10/C$15</f>
        <v>0</v>
      </c>
      <c r="D22" s="11">
        <f t="shared" ref="D22:F22" si="3">D10/D$15</f>
        <v>0.2857142857142857</v>
      </c>
      <c r="E22" s="11">
        <f t="shared" si="3"/>
        <v>0.16666666666666666</v>
      </c>
      <c r="F22" s="11">
        <f t="shared" si="3"/>
        <v>0.125</v>
      </c>
      <c r="K22" t="s">
        <v>27</v>
      </c>
      <c r="L22" s="11">
        <f>U10/U$15</f>
        <v>1</v>
      </c>
      <c r="M22" s="11">
        <f>V10/V$15</f>
        <v>0.125</v>
      </c>
      <c r="N22" s="11">
        <f t="shared" ref="M22:O25" si="4">W10/W$15</f>
        <v>0</v>
      </c>
      <c r="O22" s="11">
        <f t="shared" si="4"/>
        <v>0</v>
      </c>
    </row>
    <row r="23" spans="1:24" x14ac:dyDescent="0.25">
      <c r="B23" t="s">
        <v>31</v>
      </c>
      <c r="C23" s="11">
        <f t="shared" ref="C23:F26" si="5">C11/C$15</f>
        <v>0.16666666666666666</v>
      </c>
      <c r="D23" s="11">
        <f t="shared" si="5"/>
        <v>0.2857142857142857</v>
      </c>
      <c r="E23" s="11">
        <f t="shared" si="5"/>
        <v>0.33333333333333331</v>
      </c>
      <c r="F23" s="11">
        <f t="shared" si="5"/>
        <v>0.125</v>
      </c>
      <c r="K23" t="s">
        <v>28</v>
      </c>
      <c r="L23" s="11">
        <f t="shared" ref="L23:L25" si="6">U11/U$15</f>
        <v>0</v>
      </c>
      <c r="M23" s="11">
        <f t="shared" si="4"/>
        <v>0.75</v>
      </c>
      <c r="N23" s="11">
        <f t="shared" si="4"/>
        <v>0</v>
      </c>
      <c r="O23" s="11">
        <f t="shared" si="4"/>
        <v>0.125</v>
      </c>
    </row>
    <row r="24" spans="1:24" ht="15.75" x14ac:dyDescent="0.25">
      <c r="B24" t="s">
        <v>32</v>
      </c>
      <c r="C24" s="11">
        <f t="shared" si="5"/>
        <v>0.16666666666666666</v>
      </c>
      <c r="D24" s="11">
        <f t="shared" si="5"/>
        <v>0</v>
      </c>
      <c r="E24" s="11">
        <f t="shared" si="5"/>
        <v>0</v>
      </c>
      <c r="F24" s="11">
        <f t="shared" si="5"/>
        <v>0.375</v>
      </c>
      <c r="K24" t="s">
        <v>34</v>
      </c>
      <c r="L24" s="11">
        <f t="shared" si="6"/>
        <v>0</v>
      </c>
      <c r="M24" s="11">
        <f t="shared" si="4"/>
        <v>0</v>
      </c>
      <c r="N24" s="11">
        <f t="shared" si="4"/>
        <v>1</v>
      </c>
      <c r="O24" s="11">
        <f t="shared" si="4"/>
        <v>0</v>
      </c>
      <c r="V24" s="8"/>
    </row>
    <row r="25" spans="1:24" x14ac:dyDescent="0.25">
      <c r="B25" t="s">
        <v>38</v>
      </c>
      <c r="C25" s="11">
        <f t="shared" si="5"/>
        <v>0.33333333333333331</v>
      </c>
      <c r="D25" s="11">
        <f t="shared" si="5"/>
        <v>0.14285714285714285</v>
      </c>
      <c r="E25" s="11">
        <f t="shared" si="5"/>
        <v>0.16666666666666666</v>
      </c>
      <c r="F25" s="11">
        <f t="shared" si="5"/>
        <v>0</v>
      </c>
      <c r="K25" t="s">
        <v>37</v>
      </c>
      <c r="L25" s="11">
        <f t="shared" si="6"/>
        <v>0</v>
      </c>
      <c r="M25" s="11">
        <f t="shared" si="4"/>
        <v>0.125</v>
      </c>
      <c r="N25" s="11">
        <f t="shared" si="4"/>
        <v>0</v>
      </c>
      <c r="O25" s="11">
        <f t="shared" si="4"/>
        <v>0.875</v>
      </c>
    </row>
    <row r="26" spans="1:24" x14ac:dyDescent="0.25">
      <c r="B26" t="s">
        <v>7</v>
      </c>
      <c r="C26">
        <f t="shared" si="5"/>
        <v>0.33333333333333331</v>
      </c>
      <c r="D26">
        <f t="shared" si="5"/>
        <v>0.2857142857142857</v>
      </c>
      <c r="E26">
        <f t="shared" si="5"/>
        <v>0.33333333333333331</v>
      </c>
      <c r="F26">
        <f t="shared" si="5"/>
        <v>0.375</v>
      </c>
    </row>
    <row r="28" spans="1:24" x14ac:dyDescent="0.25">
      <c r="B28" t="s">
        <v>8</v>
      </c>
      <c r="C28">
        <f>SUM(C22:C27)</f>
        <v>1</v>
      </c>
      <c r="D28">
        <f t="shared" ref="D28:F28" si="7">SUM(D22:D27)</f>
        <v>0.99999999999999989</v>
      </c>
      <c r="E28">
        <f t="shared" si="7"/>
        <v>1</v>
      </c>
      <c r="F28">
        <f t="shared" si="7"/>
        <v>1</v>
      </c>
      <c r="L28">
        <f>SUM(L22:L27)</f>
        <v>1</v>
      </c>
      <c r="M28">
        <f t="shared" ref="M28:O28" si="8">SUM(M22:M27)</f>
        <v>1</v>
      </c>
      <c r="N28">
        <f t="shared" si="8"/>
        <v>1</v>
      </c>
      <c r="O28">
        <f t="shared" si="8"/>
        <v>1</v>
      </c>
    </row>
    <row r="31" spans="1:24" x14ac:dyDescent="0.25">
      <c r="B31" s="1" t="s">
        <v>48</v>
      </c>
      <c r="C31" t="s">
        <v>27</v>
      </c>
      <c r="D31" t="s">
        <v>28</v>
      </c>
      <c r="E31" t="s">
        <v>34</v>
      </c>
      <c r="F31" t="s">
        <v>37</v>
      </c>
      <c r="K31" s="1" t="s">
        <v>0</v>
      </c>
    </row>
    <row r="32" spans="1:24" x14ac:dyDescent="0.25">
      <c r="B32" t="s">
        <v>27</v>
      </c>
      <c r="C32" cm="1">
        <f t="array" ref="C32:F35">MMULT(L22:O25,C22:F25)</f>
        <v>2.0833333333333332E-2</v>
      </c>
      <c r="D32">
        <v>0.3214285714285714</v>
      </c>
      <c r="E32">
        <v>0.20833333333333331</v>
      </c>
      <c r="F32">
        <v>0.140625</v>
      </c>
      <c r="L32">
        <v>1</v>
      </c>
      <c r="M32">
        <v>0</v>
      </c>
      <c r="N32">
        <v>0</v>
      </c>
      <c r="O32">
        <v>0</v>
      </c>
    </row>
    <row r="33" spans="1:41" x14ac:dyDescent="0.25">
      <c r="B33" t="s">
        <v>28</v>
      </c>
      <c r="C33">
        <v>0.16666666666666666</v>
      </c>
      <c r="D33">
        <v>0.23214285714285712</v>
      </c>
      <c r="E33">
        <v>0.27083333333333331</v>
      </c>
      <c r="F33">
        <v>9.375E-2</v>
      </c>
      <c r="L33">
        <v>0</v>
      </c>
      <c r="M33">
        <v>1</v>
      </c>
      <c r="N33">
        <v>0</v>
      </c>
      <c r="O33">
        <v>0</v>
      </c>
    </row>
    <row r="34" spans="1:41" x14ac:dyDescent="0.25">
      <c r="B34" t="s">
        <v>34</v>
      </c>
      <c r="C34">
        <v>0.16666666666666666</v>
      </c>
      <c r="D34">
        <v>0</v>
      </c>
      <c r="E34">
        <v>0</v>
      </c>
      <c r="F34">
        <v>0.375</v>
      </c>
      <c r="L34">
        <v>0</v>
      </c>
      <c r="M34">
        <v>0</v>
      </c>
      <c r="N34">
        <v>1</v>
      </c>
      <c r="O34">
        <v>0</v>
      </c>
    </row>
    <row r="35" spans="1:41" x14ac:dyDescent="0.25">
      <c r="B35" t="s">
        <v>37</v>
      </c>
      <c r="C35">
        <v>0.31249999999999994</v>
      </c>
      <c r="D35">
        <v>0.1607142857142857</v>
      </c>
      <c r="E35">
        <v>0.18749999999999997</v>
      </c>
      <c r="F35">
        <v>1.5625E-2</v>
      </c>
      <c r="L35">
        <v>0</v>
      </c>
      <c r="M35">
        <v>0</v>
      </c>
      <c r="N35">
        <v>0</v>
      </c>
      <c r="O35">
        <v>1</v>
      </c>
    </row>
    <row r="38" spans="1:41" x14ac:dyDescent="0.25">
      <c r="B38" s="1" t="s">
        <v>49</v>
      </c>
      <c r="K38" s="1" t="s">
        <v>50</v>
      </c>
      <c r="R38" s="1" t="s">
        <v>52</v>
      </c>
      <c r="T38" s="1" t="s">
        <v>53</v>
      </c>
    </row>
    <row r="39" spans="1:41" x14ac:dyDescent="0.25">
      <c r="C39">
        <f>L32-C32</f>
        <v>0.97916666666666663</v>
      </c>
      <c r="D39">
        <f t="shared" ref="D39:F39" si="9">M32-D32</f>
        <v>-0.3214285714285714</v>
      </c>
      <c r="E39">
        <f t="shared" si="9"/>
        <v>-0.20833333333333331</v>
      </c>
      <c r="F39">
        <f t="shared" si="9"/>
        <v>-0.140625</v>
      </c>
      <c r="L39" cm="1">
        <f t="array" ref="L39:O42">MINVERSE(C39:F42)</f>
        <v>1.3846153846153844</v>
      </c>
      <c r="M39">
        <v>0.67934312878133085</v>
      </c>
      <c r="N39">
        <v>0.56179775280898858</v>
      </c>
      <c r="O39">
        <v>0.47651973494670119</v>
      </c>
      <c r="R39" cm="1">
        <f t="array" ref="R39:R42">MMULT(L22:O25,G10:G13)</f>
        <v>1.25</v>
      </c>
      <c r="T39" cm="1">
        <f t="array" ref="T39:T42">MMULT(_xlfn.ANCHORARRAY(L39),_xlfn.ANCHORARRAY(R39))</f>
        <v>5.9999999999999982</v>
      </c>
    </row>
    <row r="40" spans="1:41" x14ac:dyDescent="0.25">
      <c r="C40">
        <f t="shared" ref="C40:C42" si="10">L33-C33</f>
        <v>-0.16666666666666666</v>
      </c>
      <c r="D40">
        <f t="shared" ref="D40:D42" si="11">M33-D33</f>
        <v>0.7678571428571429</v>
      </c>
      <c r="E40">
        <f t="shared" ref="E40:E42" si="12">N33-E33</f>
        <v>-0.27083333333333331</v>
      </c>
      <c r="F40">
        <f t="shared" ref="F40:F42" si="13">O33-F33</f>
        <v>-9.375E-2</v>
      </c>
      <c r="L40">
        <v>0.53846153846153821</v>
      </c>
      <c r="M40">
        <v>1.6274848746758857</v>
      </c>
      <c r="N40">
        <v>0.64232209737827695</v>
      </c>
      <c r="O40">
        <v>0.47661576875060008</v>
      </c>
      <c r="R40">
        <v>2</v>
      </c>
      <c r="T40">
        <v>6.9999999999999982</v>
      </c>
    </row>
    <row r="41" spans="1:41" x14ac:dyDescent="0.25">
      <c r="C41">
        <f t="shared" si="10"/>
        <v>-0.16666666666666666</v>
      </c>
      <c r="D41">
        <f t="shared" si="11"/>
        <v>0</v>
      </c>
      <c r="E41">
        <f t="shared" si="12"/>
        <v>1</v>
      </c>
      <c r="F41">
        <f t="shared" si="13"/>
        <v>-0.375</v>
      </c>
      <c r="L41">
        <v>0.46153846153846145</v>
      </c>
      <c r="M41">
        <v>0.31633535004321506</v>
      </c>
      <c r="N41">
        <v>1.292134831460674</v>
      </c>
      <c r="O41">
        <v>0.58830308268510512</v>
      </c>
      <c r="R41">
        <v>2</v>
      </c>
      <c r="T41">
        <v>5.9999999999999991</v>
      </c>
    </row>
    <row r="42" spans="1:41" x14ac:dyDescent="0.25">
      <c r="C42">
        <f t="shared" si="10"/>
        <v>-0.31249999999999994</v>
      </c>
      <c r="D42">
        <f t="shared" si="11"/>
        <v>-0.1607142857142857</v>
      </c>
      <c r="E42">
        <f t="shared" si="12"/>
        <v>-0.18749999999999997</v>
      </c>
      <c r="F42">
        <f t="shared" si="13"/>
        <v>0.984375</v>
      </c>
      <c r="L42">
        <v>0.61538461538461531</v>
      </c>
      <c r="M42">
        <v>0.54163065399020438</v>
      </c>
      <c r="N42">
        <v>0.52933832709113582</v>
      </c>
      <c r="O42">
        <v>1.3570216716284131</v>
      </c>
      <c r="R42">
        <v>3.75</v>
      </c>
      <c r="T42">
        <v>7.9999999999999991</v>
      </c>
    </row>
    <row r="44" spans="1:41" x14ac:dyDescent="0.25">
      <c r="K44" s="1" t="s">
        <v>51</v>
      </c>
      <c r="L44" cm="1">
        <f t="array" ref="L44:O44">MMULT(C26:F26,_xlfn.ANCHORARRAY(L39))</f>
        <v>0.99999999999999967</v>
      </c>
      <c r="M44">
        <v>0.99999999999999978</v>
      </c>
      <c r="N44">
        <v>0.99999999999999967</v>
      </c>
      <c r="O44">
        <v>0.99999999999999989</v>
      </c>
    </row>
    <row r="46" spans="1:41" x14ac:dyDescent="0.25">
      <c r="K46" t="s">
        <v>96</v>
      </c>
      <c r="L46" s="4">
        <f>SUM(L39:L42)</f>
        <v>2.9999999999999996</v>
      </c>
      <c r="M46" s="4">
        <f t="shared" ref="M46:O46" si="14">SUM(M39:M42)</f>
        <v>3.1647940074906358</v>
      </c>
      <c r="N46" s="4">
        <f t="shared" si="14"/>
        <v>3.025593008739075</v>
      </c>
      <c r="O46" s="4">
        <f t="shared" si="14"/>
        <v>2.8984602580108199</v>
      </c>
    </row>
    <row r="48" spans="1:41" ht="21" x14ac:dyDescent="0.35">
      <c r="A48" s="23" t="s">
        <v>63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</row>
    <row r="49" spans="1:31" x14ac:dyDescent="0.25">
      <c r="A49" t="s">
        <v>44</v>
      </c>
    </row>
    <row r="50" spans="1:31" x14ac:dyDescent="0.25">
      <c r="B50" s="1" t="s">
        <v>54</v>
      </c>
    </row>
    <row r="51" spans="1:31" x14ac:dyDescent="0.25">
      <c r="C51" t="s">
        <v>27</v>
      </c>
      <c r="D51" t="s">
        <v>28</v>
      </c>
      <c r="E51" s="16" t="s">
        <v>41</v>
      </c>
      <c r="F51" s="17" t="s">
        <v>40</v>
      </c>
      <c r="G51" t="s">
        <v>37</v>
      </c>
      <c r="H51" s="15" t="s">
        <v>42</v>
      </c>
      <c r="I51" t="s">
        <v>1</v>
      </c>
      <c r="J51" s="1"/>
    </row>
    <row r="52" spans="1:31" x14ac:dyDescent="0.25">
      <c r="B52" t="s">
        <v>30</v>
      </c>
      <c r="C52">
        <v>0</v>
      </c>
      <c r="D52">
        <v>2</v>
      </c>
      <c r="E52" s="13">
        <v>1</v>
      </c>
      <c r="F52" s="6">
        <v>0</v>
      </c>
      <c r="G52">
        <v>1</v>
      </c>
      <c r="H52" s="6">
        <v>0</v>
      </c>
      <c r="I52">
        <v>1</v>
      </c>
    </row>
    <row r="53" spans="1:31" x14ac:dyDescent="0.25">
      <c r="B53" t="s">
        <v>31</v>
      </c>
      <c r="C53">
        <v>1</v>
      </c>
      <c r="D53">
        <v>2</v>
      </c>
      <c r="E53">
        <v>2</v>
      </c>
      <c r="F53" s="6">
        <v>2</v>
      </c>
      <c r="G53">
        <v>1</v>
      </c>
      <c r="H53" s="6">
        <v>2</v>
      </c>
      <c r="I53">
        <v>2</v>
      </c>
    </row>
    <row r="54" spans="1:31" x14ac:dyDescent="0.25">
      <c r="B54" s="9" t="s">
        <v>32</v>
      </c>
      <c r="C54" s="9">
        <v>1</v>
      </c>
      <c r="D54" s="9">
        <v>0</v>
      </c>
      <c r="E54" s="9">
        <v>0</v>
      </c>
      <c r="F54" s="9">
        <v>0</v>
      </c>
      <c r="G54" s="9">
        <v>3</v>
      </c>
      <c r="H54" s="9">
        <v>0</v>
      </c>
      <c r="I54">
        <v>2</v>
      </c>
    </row>
    <row r="55" spans="1:31" x14ac:dyDescent="0.25">
      <c r="B55" t="s">
        <v>38</v>
      </c>
      <c r="C55">
        <v>2</v>
      </c>
      <c r="D55">
        <v>1</v>
      </c>
      <c r="E55">
        <v>1</v>
      </c>
      <c r="F55" s="6">
        <v>1</v>
      </c>
      <c r="G55">
        <v>0</v>
      </c>
      <c r="H55" s="6">
        <v>0</v>
      </c>
      <c r="I55">
        <v>4</v>
      </c>
    </row>
    <row r="56" spans="1:31" x14ac:dyDescent="0.25">
      <c r="B56" s="15" t="s">
        <v>43</v>
      </c>
      <c r="C56" s="6">
        <v>0</v>
      </c>
      <c r="D56" s="6">
        <v>0</v>
      </c>
      <c r="E56" s="6">
        <v>0</v>
      </c>
      <c r="F56" s="15">
        <v>3</v>
      </c>
      <c r="G56" s="6">
        <v>0</v>
      </c>
      <c r="H56" s="6">
        <v>0</v>
      </c>
      <c r="I56" s="6">
        <v>0</v>
      </c>
      <c r="J56" s="13"/>
    </row>
    <row r="57" spans="1:31" x14ac:dyDescent="0.25">
      <c r="B57" t="s">
        <v>7</v>
      </c>
      <c r="C57">
        <v>2</v>
      </c>
      <c r="D57">
        <v>2</v>
      </c>
      <c r="E57">
        <v>2</v>
      </c>
      <c r="F57" s="6">
        <v>2</v>
      </c>
      <c r="G57">
        <v>3</v>
      </c>
      <c r="H57" s="6">
        <v>1</v>
      </c>
    </row>
    <row r="59" spans="1:31" x14ac:dyDescent="0.25">
      <c r="B59" t="s">
        <v>8</v>
      </c>
      <c r="C59">
        <f>SUM(C52:C58)</f>
        <v>6</v>
      </c>
      <c r="D59">
        <f t="shared" ref="D59:H59" si="15">SUM(D52:D58)</f>
        <v>7</v>
      </c>
      <c r="E59" s="13">
        <f t="shared" si="15"/>
        <v>6</v>
      </c>
      <c r="F59" s="13">
        <f t="shared" si="15"/>
        <v>8</v>
      </c>
      <c r="G59">
        <f t="shared" si="15"/>
        <v>8</v>
      </c>
      <c r="H59" s="18">
        <f t="shared" si="15"/>
        <v>3</v>
      </c>
    </row>
    <row r="61" spans="1:31" x14ac:dyDescent="0.25">
      <c r="B61" s="1" t="s">
        <v>55</v>
      </c>
      <c r="C61" t="s">
        <v>27</v>
      </c>
      <c r="D61" t="s">
        <v>28</v>
      </c>
      <c r="E61" t="s">
        <v>41</v>
      </c>
      <c r="F61" t="s">
        <v>40</v>
      </c>
      <c r="G61" t="s">
        <v>37</v>
      </c>
      <c r="H61" t="s">
        <v>42</v>
      </c>
      <c r="I61" t="s">
        <v>1</v>
      </c>
      <c r="K61" s="1" t="s">
        <v>56</v>
      </c>
      <c r="L61" s="1" t="s">
        <v>30</v>
      </c>
      <c r="M61" s="1" t="s">
        <v>31</v>
      </c>
      <c r="N61" s="1" t="s">
        <v>32</v>
      </c>
      <c r="O61" s="1" t="s">
        <v>38</v>
      </c>
      <c r="P61" s="1" t="s">
        <v>43</v>
      </c>
      <c r="R61" s="1" t="s">
        <v>198</v>
      </c>
      <c r="S61" s="1" t="s">
        <v>27</v>
      </c>
      <c r="T61" s="1" t="s">
        <v>28</v>
      </c>
      <c r="U61" s="1" t="s">
        <v>41</v>
      </c>
      <c r="V61" s="1" t="s">
        <v>40</v>
      </c>
      <c r="W61" s="1" t="s">
        <v>37</v>
      </c>
      <c r="X61" s="1" t="s">
        <v>42</v>
      </c>
      <c r="Z61" s="1" t="s">
        <v>73</v>
      </c>
      <c r="AA61" s="1" t="s">
        <v>30</v>
      </c>
      <c r="AB61" s="1" t="s">
        <v>31</v>
      </c>
      <c r="AC61" s="1" t="s">
        <v>32</v>
      </c>
      <c r="AD61" s="1" t="s">
        <v>38</v>
      </c>
      <c r="AE61" s="1" t="s">
        <v>43</v>
      </c>
    </row>
    <row r="62" spans="1:31" x14ac:dyDescent="0.25">
      <c r="B62" t="s">
        <v>30</v>
      </c>
      <c r="C62" s="19">
        <f t="shared" ref="C62:E67" si="16">C52/C$15</f>
        <v>0</v>
      </c>
      <c r="D62" s="19">
        <f t="shared" si="16"/>
        <v>0.2857142857142857</v>
      </c>
      <c r="E62" s="19">
        <f t="shared" si="16"/>
        <v>0.16666666666666666</v>
      </c>
      <c r="F62" s="19">
        <f t="shared" ref="F62:G67" si="17">F52/E$15</f>
        <v>0</v>
      </c>
      <c r="G62" s="19">
        <f t="shared" si="17"/>
        <v>0.125</v>
      </c>
      <c r="H62" s="19">
        <f t="shared" ref="H62:H67" si="18">H52/SUM($H$52:$H$57)</f>
        <v>0</v>
      </c>
      <c r="I62">
        <f>I52/SUM($G$10:$G$13)</f>
        <v>0.1111111111111111</v>
      </c>
      <c r="K62" s="1" t="s">
        <v>27</v>
      </c>
      <c r="L62">
        <v>1</v>
      </c>
      <c r="M62">
        <v>0.125</v>
      </c>
      <c r="N62">
        <v>0</v>
      </c>
      <c r="O62">
        <v>0</v>
      </c>
      <c r="P62">
        <v>0</v>
      </c>
      <c r="R62" s="1" t="s">
        <v>30</v>
      </c>
      <c r="S62" cm="1">
        <f t="array" ref="S62:X66">TRANSPOSE(L62:P67)</f>
        <v>1</v>
      </c>
      <c r="T62">
        <v>0</v>
      </c>
      <c r="U62">
        <v>0</v>
      </c>
      <c r="V62">
        <v>0</v>
      </c>
      <c r="W62">
        <v>0</v>
      </c>
      <c r="X62">
        <v>0</v>
      </c>
      <c r="Z62" s="1" t="s">
        <v>27</v>
      </c>
      <c r="AA62">
        <f>L62*AA$68</f>
        <v>5</v>
      </c>
      <c r="AB62">
        <f t="shared" ref="AB62:AE67" si="19">M62*AB$68</f>
        <v>1</v>
      </c>
      <c r="AC62">
        <f t="shared" si="19"/>
        <v>0</v>
      </c>
      <c r="AD62">
        <f t="shared" si="19"/>
        <v>0</v>
      </c>
      <c r="AE62">
        <f t="shared" si="19"/>
        <v>0</v>
      </c>
    </row>
    <row r="63" spans="1:31" x14ac:dyDescent="0.25">
      <c r="B63" t="s">
        <v>31</v>
      </c>
      <c r="C63" s="19">
        <f t="shared" si="16"/>
        <v>0.16666666666666666</v>
      </c>
      <c r="D63" s="19">
        <f t="shared" si="16"/>
        <v>0.2857142857142857</v>
      </c>
      <c r="E63" s="19">
        <f t="shared" si="16"/>
        <v>0.33333333333333331</v>
      </c>
      <c r="F63" s="19">
        <f t="shared" si="17"/>
        <v>0.33333333333333331</v>
      </c>
      <c r="G63" s="19">
        <f t="shared" si="17"/>
        <v>0.125</v>
      </c>
      <c r="H63" s="19">
        <f t="shared" si="18"/>
        <v>0.66666666666666663</v>
      </c>
      <c r="I63">
        <f t="shared" ref="I63:I67" si="20">I53/SUM($G$10:$G$13)</f>
        <v>0.22222222222222221</v>
      </c>
      <c r="K63" s="1" t="s">
        <v>28</v>
      </c>
      <c r="L63">
        <v>0</v>
      </c>
      <c r="M63">
        <v>0.75</v>
      </c>
      <c r="N63">
        <v>0</v>
      </c>
      <c r="O63">
        <v>0.125</v>
      </c>
      <c r="P63">
        <v>0</v>
      </c>
      <c r="R63" s="1" t="s">
        <v>31</v>
      </c>
      <c r="S63">
        <v>0.125</v>
      </c>
      <c r="T63">
        <v>0.75</v>
      </c>
      <c r="U63">
        <v>0</v>
      </c>
      <c r="V63">
        <v>0</v>
      </c>
      <c r="W63">
        <v>0.125</v>
      </c>
      <c r="X63">
        <v>0</v>
      </c>
      <c r="Z63" s="1" t="s">
        <v>28</v>
      </c>
      <c r="AA63">
        <f t="shared" ref="AA63:AA67" si="21">L63*AA$68</f>
        <v>0</v>
      </c>
      <c r="AB63">
        <f t="shared" si="19"/>
        <v>6</v>
      </c>
      <c r="AC63">
        <f t="shared" si="19"/>
        <v>0</v>
      </c>
      <c r="AD63">
        <f t="shared" si="19"/>
        <v>1</v>
      </c>
      <c r="AE63">
        <f t="shared" si="19"/>
        <v>0</v>
      </c>
    </row>
    <row r="64" spans="1:31" x14ac:dyDescent="0.25">
      <c r="B64" t="s">
        <v>32</v>
      </c>
      <c r="C64" s="19">
        <f t="shared" si="16"/>
        <v>0.16666666666666666</v>
      </c>
      <c r="D64" s="19">
        <f t="shared" si="16"/>
        <v>0</v>
      </c>
      <c r="E64" s="19">
        <f t="shared" si="16"/>
        <v>0</v>
      </c>
      <c r="F64" s="19">
        <f t="shared" si="17"/>
        <v>0</v>
      </c>
      <c r="G64" s="19">
        <f t="shared" si="17"/>
        <v>0.375</v>
      </c>
      <c r="H64" s="19">
        <f t="shared" si="18"/>
        <v>0</v>
      </c>
      <c r="I64">
        <f t="shared" si="20"/>
        <v>0.22222222222222221</v>
      </c>
      <c r="K64" s="1" t="s">
        <v>41</v>
      </c>
      <c r="L64">
        <v>0</v>
      </c>
      <c r="M64">
        <v>0</v>
      </c>
      <c r="N64" s="13">
        <v>0</v>
      </c>
      <c r="O64">
        <v>0</v>
      </c>
      <c r="P64">
        <v>0</v>
      </c>
      <c r="R64" s="1" t="s">
        <v>32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Z64" s="1" t="s">
        <v>41</v>
      </c>
      <c r="AA64">
        <f t="shared" si="21"/>
        <v>0</v>
      </c>
      <c r="AB64">
        <f t="shared" si="19"/>
        <v>0</v>
      </c>
      <c r="AC64">
        <f t="shared" si="19"/>
        <v>0</v>
      </c>
      <c r="AD64">
        <f t="shared" si="19"/>
        <v>0</v>
      </c>
      <c r="AE64">
        <f t="shared" si="19"/>
        <v>0</v>
      </c>
    </row>
    <row r="65" spans="1:41" x14ac:dyDescent="0.25">
      <c r="B65" t="s">
        <v>38</v>
      </c>
      <c r="C65" s="19">
        <f t="shared" si="16"/>
        <v>0.33333333333333331</v>
      </c>
      <c r="D65" s="19">
        <f t="shared" si="16"/>
        <v>0.14285714285714285</v>
      </c>
      <c r="E65" s="19">
        <f t="shared" si="16"/>
        <v>0.16666666666666666</v>
      </c>
      <c r="F65" s="19">
        <f t="shared" si="17"/>
        <v>0.16666666666666666</v>
      </c>
      <c r="G65" s="19">
        <f t="shared" si="17"/>
        <v>0</v>
      </c>
      <c r="H65" s="19">
        <f t="shared" si="18"/>
        <v>0</v>
      </c>
      <c r="I65">
        <f t="shared" si="20"/>
        <v>0.44444444444444442</v>
      </c>
      <c r="K65" s="1" t="s">
        <v>40</v>
      </c>
      <c r="L65">
        <v>0</v>
      </c>
      <c r="M65">
        <v>0</v>
      </c>
      <c r="N65" s="13">
        <v>1</v>
      </c>
      <c r="O65">
        <v>0</v>
      </c>
      <c r="P65">
        <v>0</v>
      </c>
      <c r="R65" s="1" t="s">
        <v>38</v>
      </c>
      <c r="S65">
        <v>0</v>
      </c>
      <c r="T65">
        <v>0.125</v>
      </c>
      <c r="U65">
        <v>0</v>
      </c>
      <c r="V65">
        <v>0</v>
      </c>
      <c r="W65">
        <v>0.875</v>
      </c>
      <c r="X65">
        <v>0</v>
      </c>
      <c r="Z65" s="1" t="s">
        <v>40</v>
      </c>
      <c r="AA65">
        <f t="shared" si="21"/>
        <v>0</v>
      </c>
      <c r="AB65">
        <f t="shared" si="19"/>
        <v>0</v>
      </c>
      <c r="AC65">
        <f t="shared" si="19"/>
        <v>6</v>
      </c>
      <c r="AD65">
        <f t="shared" si="19"/>
        <v>0</v>
      </c>
      <c r="AE65">
        <f t="shared" si="19"/>
        <v>0</v>
      </c>
    </row>
    <row r="66" spans="1:41" x14ac:dyDescent="0.25">
      <c r="B66" t="s">
        <v>43</v>
      </c>
      <c r="C66" s="19">
        <f t="shared" si="16"/>
        <v>0</v>
      </c>
      <c r="D66" s="19">
        <f t="shared" si="16"/>
        <v>0</v>
      </c>
      <c r="E66" s="19">
        <f t="shared" si="16"/>
        <v>0</v>
      </c>
      <c r="F66" s="19">
        <f t="shared" si="17"/>
        <v>0.5</v>
      </c>
      <c r="G66" s="19">
        <f t="shared" si="17"/>
        <v>0</v>
      </c>
      <c r="H66" s="19">
        <f t="shared" si="18"/>
        <v>0</v>
      </c>
      <c r="I66">
        <f t="shared" si="20"/>
        <v>0</v>
      </c>
      <c r="K66" s="1" t="s">
        <v>37</v>
      </c>
      <c r="L66">
        <v>0</v>
      </c>
      <c r="M66">
        <v>0.125</v>
      </c>
      <c r="N66">
        <v>0</v>
      </c>
      <c r="O66">
        <v>0.875</v>
      </c>
      <c r="P66">
        <v>0</v>
      </c>
      <c r="R66" s="1" t="s">
        <v>43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Z66" s="1" t="s">
        <v>37</v>
      </c>
      <c r="AA66">
        <f t="shared" si="21"/>
        <v>0</v>
      </c>
      <c r="AB66">
        <f t="shared" si="19"/>
        <v>1</v>
      </c>
      <c r="AC66">
        <f t="shared" si="19"/>
        <v>0</v>
      </c>
      <c r="AD66">
        <f t="shared" si="19"/>
        <v>7</v>
      </c>
      <c r="AE66">
        <f t="shared" si="19"/>
        <v>0</v>
      </c>
    </row>
    <row r="67" spans="1:41" x14ac:dyDescent="0.25">
      <c r="B67" t="s">
        <v>7</v>
      </c>
      <c r="C67" s="19">
        <f t="shared" si="16"/>
        <v>0.33333333333333331</v>
      </c>
      <c r="D67" s="19">
        <f t="shared" si="16"/>
        <v>0.2857142857142857</v>
      </c>
      <c r="E67" s="19">
        <f t="shared" si="16"/>
        <v>0.33333333333333331</v>
      </c>
      <c r="F67" s="19">
        <f t="shared" si="17"/>
        <v>0.33333333333333331</v>
      </c>
      <c r="G67" s="19">
        <f t="shared" si="17"/>
        <v>0.375</v>
      </c>
      <c r="H67" s="19">
        <f t="shared" si="18"/>
        <v>0.33333333333333331</v>
      </c>
      <c r="I67">
        <f t="shared" si="20"/>
        <v>0</v>
      </c>
      <c r="K67" s="1" t="s">
        <v>42</v>
      </c>
      <c r="L67">
        <v>0</v>
      </c>
      <c r="M67">
        <v>0</v>
      </c>
      <c r="N67">
        <v>0</v>
      </c>
      <c r="O67">
        <v>0</v>
      </c>
      <c r="P67" s="13">
        <v>1</v>
      </c>
      <c r="Z67" s="1" t="s">
        <v>42</v>
      </c>
      <c r="AA67">
        <f t="shared" si="21"/>
        <v>0</v>
      </c>
      <c r="AB67">
        <f t="shared" si="19"/>
        <v>0</v>
      </c>
      <c r="AC67">
        <f t="shared" si="19"/>
        <v>0</v>
      </c>
      <c r="AD67">
        <f t="shared" si="19"/>
        <v>0</v>
      </c>
      <c r="AE67">
        <f t="shared" si="19"/>
        <v>0</v>
      </c>
    </row>
    <row r="68" spans="1:41" x14ac:dyDescent="0.25">
      <c r="L68">
        <v>1</v>
      </c>
      <c r="M68">
        <v>1</v>
      </c>
      <c r="N68">
        <v>1</v>
      </c>
      <c r="O68">
        <v>1</v>
      </c>
      <c r="P68">
        <f>SUM(P62:P67)</f>
        <v>1</v>
      </c>
      <c r="Z68" s="1" t="s">
        <v>26</v>
      </c>
      <c r="AA68">
        <v>5</v>
      </c>
      <c r="AB68">
        <v>8</v>
      </c>
      <c r="AC68">
        <v>6</v>
      </c>
      <c r="AD68">
        <v>8</v>
      </c>
      <c r="AE68">
        <v>0</v>
      </c>
    </row>
    <row r="69" spans="1:41" x14ac:dyDescent="0.25">
      <c r="C69">
        <f>SUM(C62:C68)</f>
        <v>1</v>
      </c>
      <c r="D69">
        <f t="shared" ref="D69:H69" si="22">SUM(D62:D68)</f>
        <v>0.99999999999999989</v>
      </c>
      <c r="E69">
        <f t="shared" si="22"/>
        <v>1</v>
      </c>
      <c r="F69" s="4">
        <f t="shared" si="22"/>
        <v>1.3333333333333333</v>
      </c>
      <c r="G69">
        <f t="shared" si="22"/>
        <v>1</v>
      </c>
      <c r="H69">
        <f t="shared" si="22"/>
        <v>1</v>
      </c>
      <c r="I69">
        <f>SUM(I62:I68)</f>
        <v>1</v>
      </c>
    </row>
    <row r="71" spans="1:41" ht="21" x14ac:dyDescent="0.35">
      <c r="A71" s="23" t="s">
        <v>64</v>
      </c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</row>
    <row r="73" spans="1:41" x14ac:dyDescent="0.25">
      <c r="B73" s="1" t="s">
        <v>57</v>
      </c>
      <c r="C73" s="1" t="s">
        <v>27</v>
      </c>
      <c r="D73" s="1" t="s">
        <v>28</v>
      </c>
      <c r="E73" s="1" t="s">
        <v>41</v>
      </c>
      <c r="F73" s="1" t="s">
        <v>40</v>
      </c>
      <c r="G73" s="1" t="s">
        <v>37</v>
      </c>
      <c r="H73" s="1" t="s">
        <v>42</v>
      </c>
      <c r="K73" s="1" t="s">
        <v>58</v>
      </c>
    </row>
    <row r="74" spans="1:41" x14ac:dyDescent="0.25">
      <c r="B74" s="1" t="s">
        <v>27</v>
      </c>
      <c r="C74" cm="1">
        <f t="array" ref="C74:H79">MMULT(L62:P67,C62:H66)</f>
        <v>2.0833333333333332E-2</v>
      </c>
      <c r="D74">
        <v>0.3214285714285714</v>
      </c>
      <c r="E74">
        <v>0.20833333333333331</v>
      </c>
      <c r="F74">
        <v>4.1666666666666664E-2</v>
      </c>
      <c r="G74">
        <v>0.140625</v>
      </c>
      <c r="H74">
        <v>8.3333333333333329E-2</v>
      </c>
      <c r="L74" cm="1">
        <f t="array" ref="L74:Q79">_xlfn.MUNIT(6)</f>
        <v>1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41" x14ac:dyDescent="0.25">
      <c r="B75" s="1" t="s">
        <v>28</v>
      </c>
      <c r="C75">
        <v>0.16666666666666666</v>
      </c>
      <c r="D75">
        <v>0.23214285714285712</v>
      </c>
      <c r="E75">
        <v>0.27083333333333331</v>
      </c>
      <c r="F75">
        <v>0.27083333333333331</v>
      </c>
      <c r="G75">
        <v>9.375E-2</v>
      </c>
      <c r="H75">
        <v>0.5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</row>
    <row r="76" spans="1:41" x14ac:dyDescent="0.25">
      <c r="B76" s="1" t="s">
        <v>41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</row>
    <row r="77" spans="1:41" x14ac:dyDescent="0.25">
      <c r="B77" s="1" t="s">
        <v>40</v>
      </c>
      <c r="C77">
        <v>0.16666666666666666</v>
      </c>
      <c r="D77">
        <v>0</v>
      </c>
      <c r="E77">
        <v>0</v>
      </c>
      <c r="F77">
        <v>0</v>
      </c>
      <c r="G77">
        <v>0.375</v>
      </c>
      <c r="H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</row>
    <row r="78" spans="1:41" x14ac:dyDescent="0.25">
      <c r="B78" s="1" t="s">
        <v>37</v>
      </c>
      <c r="C78">
        <v>0.31249999999999994</v>
      </c>
      <c r="D78">
        <v>0.1607142857142857</v>
      </c>
      <c r="E78">
        <v>0.18749999999999997</v>
      </c>
      <c r="F78">
        <v>0.18749999999999997</v>
      </c>
      <c r="G78">
        <v>1.5625E-2</v>
      </c>
      <c r="H78">
        <v>8.3333333333333329E-2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41" x14ac:dyDescent="0.25">
      <c r="B79" s="1" t="s">
        <v>42</v>
      </c>
      <c r="C79">
        <v>0</v>
      </c>
      <c r="D79">
        <v>0</v>
      </c>
      <c r="E79">
        <v>0</v>
      </c>
      <c r="F79">
        <v>0.5</v>
      </c>
      <c r="G79">
        <v>0</v>
      </c>
      <c r="H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</row>
    <row r="82" spans="1:41" x14ac:dyDescent="0.25">
      <c r="B82" s="1" t="s">
        <v>59</v>
      </c>
      <c r="K82" s="1" t="s">
        <v>157</v>
      </c>
      <c r="R82" s="1"/>
      <c r="S82" s="1" t="s">
        <v>158</v>
      </c>
      <c r="U82" s="1" t="s">
        <v>159</v>
      </c>
      <c r="V82" s="1" t="s">
        <v>53</v>
      </c>
      <c r="W82" s="1" t="s">
        <v>160</v>
      </c>
      <c r="Y82" s="1" t="s">
        <v>161</v>
      </c>
      <c r="Z82" s="1" t="s">
        <v>162</v>
      </c>
      <c r="AA82" s="1" t="s">
        <v>61</v>
      </c>
      <c r="AB82" s="1" t="s">
        <v>163</v>
      </c>
    </row>
    <row r="83" spans="1:41" x14ac:dyDescent="0.25">
      <c r="B83" s="1" t="s">
        <v>27</v>
      </c>
      <c r="C83">
        <f>L74-C74</f>
        <v>0.97916666666666663</v>
      </c>
      <c r="D83">
        <f t="shared" ref="D83:H88" si="23">M74-D74</f>
        <v>-0.3214285714285714</v>
      </c>
      <c r="E83">
        <f t="shared" si="23"/>
        <v>-0.20833333333333331</v>
      </c>
      <c r="F83">
        <f t="shared" si="23"/>
        <v>-4.1666666666666664E-2</v>
      </c>
      <c r="G83">
        <f t="shared" si="23"/>
        <v>-0.140625</v>
      </c>
      <c r="H83">
        <f t="shared" si="23"/>
        <v>-8.3333333333333329E-2</v>
      </c>
      <c r="L83" cm="1">
        <f t="array" ref="L83:Q88">MINVERSE(C83:H88)</f>
        <v>1.3926522395571213</v>
      </c>
      <c r="M83">
        <v>0.68485153497735263</v>
      </c>
      <c r="N83">
        <v>0.56688475088072465</v>
      </c>
      <c r="O83">
        <v>0.58429793658782081</v>
      </c>
      <c r="P83">
        <v>0.48676396577755404</v>
      </c>
      <c r="Q83">
        <v>0.49904378459989929</v>
      </c>
      <c r="S83" cm="1">
        <f t="array" ref="S83:S88">MMULT(L62:P67,I52:I56)</f>
        <v>1.25</v>
      </c>
      <c r="U83" s="2" cm="1">
        <f t="array" ref="U83:U88">MMULT(_xlfn.ANCHORARRAY(L83),_xlfn.ANCHORARRAY(S83))</f>
        <v>6.1044791142425767</v>
      </c>
      <c r="V83">
        <v>5.9999999999999982</v>
      </c>
      <c r="W83" s="2">
        <f>U83-V83</f>
        <v>0.1044791142425785</v>
      </c>
      <c r="Y83" s="4" cm="1">
        <f t="array" ref="Y83:Y88">TRANSPOSE(C67:H67)</f>
        <v>0.33333333333333331</v>
      </c>
      <c r="Z83" s="2">
        <f>Y83*U83</f>
        <v>2.0348263714141921</v>
      </c>
      <c r="AA83">
        <v>1.9999999999999993</v>
      </c>
      <c r="AB83" s="2">
        <f>Z83-AA83</f>
        <v>3.4826371414192758E-2</v>
      </c>
    </row>
    <row r="84" spans="1:41" x14ac:dyDescent="0.25">
      <c r="B84" s="1" t="s">
        <v>28</v>
      </c>
      <c r="C84">
        <f t="shared" ref="C84:C88" si="24">L75-C75</f>
        <v>-0.16666666666666666</v>
      </c>
      <c r="D84">
        <f t="shared" si="23"/>
        <v>0.7678571428571429</v>
      </c>
      <c r="E84">
        <f t="shared" si="23"/>
        <v>-0.27083333333333331</v>
      </c>
      <c r="F84">
        <f t="shared" si="23"/>
        <v>-0.27083333333333331</v>
      </c>
      <c r="G84">
        <f t="shared" si="23"/>
        <v>-9.375E-2</v>
      </c>
      <c r="H84">
        <f t="shared" si="23"/>
        <v>-0.5</v>
      </c>
      <c r="L84">
        <v>0.71233014594866628</v>
      </c>
      <c r="M84">
        <v>1.7466532460996476</v>
      </c>
      <c r="N84">
        <v>0.75237376279147772</v>
      </c>
      <c r="O84">
        <v>1.1290890790135883</v>
      </c>
      <c r="P84">
        <v>0.69823855057876194</v>
      </c>
      <c r="Q84">
        <v>0.99087401442710943</v>
      </c>
      <c r="S84">
        <v>2</v>
      </c>
      <c r="U84" s="2">
        <v>9.260291897332662</v>
      </c>
      <c r="V84">
        <v>6.9999999999999982</v>
      </c>
      <c r="W84" s="2">
        <f t="shared" ref="W84:W88" si="25">U84-V84</f>
        <v>2.2602918973326638</v>
      </c>
      <c r="Y84" s="4">
        <v>0.2857142857142857</v>
      </c>
      <c r="Z84" s="2">
        <f t="shared" ref="Z84:Z88" si="26">Y84*U84</f>
        <v>2.6457976849521891</v>
      </c>
      <c r="AA84">
        <v>1.9999999999999993</v>
      </c>
      <c r="AB84" s="2">
        <f t="shared" ref="AB84:AB88" si="27">Z84-AA84</f>
        <v>0.64579768495218981</v>
      </c>
    </row>
    <row r="85" spans="1:41" x14ac:dyDescent="0.25">
      <c r="B85" s="1" t="s">
        <v>41</v>
      </c>
      <c r="C85">
        <f t="shared" si="24"/>
        <v>0</v>
      </c>
      <c r="D85">
        <f t="shared" si="23"/>
        <v>0</v>
      </c>
      <c r="E85">
        <f t="shared" si="23"/>
        <v>1</v>
      </c>
      <c r="F85">
        <f t="shared" si="23"/>
        <v>0</v>
      </c>
      <c r="G85">
        <f t="shared" si="23"/>
        <v>0</v>
      </c>
      <c r="H85">
        <f t="shared" si="23"/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S85">
        <v>0</v>
      </c>
      <c r="U85" s="2">
        <v>0</v>
      </c>
      <c r="V85">
        <v>5.9999999999999991</v>
      </c>
      <c r="W85" s="2">
        <f t="shared" si="25"/>
        <v>-5.9999999999999991</v>
      </c>
      <c r="Y85" s="4">
        <v>0.33333333333333331</v>
      </c>
      <c r="Z85" s="2">
        <f t="shared" si="26"/>
        <v>0</v>
      </c>
      <c r="AA85">
        <v>1.9999999999999996</v>
      </c>
      <c r="AB85" s="2">
        <f t="shared" si="27"/>
        <v>-1.9999999999999996</v>
      </c>
    </row>
    <row r="86" spans="1:41" x14ac:dyDescent="0.25">
      <c r="B86" s="1" t="s">
        <v>40</v>
      </c>
      <c r="C86">
        <f t="shared" si="24"/>
        <v>-0.16666666666666666</v>
      </c>
      <c r="D86">
        <f t="shared" si="23"/>
        <v>0</v>
      </c>
      <c r="E86">
        <f t="shared" si="23"/>
        <v>0</v>
      </c>
      <c r="F86">
        <f t="shared" si="23"/>
        <v>1</v>
      </c>
      <c r="G86">
        <f t="shared" si="23"/>
        <v>-0.375</v>
      </c>
      <c r="H86">
        <f t="shared" si="23"/>
        <v>0</v>
      </c>
      <c r="L86">
        <v>0.48374433819828883</v>
      </c>
      <c r="M86">
        <v>0.33155510820332157</v>
      </c>
      <c r="N86">
        <v>0.30619023653749367</v>
      </c>
      <c r="O86">
        <v>1.3543029693004529</v>
      </c>
      <c r="P86">
        <v>0.61660795168595872</v>
      </c>
      <c r="Q86">
        <v>0.25747357825868139</v>
      </c>
      <c r="S86">
        <v>2</v>
      </c>
      <c r="U86" s="2">
        <v>6.2886763965777552</v>
      </c>
      <c r="V86">
        <v>0</v>
      </c>
      <c r="W86" s="2">
        <f t="shared" si="25"/>
        <v>6.2886763965777552</v>
      </c>
      <c r="Y86" s="4">
        <v>0.33333333333333331</v>
      </c>
      <c r="Z86" s="2">
        <f t="shared" si="26"/>
        <v>2.0962254655259183</v>
      </c>
      <c r="AA86">
        <v>0</v>
      </c>
      <c r="AB86" s="2">
        <f t="shared" si="27"/>
        <v>2.0962254655259183</v>
      </c>
    </row>
    <row r="87" spans="1:41" x14ac:dyDescent="0.25">
      <c r="B87" s="1" t="s">
        <v>37</v>
      </c>
      <c r="C87">
        <f t="shared" si="24"/>
        <v>-0.31249999999999994</v>
      </c>
      <c r="D87">
        <f t="shared" si="23"/>
        <v>-0.1607142857142857</v>
      </c>
      <c r="E87">
        <f t="shared" si="23"/>
        <v>-0.18749999999999997</v>
      </c>
      <c r="F87">
        <f t="shared" si="23"/>
        <v>-0.18749999999999997</v>
      </c>
      <c r="G87">
        <f t="shared" si="23"/>
        <v>0.984375</v>
      </c>
      <c r="H87">
        <f t="shared" si="23"/>
        <v>-8.3333333333333329E-2</v>
      </c>
      <c r="L87">
        <v>0.67102835094782742</v>
      </c>
      <c r="M87">
        <v>0.57976849521892293</v>
      </c>
      <c r="N87">
        <v>0.5645585192641055</v>
      </c>
      <c r="O87">
        <v>0.68511994631773188</v>
      </c>
      <c r="P87">
        <v>1.4279483308169769</v>
      </c>
      <c r="Q87">
        <v>0.46479897108986185</v>
      </c>
      <c r="S87">
        <v>3.75</v>
      </c>
      <c r="U87" s="2">
        <v>8.7233685623217561</v>
      </c>
      <c r="V87">
        <v>7.9999999999999991</v>
      </c>
      <c r="W87" s="2">
        <f t="shared" si="25"/>
        <v>0.72336856232175695</v>
      </c>
      <c r="Y87" s="4">
        <v>0.375</v>
      </c>
      <c r="Z87" s="2">
        <f t="shared" si="26"/>
        <v>3.2712632108706585</v>
      </c>
      <c r="AA87">
        <v>2.9999999999999996</v>
      </c>
      <c r="AB87" s="2">
        <f t="shared" si="27"/>
        <v>0.27126321087065897</v>
      </c>
    </row>
    <row r="88" spans="1:41" x14ac:dyDescent="0.25">
      <c r="B88" s="1" t="s">
        <v>42</v>
      </c>
      <c r="C88">
        <f t="shared" si="24"/>
        <v>0</v>
      </c>
      <c r="D88">
        <f t="shared" si="23"/>
        <v>0</v>
      </c>
      <c r="E88">
        <f t="shared" si="23"/>
        <v>0</v>
      </c>
      <c r="F88">
        <f t="shared" si="23"/>
        <v>-0.5</v>
      </c>
      <c r="G88">
        <f t="shared" si="23"/>
        <v>0</v>
      </c>
      <c r="H88">
        <f t="shared" si="23"/>
        <v>1</v>
      </c>
      <c r="L88">
        <v>0.24187216909914447</v>
      </c>
      <c r="M88">
        <v>0.16577755410166078</v>
      </c>
      <c r="N88">
        <v>0.15309511826874683</v>
      </c>
      <c r="O88">
        <v>0.67715148465022656</v>
      </c>
      <c r="P88">
        <v>0.30830397584297942</v>
      </c>
      <c r="Q88">
        <v>1.1287367891293407</v>
      </c>
      <c r="S88">
        <v>0</v>
      </c>
      <c r="U88" s="2">
        <v>3.1443381982888781</v>
      </c>
      <c r="V88">
        <v>0</v>
      </c>
      <c r="W88" s="2">
        <f t="shared" si="25"/>
        <v>3.1443381982888781</v>
      </c>
      <c r="Y88" s="4">
        <v>0.33333333333333331</v>
      </c>
      <c r="Z88" s="2">
        <f t="shared" si="26"/>
        <v>1.0481127327629594</v>
      </c>
      <c r="AA88">
        <v>0</v>
      </c>
      <c r="AB88" s="2">
        <f t="shared" si="27"/>
        <v>1.0481127327629594</v>
      </c>
    </row>
    <row r="90" spans="1:41" x14ac:dyDescent="0.25">
      <c r="K90" t="s">
        <v>96</v>
      </c>
      <c r="L90">
        <f>SUM(L83:L89)</f>
        <v>3.5016272437510478</v>
      </c>
      <c r="M90">
        <f t="shared" ref="M90:Q90" si="28">SUM(M83:M89)</f>
        <v>3.5086059386009056</v>
      </c>
      <c r="N90">
        <f t="shared" si="28"/>
        <v>3.3431023877425479</v>
      </c>
      <c r="O90">
        <f t="shared" si="28"/>
        <v>4.4299614158698208</v>
      </c>
      <c r="P90">
        <f t="shared" si="28"/>
        <v>3.5378627747022309</v>
      </c>
      <c r="Q90">
        <f t="shared" si="28"/>
        <v>3.3409271375048926</v>
      </c>
      <c r="S90">
        <f>SUM(S83:S89)</f>
        <v>9</v>
      </c>
      <c r="U90" s="2">
        <f>SUM(U83:U89)</f>
        <v>33.52115416876363</v>
      </c>
      <c r="Z90" s="2">
        <f>SUM(Z83:Z89)</f>
        <v>11.096225465525919</v>
      </c>
    </row>
    <row r="91" spans="1:41" x14ac:dyDescent="0.25">
      <c r="K91" t="s">
        <v>97</v>
      </c>
      <c r="Z91" t="s">
        <v>62</v>
      </c>
    </row>
    <row r="92" spans="1:41" ht="21" x14ac:dyDescent="0.35">
      <c r="A92" s="23" t="s">
        <v>70</v>
      </c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</row>
    <row r="94" spans="1:41" x14ac:dyDescent="0.25">
      <c r="B94" s="1" t="s">
        <v>65</v>
      </c>
      <c r="C94" s="1" t="s">
        <v>27</v>
      </c>
      <c r="D94" s="1" t="s">
        <v>28</v>
      </c>
      <c r="E94" s="1" t="s">
        <v>41</v>
      </c>
      <c r="F94" s="1" t="s">
        <v>40</v>
      </c>
      <c r="G94" s="1" t="s">
        <v>37</v>
      </c>
      <c r="H94" s="1" t="s">
        <v>42</v>
      </c>
      <c r="I94" s="1" t="s">
        <v>60</v>
      </c>
      <c r="J94" s="1" t="s">
        <v>67</v>
      </c>
      <c r="K94" s="1"/>
      <c r="L94" s="1" t="s">
        <v>199</v>
      </c>
      <c r="M94" s="1" t="s">
        <v>27</v>
      </c>
      <c r="N94" s="1" t="s">
        <v>28</v>
      </c>
      <c r="O94" s="1" t="s">
        <v>41</v>
      </c>
      <c r="P94" s="1" t="s">
        <v>40</v>
      </c>
      <c r="Q94" s="1" t="s">
        <v>37</v>
      </c>
      <c r="R94" s="1" t="s">
        <v>42</v>
      </c>
      <c r="S94" s="1" t="s">
        <v>60</v>
      </c>
      <c r="T94" s="1"/>
    </row>
    <row r="95" spans="1:41" x14ac:dyDescent="0.25">
      <c r="A95" s="1"/>
      <c r="B95" s="1" t="s">
        <v>30</v>
      </c>
      <c r="C95" s="19">
        <f>C62*C$103</f>
        <v>0</v>
      </c>
      <c r="D95" s="19">
        <f t="shared" ref="C95:H99" si="29">D62*D$103</f>
        <v>2.6457976849521891</v>
      </c>
      <c r="E95" s="19">
        <f t="shared" si="29"/>
        <v>0</v>
      </c>
      <c r="F95" s="19">
        <f t="shared" si="29"/>
        <v>0</v>
      </c>
      <c r="G95" s="19">
        <f t="shared" si="29"/>
        <v>1.0904210702902195</v>
      </c>
      <c r="H95" s="19">
        <f t="shared" si="29"/>
        <v>0</v>
      </c>
      <c r="I95">
        <v>1</v>
      </c>
      <c r="J95" s="19">
        <f>SUM(C95:I95)</f>
        <v>4.7362187552424082</v>
      </c>
      <c r="K95" s="1"/>
      <c r="L95" s="1" t="s">
        <v>30</v>
      </c>
      <c r="M95">
        <f t="shared" ref="M95:M101" si="30">IFERROR(C95/C$103,0)</f>
        <v>0</v>
      </c>
      <c r="N95">
        <f>IFERROR(D95/D$103,0)</f>
        <v>0.2857142857142857</v>
      </c>
      <c r="O95">
        <f>IFERROR(E95/E$103,0)</f>
        <v>0</v>
      </c>
      <c r="P95">
        <f t="shared" ref="P95:R101" si="31">IFERROR(F95/F$103,0)</f>
        <v>0</v>
      </c>
      <c r="Q95">
        <f t="shared" si="31"/>
        <v>0.125</v>
      </c>
      <c r="R95">
        <f>IFERROR(H95/H$103,0)</f>
        <v>0</v>
      </c>
    </row>
    <row r="96" spans="1:41" x14ac:dyDescent="0.25">
      <c r="B96" s="1" t="s">
        <v>31</v>
      </c>
      <c r="C96" s="19">
        <f t="shared" si="29"/>
        <v>1.017413185707096</v>
      </c>
      <c r="D96" s="19">
        <f t="shared" si="29"/>
        <v>2.6457976849521891</v>
      </c>
      <c r="E96" s="19">
        <f t="shared" si="29"/>
        <v>0</v>
      </c>
      <c r="F96" s="19">
        <f t="shared" si="29"/>
        <v>2.0962254655259183</v>
      </c>
      <c r="G96" s="19">
        <f t="shared" si="29"/>
        <v>1.0904210702902195</v>
      </c>
      <c r="H96" s="19">
        <f t="shared" si="29"/>
        <v>2.0962254655259187</v>
      </c>
      <c r="I96">
        <v>2</v>
      </c>
      <c r="J96" s="19">
        <f t="shared" ref="J96:J99" si="32">SUM(C96:I96)</f>
        <v>10.946082872001341</v>
      </c>
      <c r="K96" s="1"/>
      <c r="L96" s="1" t="s">
        <v>31</v>
      </c>
      <c r="M96">
        <f t="shared" si="30"/>
        <v>0.16666666666666666</v>
      </c>
      <c r="N96">
        <f t="shared" ref="N96:N101" si="33">IFERROR(D96/D$103,0)</f>
        <v>0.2857142857142857</v>
      </c>
      <c r="O96">
        <f t="shared" ref="O96:O101" si="34">IFERROR(E96/E$103,0)</f>
        <v>0</v>
      </c>
      <c r="P96">
        <f t="shared" si="31"/>
        <v>0.33333333333333331</v>
      </c>
      <c r="Q96">
        <f t="shared" si="31"/>
        <v>0.125</v>
      </c>
      <c r="R96">
        <f t="shared" si="31"/>
        <v>0.66666666666666663</v>
      </c>
    </row>
    <row r="97" spans="1:41" x14ac:dyDescent="0.25">
      <c r="B97" s="1" t="s">
        <v>32</v>
      </c>
      <c r="C97" s="19">
        <f t="shared" si="29"/>
        <v>1.017413185707096</v>
      </c>
      <c r="D97" s="19">
        <f t="shared" si="29"/>
        <v>0</v>
      </c>
      <c r="E97" s="19">
        <f t="shared" si="29"/>
        <v>0</v>
      </c>
      <c r="F97" s="19">
        <f t="shared" si="29"/>
        <v>0</v>
      </c>
      <c r="G97" s="19">
        <f t="shared" si="29"/>
        <v>3.2712632108706585</v>
      </c>
      <c r="H97" s="19">
        <f t="shared" si="29"/>
        <v>0</v>
      </c>
      <c r="I97">
        <v>2</v>
      </c>
      <c r="J97" s="19">
        <f t="shared" si="32"/>
        <v>6.2886763965777543</v>
      </c>
      <c r="K97" s="1"/>
      <c r="L97" s="1" t="s">
        <v>32</v>
      </c>
      <c r="M97">
        <f t="shared" si="30"/>
        <v>0.16666666666666666</v>
      </c>
      <c r="N97">
        <f t="shared" si="33"/>
        <v>0</v>
      </c>
      <c r="O97">
        <f t="shared" si="34"/>
        <v>0</v>
      </c>
      <c r="P97">
        <f t="shared" si="31"/>
        <v>0</v>
      </c>
      <c r="Q97">
        <f t="shared" si="31"/>
        <v>0.375</v>
      </c>
      <c r="R97">
        <f t="shared" si="31"/>
        <v>0</v>
      </c>
    </row>
    <row r="98" spans="1:41" x14ac:dyDescent="0.25">
      <c r="B98" s="1" t="s">
        <v>38</v>
      </c>
      <c r="C98" s="19">
        <f t="shared" si="29"/>
        <v>2.0348263714141921</v>
      </c>
      <c r="D98" s="19">
        <f t="shared" si="29"/>
        <v>1.3228988424760946</v>
      </c>
      <c r="E98" s="19">
        <f t="shared" si="29"/>
        <v>0</v>
      </c>
      <c r="F98" s="19">
        <f t="shared" si="29"/>
        <v>1.0481127327629591</v>
      </c>
      <c r="G98" s="19">
        <f t="shared" si="29"/>
        <v>0</v>
      </c>
      <c r="H98" s="19">
        <f t="shared" si="29"/>
        <v>0</v>
      </c>
      <c r="I98">
        <v>4</v>
      </c>
      <c r="J98" s="19">
        <f t="shared" si="32"/>
        <v>8.4058379466532465</v>
      </c>
      <c r="K98" s="1"/>
      <c r="L98" s="1" t="s">
        <v>38</v>
      </c>
      <c r="M98">
        <f t="shared" si="30"/>
        <v>0.33333333333333331</v>
      </c>
      <c r="N98">
        <f t="shared" si="33"/>
        <v>0.14285714285714285</v>
      </c>
      <c r="O98">
        <f t="shared" si="34"/>
        <v>0</v>
      </c>
      <c r="P98">
        <f t="shared" si="31"/>
        <v>0.16666666666666666</v>
      </c>
      <c r="Q98">
        <f t="shared" si="31"/>
        <v>0</v>
      </c>
      <c r="R98">
        <f t="shared" si="31"/>
        <v>0</v>
      </c>
    </row>
    <row r="99" spans="1:41" x14ac:dyDescent="0.25">
      <c r="B99" s="1" t="s">
        <v>43</v>
      </c>
      <c r="C99" s="19">
        <f t="shared" si="29"/>
        <v>0</v>
      </c>
      <c r="D99" s="19">
        <f t="shared" si="29"/>
        <v>0</v>
      </c>
      <c r="E99" s="19">
        <f t="shared" si="29"/>
        <v>0</v>
      </c>
      <c r="F99" s="19">
        <f t="shared" si="29"/>
        <v>3.1443381982888776</v>
      </c>
      <c r="G99" s="19">
        <f t="shared" si="29"/>
        <v>0</v>
      </c>
      <c r="H99" s="19">
        <f t="shared" si="29"/>
        <v>0</v>
      </c>
      <c r="I99" s="6">
        <v>0</v>
      </c>
      <c r="J99" s="19">
        <f t="shared" si="32"/>
        <v>3.1443381982888776</v>
      </c>
      <c r="K99" s="1"/>
      <c r="L99" s="1" t="s">
        <v>43</v>
      </c>
      <c r="M99">
        <f t="shared" si="30"/>
        <v>0</v>
      </c>
      <c r="N99">
        <f t="shared" si="33"/>
        <v>0</v>
      </c>
      <c r="O99">
        <f t="shared" si="34"/>
        <v>0</v>
      </c>
      <c r="P99">
        <f t="shared" si="31"/>
        <v>0.5</v>
      </c>
      <c r="Q99">
        <f t="shared" si="31"/>
        <v>0</v>
      </c>
      <c r="R99">
        <f t="shared" si="31"/>
        <v>0</v>
      </c>
    </row>
    <row r="100" spans="1:41" x14ac:dyDescent="0.25">
      <c r="B100" s="1"/>
      <c r="C100" s="19"/>
      <c r="D100" s="19"/>
      <c r="E100" s="19"/>
      <c r="F100" s="19"/>
      <c r="G100" s="19"/>
      <c r="H100" s="19"/>
      <c r="J100" s="19"/>
      <c r="K100" s="1"/>
    </row>
    <row r="101" spans="1:41" x14ac:dyDescent="0.25">
      <c r="B101" s="1" t="s">
        <v>6</v>
      </c>
      <c r="C101" s="19" cm="1">
        <f t="array" ref="C101:H101">TRANSPOSE(Z83:Z88)</f>
        <v>2.0348263714141921</v>
      </c>
      <c r="D101" s="19">
        <v>2.6457976849521891</v>
      </c>
      <c r="E101" s="19">
        <v>0</v>
      </c>
      <c r="F101" s="19">
        <v>2.0962254655259183</v>
      </c>
      <c r="G101" s="19">
        <v>3.2712632108706585</v>
      </c>
      <c r="H101" s="19">
        <v>1.0481127327629594</v>
      </c>
      <c r="J101" s="19">
        <f>SUM(J95:J100)</f>
        <v>33.521154168763623</v>
      </c>
      <c r="L101" s="1" t="s">
        <v>197</v>
      </c>
      <c r="M101">
        <f t="shared" si="30"/>
        <v>0.33333333333333331</v>
      </c>
      <c r="N101">
        <f t="shared" si="33"/>
        <v>0.2857142857142857</v>
      </c>
      <c r="O101">
        <f t="shared" si="34"/>
        <v>0</v>
      </c>
      <c r="P101">
        <f t="shared" si="31"/>
        <v>0.33333333333333331</v>
      </c>
      <c r="Q101">
        <f t="shared" si="31"/>
        <v>0.375</v>
      </c>
      <c r="R101">
        <f t="shared" si="31"/>
        <v>0.33333333333333331</v>
      </c>
    </row>
    <row r="102" spans="1:41" x14ac:dyDescent="0.25">
      <c r="B102" s="1" t="s">
        <v>68</v>
      </c>
      <c r="C102" s="19">
        <f>SUM(C95:C101)</f>
        <v>6.1044791142425758</v>
      </c>
      <c r="D102" s="19">
        <f t="shared" ref="D102:H102" si="35">SUM(D95:D101)</f>
        <v>9.260291897332662</v>
      </c>
      <c r="E102" s="19">
        <f t="shared" si="35"/>
        <v>0</v>
      </c>
      <c r="F102" s="19">
        <f t="shared" si="35"/>
        <v>8.3849018621036731</v>
      </c>
      <c r="G102" s="19">
        <f t="shared" si="35"/>
        <v>8.7233685623217561</v>
      </c>
      <c r="H102" s="19">
        <f t="shared" si="35"/>
        <v>3.1443381982888781</v>
      </c>
      <c r="I102" s="19">
        <f>SUM(C102:H102)</f>
        <v>35.617379634289549</v>
      </c>
    </row>
    <row r="103" spans="1:41" x14ac:dyDescent="0.25">
      <c r="B103" s="1" t="s">
        <v>196</v>
      </c>
      <c r="C103" s="19" cm="1">
        <f t="array" ref="C103:H103">TRANSPOSE(_xlfn.ANCHORARRAY(U83))</f>
        <v>6.1044791142425767</v>
      </c>
      <c r="D103" s="19">
        <v>9.260291897332662</v>
      </c>
      <c r="E103" s="19">
        <v>0</v>
      </c>
      <c r="F103" s="19">
        <v>6.2886763965777552</v>
      </c>
      <c r="G103" s="19">
        <v>8.7233685623217561</v>
      </c>
      <c r="H103" s="19">
        <v>3.1443381982888781</v>
      </c>
      <c r="I103" s="19">
        <f>SUM(C103:H103)</f>
        <v>33.52115416876363</v>
      </c>
      <c r="L103" s="1" t="s">
        <v>3</v>
      </c>
      <c r="M103">
        <f>SUM(M95:M102)</f>
        <v>1</v>
      </c>
      <c r="N103">
        <f t="shared" ref="N103:R103" si="36">SUM(N95:N102)</f>
        <v>0.99999999999999989</v>
      </c>
      <c r="O103">
        <f t="shared" si="36"/>
        <v>0</v>
      </c>
      <c r="P103">
        <f t="shared" si="36"/>
        <v>1.3333333333333333</v>
      </c>
      <c r="Q103">
        <f t="shared" si="36"/>
        <v>1</v>
      </c>
      <c r="R103">
        <f t="shared" si="36"/>
        <v>1</v>
      </c>
    </row>
    <row r="104" spans="1:41" x14ac:dyDescent="0.25">
      <c r="B104" s="1"/>
      <c r="C104" s="19"/>
      <c r="D104" s="19"/>
      <c r="E104" s="19"/>
      <c r="F104" s="19"/>
      <c r="G104" s="19"/>
      <c r="H104" s="19"/>
    </row>
    <row r="105" spans="1:41" x14ac:dyDescent="0.25">
      <c r="B105" s="1" t="s">
        <v>110</v>
      </c>
      <c r="C105" s="19"/>
      <c r="D105" s="19"/>
      <c r="E105" s="19"/>
      <c r="F105" s="19"/>
      <c r="G105" s="19"/>
      <c r="H105" s="19"/>
    </row>
    <row r="107" spans="1:41" ht="21" x14ac:dyDescent="0.35">
      <c r="A107" s="23" t="s">
        <v>71</v>
      </c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</row>
    <row r="108" spans="1:41" x14ac:dyDescent="0.25">
      <c r="C108" s="1" t="s">
        <v>27</v>
      </c>
      <c r="D108" s="1" t="s">
        <v>28</v>
      </c>
      <c r="E108" s="1" t="s">
        <v>41</v>
      </c>
      <c r="F108" s="1" t="s">
        <v>40</v>
      </c>
      <c r="G108" s="1" t="s">
        <v>37</v>
      </c>
      <c r="H108" s="1" t="s">
        <v>42</v>
      </c>
      <c r="J108" s="1" t="s">
        <v>111</v>
      </c>
      <c r="K108" s="1" t="s">
        <v>72</v>
      </c>
      <c r="L108" s="1"/>
    </row>
    <row r="109" spans="1:41" x14ac:dyDescent="0.25">
      <c r="B109" s="1" t="s">
        <v>69</v>
      </c>
      <c r="C109" cm="1">
        <f t="array" ref="C109:H109">MMULT(C67:H67,_xlfn.ANCHORARRAY(L83))</f>
        <v>1.1612481127327627</v>
      </c>
      <c r="D109">
        <v>1.1105183694011072</v>
      </c>
      <c r="E109">
        <v>1.1020634121791644</v>
      </c>
      <c r="F109">
        <v>1.451434323100151</v>
      </c>
      <c r="G109">
        <v>1.2055359838953195</v>
      </c>
      <c r="H109">
        <v>1.0858245260862269</v>
      </c>
      <c r="J109" cm="1">
        <f t="array" ref="J109:J114">TRANSPOSE(_xlfn.ANCHORARRAY(C109))</f>
        <v>1.1612481127327627</v>
      </c>
      <c r="K109" cm="1">
        <f t="array" ref="K109:K113">MMULT(_xlfn.ANCHORARRAY(S62),TRANSPOSE(_xlfn.ANCHORARRAY(C109)))</f>
        <v>1.1612481127327627</v>
      </c>
    </row>
    <row r="110" spans="1:41" x14ac:dyDescent="0.25">
      <c r="B110" s="1"/>
      <c r="J110">
        <v>1.1105183694011072</v>
      </c>
      <c r="K110">
        <v>1.1287367891293407</v>
      </c>
    </row>
    <row r="111" spans="1:41" x14ac:dyDescent="0.25">
      <c r="B111" s="1"/>
      <c r="J111">
        <v>1.1020634121791644</v>
      </c>
      <c r="K111">
        <v>1.451434323100151</v>
      </c>
    </row>
    <row r="112" spans="1:41" x14ac:dyDescent="0.25">
      <c r="J112">
        <v>1.451434323100151</v>
      </c>
      <c r="K112">
        <v>1.1936587820835429</v>
      </c>
    </row>
    <row r="113" spans="2:40" x14ac:dyDescent="0.25">
      <c r="J113">
        <v>1.2055359838953195</v>
      </c>
      <c r="K113">
        <v>1.0858245260862269</v>
      </c>
    </row>
    <row r="114" spans="2:40" x14ac:dyDescent="0.25">
      <c r="J114">
        <v>1.0858245260862269</v>
      </c>
      <c r="K114">
        <v>1</v>
      </c>
    </row>
    <row r="116" spans="2:40" x14ac:dyDescent="0.25">
      <c r="B116" s="1" t="s">
        <v>164</v>
      </c>
      <c r="C116" s="1" t="s">
        <v>27</v>
      </c>
      <c r="D116" s="1" t="s">
        <v>28</v>
      </c>
      <c r="E116" s="1" t="s">
        <v>41</v>
      </c>
      <c r="F116" s="1" t="s">
        <v>40</v>
      </c>
      <c r="G116" s="1" t="s">
        <v>37</v>
      </c>
      <c r="H116" s="1" t="s">
        <v>42</v>
      </c>
      <c r="I116" s="1" t="s">
        <v>1</v>
      </c>
      <c r="J116" s="1"/>
      <c r="N116" s="1" t="s">
        <v>166</v>
      </c>
      <c r="O116" s="1" t="s">
        <v>30</v>
      </c>
      <c r="P116" s="1" t="s">
        <v>31</v>
      </c>
      <c r="Q116" s="1" t="s">
        <v>32</v>
      </c>
      <c r="R116" s="1" t="s">
        <v>38</v>
      </c>
      <c r="S116" s="1" t="s">
        <v>43</v>
      </c>
      <c r="U116" s="1"/>
      <c r="V116" s="1" t="s">
        <v>191</v>
      </c>
      <c r="AC116" s="1" t="s">
        <v>192</v>
      </c>
      <c r="AJ116" s="1" t="s">
        <v>194</v>
      </c>
    </row>
    <row r="117" spans="2:40" x14ac:dyDescent="0.25">
      <c r="B117" s="1" t="s">
        <v>30</v>
      </c>
      <c r="C117" s="19">
        <f t="shared" ref="C117:H121" si="37">C62*$K109</f>
        <v>0</v>
      </c>
      <c r="D117" s="19">
        <f t="shared" si="37"/>
        <v>0.33178517506650362</v>
      </c>
      <c r="E117" s="19">
        <f t="shared" si="37"/>
        <v>0.19354135212212711</v>
      </c>
      <c r="F117" s="19">
        <f t="shared" si="37"/>
        <v>0</v>
      </c>
      <c r="G117" s="19">
        <f t="shared" si="37"/>
        <v>0.14515601409159534</v>
      </c>
      <c r="H117" s="19">
        <f t="shared" si="37"/>
        <v>0</v>
      </c>
      <c r="I117" s="19">
        <f>I62*K109</f>
        <v>0.12902756808141808</v>
      </c>
      <c r="J117" s="19"/>
      <c r="N117" s="1" t="s">
        <v>27</v>
      </c>
      <c r="O117">
        <f>L62*$J109</f>
        <v>1.1612481127327627</v>
      </c>
      <c r="P117">
        <f>M62*$J109</f>
        <v>0.14515601409159534</v>
      </c>
      <c r="Q117">
        <f t="shared" ref="O117:S122" si="38">N62*$J109</f>
        <v>0</v>
      </c>
      <c r="R117">
        <f t="shared" si="38"/>
        <v>0</v>
      </c>
      <c r="S117">
        <f t="shared" si="38"/>
        <v>0</v>
      </c>
      <c r="V117">
        <v>1.1612481127327627</v>
      </c>
      <c r="W117">
        <v>0</v>
      </c>
      <c r="X117">
        <v>0</v>
      </c>
      <c r="Y117">
        <v>0</v>
      </c>
      <c r="Z117">
        <v>0</v>
      </c>
      <c r="AA117">
        <v>0</v>
      </c>
      <c r="AC117" cm="1">
        <f t="array" ref="AC117:AH121">MMULT(_xlfn.ANCHORARRAY(S62),V117:AA122)</f>
        <v>1.1612481127327627</v>
      </c>
      <c r="AD117">
        <v>0</v>
      </c>
      <c r="AE117">
        <v>0</v>
      </c>
      <c r="AF117">
        <v>0</v>
      </c>
      <c r="AG117">
        <v>0</v>
      </c>
      <c r="AH117">
        <v>0</v>
      </c>
      <c r="AJ117" cm="1">
        <f t="array" ref="AJ117:AN122">TRANSPOSE(_xlfn.ANCHORARRAY(AC117))</f>
        <v>1.1612481127327627</v>
      </c>
      <c r="AK117">
        <v>0.14515601409159534</v>
      </c>
      <c r="AL117">
        <v>0</v>
      </c>
      <c r="AM117">
        <v>0</v>
      </c>
      <c r="AN117">
        <v>0</v>
      </c>
    </row>
    <row r="118" spans="2:40" x14ac:dyDescent="0.25">
      <c r="B118" s="1" t="s">
        <v>31</v>
      </c>
      <c r="C118" s="19">
        <f t="shared" si="37"/>
        <v>0.18812279818822344</v>
      </c>
      <c r="D118" s="19">
        <f t="shared" si="37"/>
        <v>0.32249622546552592</v>
      </c>
      <c r="E118" s="19">
        <f t="shared" si="37"/>
        <v>0.37624559637644689</v>
      </c>
      <c r="F118" s="19">
        <f t="shared" si="37"/>
        <v>0.37624559637644689</v>
      </c>
      <c r="G118" s="19">
        <f t="shared" si="37"/>
        <v>0.14109209864116759</v>
      </c>
      <c r="H118" s="19">
        <f t="shared" si="37"/>
        <v>0.75249119275289378</v>
      </c>
      <c r="I118" s="19">
        <f>I63*K110</f>
        <v>0.25083039758429793</v>
      </c>
      <c r="J118" s="19"/>
      <c r="N118" s="1" t="s">
        <v>28</v>
      </c>
      <c r="O118">
        <f t="shared" si="38"/>
        <v>0</v>
      </c>
      <c r="P118">
        <f t="shared" si="38"/>
        <v>0.83288877705083042</v>
      </c>
      <c r="Q118">
        <f t="shared" si="38"/>
        <v>0</v>
      </c>
      <c r="R118">
        <f t="shared" si="38"/>
        <v>0.13881479617513839</v>
      </c>
      <c r="S118">
        <f t="shared" si="38"/>
        <v>0</v>
      </c>
      <c r="V118">
        <v>0</v>
      </c>
      <c r="W118">
        <v>1.1105183694011072</v>
      </c>
      <c r="X118">
        <v>0</v>
      </c>
      <c r="Y118">
        <v>0</v>
      </c>
      <c r="Z118">
        <v>0</v>
      </c>
      <c r="AA118">
        <v>0</v>
      </c>
      <c r="AC118">
        <v>0.14515601409159534</v>
      </c>
      <c r="AD118">
        <v>0.83288877705083042</v>
      </c>
      <c r="AE118">
        <v>0</v>
      </c>
      <c r="AF118">
        <v>0</v>
      </c>
      <c r="AG118">
        <v>0.15069199798691493</v>
      </c>
      <c r="AH118">
        <v>0</v>
      </c>
      <c r="AJ118">
        <v>0</v>
      </c>
      <c r="AK118">
        <v>0.83288877705083042</v>
      </c>
      <c r="AL118">
        <v>0</v>
      </c>
      <c r="AM118">
        <v>0.13881479617513839</v>
      </c>
      <c r="AN118">
        <v>0</v>
      </c>
    </row>
    <row r="119" spans="2:40" x14ac:dyDescent="0.25">
      <c r="B119" s="1" t="s">
        <v>32</v>
      </c>
      <c r="C119" s="19">
        <f t="shared" si="37"/>
        <v>0.24190572051669182</v>
      </c>
      <c r="D119" s="19">
        <f t="shared" si="37"/>
        <v>0</v>
      </c>
      <c r="E119" s="19">
        <f t="shared" si="37"/>
        <v>0</v>
      </c>
      <c r="F119" s="19">
        <f t="shared" si="37"/>
        <v>0</v>
      </c>
      <c r="G119" s="19">
        <f t="shared" si="37"/>
        <v>0.54428787116255661</v>
      </c>
      <c r="H119" s="19">
        <f t="shared" si="37"/>
        <v>0</v>
      </c>
      <c r="I119" s="19">
        <f>I64*K111</f>
        <v>0.32254096068892241</v>
      </c>
      <c r="J119" s="19"/>
      <c r="N119" s="1" t="s">
        <v>41</v>
      </c>
      <c r="O119">
        <f t="shared" si="38"/>
        <v>0</v>
      </c>
      <c r="P119">
        <f t="shared" si="38"/>
        <v>0</v>
      </c>
      <c r="Q119">
        <f t="shared" si="38"/>
        <v>0</v>
      </c>
      <c r="R119">
        <f t="shared" si="38"/>
        <v>0</v>
      </c>
      <c r="S119">
        <f t="shared" si="38"/>
        <v>0</v>
      </c>
      <c r="V119">
        <v>0</v>
      </c>
      <c r="W119">
        <v>0</v>
      </c>
      <c r="X119">
        <v>1.1020634121791644</v>
      </c>
      <c r="Y119">
        <v>0</v>
      </c>
      <c r="Z119">
        <v>0</v>
      </c>
      <c r="AA119">
        <v>0</v>
      </c>
      <c r="AC119">
        <v>0</v>
      </c>
      <c r="AD119">
        <v>0</v>
      </c>
      <c r="AE119">
        <v>0</v>
      </c>
      <c r="AF119">
        <v>1.451434323100151</v>
      </c>
      <c r="AG119">
        <v>0</v>
      </c>
      <c r="AH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2:40" x14ac:dyDescent="0.25">
      <c r="B120" s="1" t="s">
        <v>38</v>
      </c>
      <c r="C120" s="19">
        <f t="shared" si="37"/>
        <v>0.39788626069451427</v>
      </c>
      <c r="D120" s="19">
        <f t="shared" si="37"/>
        <v>0.17052268315479183</v>
      </c>
      <c r="E120" s="19">
        <f t="shared" si="37"/>
        <v>0.19894313034725714</v>
      </c>
      <c r="F120" s="19">
        <f t="shared" si="37"/>
        <v>0.19894313034725714</v>
      </c>
      <c r="G120" s="19">
        <f t="shared" si="37"/>
        <v>0</v>
      </c>
      <c r="H120" s="19">
        <f t="shared" si="37"/>
        <v>0</v>
      </c>
      <c r="I120" s="19">
        <f>I65*K112</f>
        <v>0.53051501425935244</v>
      </c>
      <c r="J120" s="19"/>
      <c r="N120" s="1" t="s">
        <v>40</v>
      </c>
      <c r="O120">
        <f t="shared" si="38"/>
        <v>0</v>
      </c>
      <c r="P120">
        <f t="shared" si="38"/>
        <v>0</v>
      </c>
      <c r="Q120">
        <f t="shared" si="38"/>
        <v>1.451434323100151</v>
      </c>
      <c r="R120">
        <f t="shared" si="38"/>
        <v>0</v>
      </c>
      <c r="S120">
        <f t="shared" si="38"/>
        <v>0</v>
      </c>
      <c r="V120">
        <v>0</v>
      </c>
      <c r="W120">
        <v>0</v>
      </c>
      <c r="X120">
        <v>0</v>
      </c>
      <c r="Y120">
        <v>1.451434323100151</v>
      </c>
      <c r="Z120">
        <v>0</v>
      </c>
      <c r="AA120">
        <v>0</v>
      </c>
      <c r="AC120">
        <v>0</v>
      </c>
      <c r="AD120">
        <v>0.13881479617513839</v>
      </c>
      <c r="AE120">
        <v>0</v>
      </c>
      <c r="AF120">
        <v>0</v>
      </c>
      <c r="AG120">
        <v>1.0548439859084044</v>
      </c>
      <c r="AH120">
        <v>0</v>
      </c>
      <c r="AJ120">
        <v>0</v>
      </c>
      <c r="AK120">
        <v>0</v>
      </c>
      <c r="AL120">
        <v>1.451434323100151</v>
      </c>
      <c r="AM120">
        <v>0</v>
      </c>
      <c r="AN120">
        <v>0</v>
      </c>
    </row>
    <row r="121" spans="2:40" x14ac:dyDescent="0.25">
      <c r="B121" s="1" t="s">
        <v>43</v>
      </c>
      <c r="C121" s="19">
        <f t="shared" si="37"/>
        <v>0</v>
      </c>
      <c r="D121" s="19">
        <f t="shared" si="37"/>
        <v>0</v>
      </c>
      <c r="E121" s="19">
        <f t="shared" si="37"/>
        <v>0</v>
      </c>
      <c r="F121" s="19">
        <f t="shared" si="37"/>
        <v>0.54291226304311346</v>
      </c>
      <c r="G121" s="19">
        <f t="shared" si="37"/>
        <v>0</v>
      </c>
      <c r="H121" s="19">
        <f t="shared" si="37"/>
        <v>0</v>
      </c>
      <c r="I121" s="19">
        <f>I66*K113</f>
        <v>0</v>
      </c>
      <c r="J121" s="19"/>
      <c r="N121" s="1" t="s">
        <v>37</v>
      </c>
      <c r="O121">
        <f t="shared" si="38"/>
        <v>0</v>
      </c>
      <c r="P121">
        <f t="shared" si="38"/>
        <v>0.15069199798691493</v>
      </c>
      <c r="Q121">
        <f t="shared" si="38"/>
        <v>0</v>
      </c>
      <c r="R121">
        <f t="shared" si="38"/>
        <v>1.0548439859084044</v>
      </c>
      <c r="S121">
        <f t="shared" si="38"/>
        <v>0</v>
      </c>
      <c r="V121">
        <v>0</v>
      </c>
      <c r="W121">
        <v>0</v>
      </c>
      <c r="X121">
        <v>0</v>
      </c>
      <c r="Y121">
        <v>0</v>
      </c>
      <c r="Z121">
        <v>1.2055359838953195</v>
      </c>
      <c r="AA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1.0858245260862269</v>
      </c>
      <c r="AJ121">
        <v>0</v>
      </c>
      <c r="AK121">
        <v>0.15069199798691493</v>
      </c>
      <c r="AL121">
        <v>0</v>
      </c>
      <c r="AM121">
        <v>1.0548439859084044</v>
      </c>
      <c r="AN121">
        <v>0</v>
      </c>
    </row>
    <row r="122" spans="2:40" x14ac:dyDescent="0.25">
      <c r="N122" s="1" t="s">
        <v>42</v>
      </c>
      <c r="O122">
        <f t="shared" si="38"/>
        <v>0</v>
      </c>
      <c r="P122">
        <f t="shared" si="38"/>
        <v>0</v>
      </c>
      <c r="Q122">
        <f t="shared" si="38"/>
        <v>0</v>
      </c>
      <c r="R122">
        <f t="shared" si="38"/>
        <v>0</v>
      </c>
      <c r="S122">
        <f t="shared" si="38"/>
        <v>1.0858245260862269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1.0858245260862269</v>
      </c>
      <c r="AJ122">
        <v>0</v>
      </c>
      <c r="AK122">
        <v>0</v>
      </c>
      <c r="AL122">
        <v>0</v>
      </c>
      <c r="AM122">
        <v>0</v>
      </c>
      <c r="AN122">
        <v>1.0858245260862269</v>
      </c>
    </row>
    <row r="123" spans="2:40" x14ac:dyDescent="0.25">
      <c r="B123" s="1" t="s">
        <v>6</v>
      </c>
      <c r="C123" s="19">
        <f>C67</f>
        <v>0.33333333333333331</v>
      </c>
      <c r="D123" s="19">
        <f t="shared" ref="D123:H123" si="39">D67</f>
        <v>0.2857142857142857</v>
      </c>
      <c r="E123" s="19">
        <f t="shared" si="39"/>
        <v>0.33333333333333331</v>
      </c>
      <c r="F123" s="19">
        <f t="shared" si="39"/>
        <v>0.33333333333333331</v>
      </c>
      <c r="G123" s="19">
        <f t="shared" si="39"/>
        <v>0.375</v>
      </c>
      <c r="H123" s="19">
        <f t="shared" si="39"/>
        <v>0.33333333333333331</v>
      </c>
      <c r="J123" s="19"/>
      <c r="N123" s="1" t="s">
        <v>94</v>
      </c>
      <c r="O123">
        <f>SUM(O117:O122)</f>
        <v>1.1612481127327627</v>
      </c>
      <c r="P123">
        <f t="shared" ref="P123:S123" si="40">SUM(P117:P122)</f>
        <v>1.1287367891293407</v>
      </c>
      <c r="Q123">
        <f t="shared" si="40"/>
        <v>1.451434323100151</v>
      </c>
      <c r="R123">
        <f t="shared" si="40"/>
        <v>1.1936587820835429</v>
      </c>
      <c r="S123">
        <f t="shared" si="40"/>
        <v>1.0858245260862269</v>
      </c>
    </row>
    <row r="124" spans="2:40" x14ac:dyDescent="0.25">
      <c r="B124" s="1" t="s">
        <v>95</v>
      </c>
      <c r="C124" s="20">
        <f>SUM(C117:C123)</f>
        <v>1.1612481127327627</v>
      </c>
      <c r="D124" s="20">
        <f t="shared" ref="D124:H124" si="41">SUM(D117:D123)</f>
        <v>1.1105183694011069</v>
      </c>
      <c r="E124" s="20">
        <f t="shared" si="41"/>
        <v>1.1020634121791644</v>
      </c>
      <c r="F124" s="20">
        <f t="shared" si="41"/>
        <v>1.4514343231001507</v>
      </c>
      <c r="G124" s="20">
        <f t="shared" si="41"/>
        <v>1.2055359838953197</v>
      </c>
      <c r="H124" s="20">
        <f t="shared" si="41"/>
        <v>1.0858245260862271</v>
      </c>
      <c r="I124" s="19">
        <f>SUM(I117:I123)</f>
        <v>1.2329139406139908</v>
      </c>
      <c r="J124" t="s">
        <v>90</v>
      </c>
      <c r="N124" s="1"/>
    </row>
    <row r="125" spans="2:40" x14ac:dyDescent="0.25">
      <c r="C125" t="b">
        <f>C124=C109</f>
        <v>1</v>
      </c>
      <c r="D125" t="b">
        <f t="shared" ref="D125:H125" si="42">D124=D109</f>
        <v>1</v>
      </c>
      <c r="E125" t="b">
        <f t="shared" si="42"/>
        <v>1</v>
      </c>
      <c r="F125" t="b">
        <f t="shared" si="42"/>
        <v>1</v>
      </c>
      <c r="G125" t="b">
        <f t="shared" si="42"/>
        <v>1</v>
      </c>
      <c r="H125" t="b">
        <f t="shared" si="42"/>
        <v>1</v>
      </c>
    </row>
    <row r="126" spans="2:40" x14ac:dyDescent="0.25">
      <c r="W126" s="1" t="s">
        <v>193</v>
      </c>
      <c r="AC126" s="1" t="s">
        <v>195</v>
      </c>
    </row>
    <row r="127" spans="2:40" x14ac:dyDescent="0.25">
      <c r="B127" s="1" t="s">
        <v>165</v>
      </c>
      <c r="C127" s="1" t="s">
        <v>27</v>
      </c>
      <c r="D127" s="1" t="s">
        <v>28</v>
      </c>
      <c r="E127" s="1" t="s">
        <v>41</v>
      </c>
      <c r="F127" s="1" t="s">
        <v>40</v>
      </c>
      <c r="G127" s="1" t="s">
        <v>37</v>
      </c>
      <c r="H127" s="1" t="s">
        <v>42</v>
      </c>
      <c r="I127" s="1" t="s">
        <v>79</v>
      </c>
      <c r="J127" s="1" t="s">
        <v>77</v>
      </c>
      <c r="N127" s="1" t="s">
        <v>74</v>
      </c>
      <c r="O127" s="1" t="s">
        <v>30</v>
      </c>
      <c r="P127" s="1" t="s">
        <v>31</v>
      </c>
      <c r="Q127" s="1" t="s">
        <v>32</v>
      </c>
      <c r="R127" s="1" t="s">
        <v>38</v>
      </c>
      <c r="S127" s="1" t="s">
        <v>43</v>
      </c>
      <c r="U127" s="1" t="s">
        <v>80</v>
      </c>
      <c r="W127" s="19">
        <f>J95</f>
        <v>4.7362187552424082</v>
      </c>
      <c r="X127">
        <v>0</v>
      </c>
      <c r="Y127">
        <v>0</v>
      </c>
      <c r="Z127">
        <v>0</v>
      </c>
      <c r="AA127">
        <v>0</v>
      </c>
      <c r="AC127" cm="1">
        <f t="array" ref="AC127:AG132">MMULT(_xlfn.ANCHORARRAY(AJ117),W127:AA131)</f>
        <v>5.4999250910147612</v>
      </c>
      <c r="AD127">
        <v>1.588889759615997</v>
      </c>
      <c r="AE127">
        <v>0</v>
      </c>
      <c r="AF127">
        <v>0</v>
      </c>
      <c r="AG127">
        <v>0</v>
      </c>
    </row>
    <row r="128" spans="2:40" x14ac:dyDescent="0.25">
      <c r="B128" s="1" t="s">
        <v>30</v>
      </c>
      <c r="C128" s="19">
        <f>C117*C$103</f>
        <v>0</v>
      </c>
      <c r="D128" s="19">
        <f t="shared" ref="D128:H128" si="43">D117*D$103</f>
        <v>3.0724275683234423</v>
      </c>
      <c r="E128" s="19">
        <f t="shared" si="43"/>
        <v>0</v>
      </c>
      <c r="F128" s="19">
        <f t="shared" si="43"/>
        <v>0</v>
      </c>
      <c r="G128" s="19">
        <f t="shared" si="43"/>
        <v>1.2662494099585566</v>
      </c>
      <c r="H128" s="19">
        <f t="shared" si="43"/>
        <v>0</v>
      </c>
      <c r="I128" s="19">
        <f>I95*K109</f>
        <v>1.1612481127327627</v>
      </c>
      <c r="J128" s="21">
        <f>SUM(C128:I128)</f>
        <v>5.4999250910147612</v>
      </c>
      <c r="N128" s="1" t="s">
        <v>27</v>
      </c>
      <c r="O128">
        <f>O$135*O117</f>
        <v>5.4999250910147612</v>
      </c>
      <c r="P128">
        <f t="shared" ref="P128:S128" si="44">P$135*P117</f>
        <v>1.588889759615997</v>
      </c>
      <c r="Q128">
        <f t="shared" si="44"/>
        <v>0</v>
      </c>
      <c r="R128">
        <f t="shared" si="44"/>
        <v>0</v>
      </c>
      <c r="S128">
        <f t="shared" si="44"/>
        <v>0</v>
      </c>
      <c r="U128">
        <f>SUM(O128:T128)</f>
        <v>7.088814850630758</v>
      </c>
      <c r="W128">
        <v>0</v>
      </c>
      <c r="X128" s="21">
        <f>J96</f>
        <v>10.946082872001341</v>
      </c>
      <c r="Y128">
        <v>0</v>
      </c>
      <c r="Z128">
        <v>0</v>
      </c>
      <c r="AA128">
        <v>0</v>
      </c>
      <c r="AC128">
        <v>0</v>
      </c>
      <c r="AD128">
        <v>9.1168695767582388</v>
      </c>
      <c r="AE128">
        <v>0</v>
      </c>
      <c r="AF128">
        <v>1.1668546812459142</v>
      </c>
      <c r="AG128">
        <v>0</v>
      </c>
    </row>
    <row r="129" spans="2:33" x14ac:dyDescent="0.25">
      <c r="B129" s="1" t="s">
        <v>31</v>
      </c>
      <c r="C129" s="19">
        <f t="shared" ref="C129:H135" si="45">C118*C$103</f>
        <v>1.1483916924528812</v>
      </c>
      <c r="D129" s="19">
        <f t="shared" si="45"/>
        <v>2.9864091835987772</v>
      </c>
      <c r="E129" s="19">
        <f t="shared" si="45"/>
        <v>0</v>
      </c>
      <c r="F129" s="19">
        <f t="shared" si="45"/>
        <v>2.3660868012488825</v>
      </c>
      <c r="G129" s="19">
        <f t="shared" si="45"/>
        <v>1.2307983776783615</v>
      </c>
      <c r="H129" s="19">
        <f t="shared" si="45"/>
        <v>2.3660868012488829</v>
      </c>
      <c r="I129" s="19">
        <f>I96*K110</f>
        <v>2.2574735782586814</v>
      </c>
      <c r="J129" s="21">
        <f t="shared" ref="J129:J132" si="46">SUM(C129:I129)</f>
        <v>12.355246434486466</v>
      </c>
      <c r="N129" s="1" t="s">
        <v>28</v>
      </c>
      <c r="O129">
        <f t="shared" ref="O129:S133" si="47">O$135*O118</f>
        <v>0</v>
      </c>
      <c r="P129">
        <f t="shared" si="47"/>
        <v>9.1168695767582388</v>
      </c>
      <c r="Q129">
        <f t="shared" si="47"/>
        <v>0</v>
      </c>
      <c r="R129">
        <f t="shared" si="47"/>
        <v>1.1668546812459142</v>
      </c>
      <c r="S129">
        <f t="shared" si="47"/>
        <v>0</v>
      </c>
      <c r="U129">
        <f>SUM(O129:T129)</f>
        <v>10.283724258004153</v>
      </c>
      <c r="W129">
        <v>0</v>
      </c>
      <c r="X129">
        <v>0</v>
      </c>
      <c r="Y129" s="21">
        <f>J97</f>
        <v>6.2886763965777543</v>
      </c>
      <c r="Z129">
        <v>0</v>
      </c>
      <c r="AA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2:33" x14ac:dyDescent="0.25">
      <c r="B130" s="1" t="s">
        <v>32</v>
      </c>
      <c r="C130" s="19">
        <f t="shared" si="45"/>
        <v>1.4767084185099473</v>
      </c>
      <c r="D130" s="19">
        <f t="shared" si="45"/>
        <v>0</v>
      </c>
      <c r="E130" s="19">
        <f t="shared" si="45"/>
        <v>0</v>
      </c>
      <c r="F130" s="19">
        <f t="shared" si="45"/>
        <v>0</v>
      </c>
      <c r="G130" s="19">
        <f t="shared" si="45"/>
        <v>4.7480237041524811</v>
      </c>
      <c r="H130" s="19">
        <f t="shared" si="45"/>
        <v>0</v>
      </c>
      <c r="I130" s="19">
        <f>I97*K111</f>
        <v>2.9028686462003019</v>
      </c>
      <c r="J130" s="21">
        <f t="shared" si="46"/>
        <v>9.127600768862731</v>
      </c>
      <c r="N130" s="1" t="s">
        <v>41</v>
      </c>
      <c r="O130">
        <f t="shared" si="47"/>
        <v>0</v>
      </c>
      <c r="P130">
        <f t="shared" si="47"/>
        <v>0</v>
      </c>
      <c r="Q130">
        <f t="shared" si="47"/>
        <v>0</v>
      </c>
      <c r="R130">
        <f t="shared" si="47"/>
        <v>0</v>
      </c>
      <c r="S130">
        <f t="shared" si="47"/>
        <v>0</v>
      </c>
      <c r="U130">
        <f>SUM(O130:T130)</f>
        <v>0</v>
      </c>
      <c r="W130">
        <v>0</v>
      </c>
      <c r="X130">
        <v>0</v>
      </c>
      <c r="Y130">
        <v>0</v>
      </c>
      <c r="Z130" s="21">
        <f>J98</f>
        <v>8.4058379466532465</v>
      </c>
      <c r="AA130">
        <v>0</v>
      </c>
      <c r="AC130">
        <v>0</v>
      </c>
      <c r="AD130">
        <v>0</v>
      </c>
      <c r="AE130">
        <v>9.1276007688627292</v>
      </c>
      <c r="AF130">
        <v>0</v>
      </c>
      <c r="AG130">
        <v>0</v>
      </c>
    </row>
    <row r="131" spans="2:33" x14ac:dyDescent="0.25">
      <c r="B131" s="1" t="s">
        <v>38</v>
      </c>
      <c r="C131" s="19">
        <f t="shared" si="45"/>
        <v>2.4288883682537397</v>
      </c>
      <c r="D131" s="19">
        <f t="shared" si="45"/>
        <v>1.5790898211297435</v>
      </c>
      <c r="E131" s="19">
        <f t="shared" si="45"/>
        <v>0</v>
      </c>
      <c r="F131" s="19">
        <f t="shared" si="45"/>
        <v>1.2510889680760877</v>
      </c>
      <c r="G131" s="19">
        <f t="shared" si="45"/>
        <v>0</v>
      </c>
      <c r="H131" s="19">
        <f t="shared" si="45"/>
        <v>0</v>
      </c>
      <c r="I131" s="19">
        <f>I98*K112</f>
        <v>4.7746351283341717</v>
      </c>
      <c r="J131" s="21">
        <f t="shared" si="46"/>
        <v>10.033702285793742</v>
      </c>
      <c r="N131" s="1" t="s">
        <v>40</v>
      </c>
      <c r="O131">
        <f t="shared" si="47"/>
        <v>0</v>
      </c>
      <c r="P131">
        <f t="shared" si="47"/>
        <v>0</v>
      </c>
      <c r="Q131">
        <f t="shared" si="47"/>
        <v>9.1276007688627292</v>
      </c>
      <c r="R131">
        <f t="shared" si="47"/>
        <v>0</v>
      </c>
      <c r="S131">
        <f t="shared" si="47"/>
        <v>0</v>
      </c>
      <c r="U131">
        <f>SUM(O131:T131)</f>
        <v>9.1276007688627292</v>
      </c>
      <c r="W131">
        <v>0</v>
      </c>
      <c r="X131">
        <v>0</v>
      </c>
      <c r="Y131">
        <v>0</v>
      </c>
      <c r="Z131">
        <v>0</v>
      </c>
      <c r="AA131" s="19">
        <f>J99</f>
        <v>3.1443381982888776</v>
      </c>
      <c r="AC131">
        <v>0</v>
      </c>
      <c r="AD131">
        <v>1.64948709811223</v>
      </c>
      <c r="AE131">
        <v>0</v>
      </c>
      <c r="AF131">
        <v>8.8668476045478286</v>
      </c>
      <c r="AG131">
        <v>0</v>
      </c>
    </row>
    <row r="132" spans="2:33" x14ac:dyDescent="0.25">
      <c r="B132" s="1" t="s">
        <v>43</v>
      </c>
      <c r="C132" s="19">
        <f t="shared" si="45"/>
        <v>0</v>
      </c>
      <c r="D132" s="19">
        <f t="shared" si="45"/>
        <v>0</v>
      </c>
      <c r="E132" s="19">
        <f t="shared" si="45"/>
        <v>0</v>
      </c>
      <c r="F132" s="19">
        <f t="shared" si="45"/>
        <v>3.414199534011841</v>
      </c>
      <c r="G132" s="19">
        <f t="shared" si="45"/>
        <v>0</v>
      </c>
      <c r="H132" s="19">
        <f t="shared" si="45"/>
        <v>0</v>
      </c>
      <c r="I132" s="19">
        <f>I99*K113</f>
        <v>0</v>
      </c>
      <c r="J132" s="21">
        <f t="shared" si="46"/>
        <v>3.414199534011841</v>
      </c>
      <c r="N132" s="1" t="s">
        <v>37</v>
      </c>
      <c r="O132">
        <f t="shared" si="47"/>
        <v>0</v>
      </c>
      <c r="P132">
        <f t="shared" si="47"/>
        <v>1.64948709811223</v>
      </c>
      <c r="Q132">
        <f t="shared" si="47"/>
        <v>0</v>
      </c>
      <c r="R132">
        <f t="shared" si="47"/>
        <v>8.8668476045478286</v>
      </c>
      <c r="S132">
        <f t="shared" si="47"/>
        <v>0</v>
      </c>
      <c r="U132">
        <f>SUM(O132:T132)</f>
        <v>10.516334702660059</v>
      </c>
      <c r="AC132">
        <v>0</v>
      </c>
      <c r="AD132">
        <v>0</v>
      </c>
      <c r="AE132">
        <v>0</v>
      </c>
      <c r="AF132">
        <v>0</v>
      </c>
      <c r="AG132">
        <v>3.414199534011841</v>
      </c>
    </row>
    <row r="133" spans="2:33" x14ac:dyDescent="0.25">
      <c r="N133" s="1" t="s">
        <v>42</v>
      </c>
      <c r="O133">
        <f t="shared" si="47"/>
        <v>0</v>
      </c>
      <c r="P133">
        <f t="shared" si="47"/>
        <v>0</v>
      </c>
      <c r="Q133">
        <f t="shared" si="47"/>
        <v>0</v>
      </c>
      <c r="R133">
        <f t="shared" si="47"/>
        <v>0</v>
      </c>
      <c r="S133">
        <f t="shared" si="47"/>
        <v>3.414199534011841</v>
      </c>
      <c r="U133">
        <f>SUM(O133:T133)</f>
        <v>3.414199534011841</v>
      </c>
      <c r="W133" s="19"/>
    </row>
    <row r="134" spans="2:33" x14ac:dyDescent="0.25">
      <c r="B134" s="1" t="s">
        <v>6</v>
      </c>
      <c r="C134" s="19">
        <f t="shared" si="45"/>
        <v>2.0348263714141921</v>
      </c>
      <c r="D134" s="19">
        <f t="shared" si="45"/>
        <v>2.6457976849521891</v>
      </c>
      <c r="E134" s="19">
        <f t="shared" si="45"/>
        <v>0</v>
      </c>
      <c r="F134" s="19">
        <f t="shared" si="45"/>
        <v>2.0962254655259183</v>
      </c>
      <c r="G134" s="19">
        <f t="shared" si="45"/>
        <v>3.2712632108706585</v>
      </c>
      <c r="H134" s="19">
        <f t="shared" si="45"/>
        <v>1.0481127327629594</v>
      </c>
      <c r="I134" s="19"/>
      <c r="J134" s="19"/>
      <c r="N134" s="1" t="s">
        <v>78</v>
      </c>
      <c r="O134">
        <f>SUM(O128:O133)</f>
        <v>5.4999250910147612</v>
      </c>
      <c r="P134">
        <f t="shared" ref="P134:S134" si="48">SUM(P128:P133)</f>
        <v>12.355246434486466</v>
      </c>
      <c r="Q134">
        <f t="shared" si="48"/>
        <v>9.1276007688627292</v>
      </c>
      <c r="R134">
        <f t="shared" si="48"/>
        <v>10.033702285793742</v>
      </c>
      <c r="S134">
        <f t="shared" si="48"/>
        <v>3.414199534011841</v>
      </c>
      <c r="W134" s="19"/>
      <c r="AC134" s="1">
        <f>SUM(AC127:AC133)</f>
        <v>5.4999250910147612</v>
      </c>
      <c r="AD134" s="1">
        <f t="shared" ref="AD134:AG134" si="49">SUM(AD127:AD133)</f>
        <v>12.355246434486466</v>
      </c>
      <c r="AE134" s="1">
        <f t="shared" si="49"/>
        <v>9.1276007688627292</v>
      </c>
      <c r="AF134" s="1">
        <f t="shared" si="49"/>
        <v>10.033702285793742</v>
      </c>
      <c r="AG134" s="1">
        <f t="shared" si="49"/>
        <v>3.414199534011841</v>
      </c>
    </row>
    <row r="135" spans="2:33" x14ac:dyDescent="0.25">
      <c r="B135" s="1" t="s">
        <v>81</v>
      </c>
      <c r="C135" s="20">
        <f t="shared" si="45"/>
        <v>7.0888148506307598</v>
      </c>
      <c r="D135" s="20">
        <f t="shared" si="45"/>
        <v>10.283724258004151</v>
      </c>
      <c r="E135" s="20">
        <f t="shared" si="45"/>
        <v>0</v>
      </c>
      <c r="F135" s="20">
        <f t="shared" si="45"/>
        <v>9.1276007688627292</v>
      </c>
      <c r="G135" s="20">
        <f t="shared" si="45"/>
        <v>10.516334702660059</v>
      </c>
      <c r="H135" s="20">
        <f t="shared" si="45"/>
        <v>3.4141995340118423</v>
      </c>
      <c r="I135" s="20"/>
      <c r="J135" s="20"/>
      <c r="N135" s="1" t="s">
        <v>76</v>
      </c>
      <c r="O135" cm="1">
        <f t="array" ref="O135:S135">TRANSPOSE(J95:J99)</f>
        <v>4.7362187552424082</v>
      </c>
      <c r="P135">
        <v>10.946082872001341</v>
      </c>
      <c r="Q135">
        <v>6.2886763965777543</v>
      </c>
      <c r="R135">
        <v>8.4058379466532465</v>
      </c>
      <c r="S135">
        <v>3.1443381982888776</v>
      </c>
      <c r="W135" s="19"/>
    </row>
    <row r="136" spans="2:33" x14ac:dyDescent="0.25">
      <c r="N136" s="1" t="s">
        <v>82</v>
      </c>
      <c r="O136">
        <f>O135*O123</f>
        <v>5.4999250910147612</v>
      </c>
      <c r="P136">
        <f t="shared" ref="P136:S136" si="50">P135*P123</f>
        <v>12.355246434486466</v>
      </c>
      <c r="Q136">
        <f t="shared" si="50"/>
        <v>9.1276007688627292</v>
      </c>
      <c r="R136">
        <f t="shared" si="50"/>
        <v>10.033702285793744</v>
      </c>
      <c r="S136">
        <f t="shared" si="50"/>
        <v>3.414199534011841</v>
      </c>
      <c r="X136" s="21"/>
    </row>
    <row r="137" spans="2:33" x14ac:dyDescent="0.25">
      <c r="B137" s="1" t="s">
        <v>75</v>
      </c>
      <c r="C137" s="19">
        <f>C103*C109</f>
        <v>7.0888148506307598</v>
      </c>
      <c r="D137" s="19">
        <f t="shared" ref="D137:H137" si="51">D103*D109</f>
        <v>10.283724258004153</v>
      </c>
      <c r="E137" s="19">
        <f t="shared" si="51"/>
        <v>0</v>
      </c>
      <c r="F137" s="19">
        <f t="shared" si="51"/>
        <v>9.127600768862731</v>
      </c>
      <c r="G137" s="19">
        <f t="shared" si="51"/>
        <v>10.516334702660057</v>
      </c>
      <c r="H137" s="19">
        <f t="shared" si="51"/>
        <v>3.4141995340118418</v>
      </c>
      <c r="I137" s="19"/>
      <c r="J137" s="19"/>
      <c r="Y137" s="21"/>
    </row>
    <row r="138" spans="2:33" x14ac:dyDescent="0.25">
      <c r="Z138" s="21"/>
    </row>
    <row r="139" spans="2:33" x14ac:dyDescent="0.25">
      <c r="AA139" s="19"/>
    </row>
    <row r="140" spans="2:33" x14ac:dyDescent="0.25">
      <c r="B140" s="1" t="s">
        <v>99</v>
      </c>
    </row>
    <row r="142" spans="2:33" x14ac:dyDescent="0.25">
      <c r="B142" s="1" t="s">
        <v>81</v>
      </c>
      <c r="C142" s="19">
        <f>C135</f>
        <v>7.0888148506307598</v>
      </c>
      <c r="D142" s="19">
        <f t="shared" ref="D142:H142" si="52">D135</f>
        <v>10.283724258004151</v>
      </c>
      <c r="E142" s="19">
        <f t="shared" si="52"/>
        <v>0</v>
      </c>
      <c r="F142" s="19">
        <f t="shared" si="52"/>
        <v>9.1276007688627292</v>
      </c>
      <c r="G142" s="19">
        <f t="shared" si="52"/>
        <v>10.516334702660059</v>
      </c>
      <c r="H142" s="19">
        <f t="shared" si="52"/>
        <v>3.4141995340118423</v>
      </c>
      <c r="L142" s="1" t="s">
        <v>84</v>
      </c>
      <c r="M142" s="1" t="s">
        <v>85</v>
      </c>
      <c r="N142" s="1" t="s">
        <v>89</v>
      </c>
    </row>
    <row r="143" spans="2:33" x14ac:dyDescent="0.25">
      <c r="B143" s="1" t="s">
        <v>80</v>
      </c>
      <c r="C143" s="19" cm="1">
        <f t="array" ref="C143:H143">TRANSPOSE(U128:U133)</f>
        <v>7.088814850630758</v>
      </c>
      <c r="D143" s="19">
        <v>10.283724258004153</v>
      </c>
      <c r="E143" s="19">
        <v>0</v>
      </c>
      <c r="F143" s="19">
        <v>9.1276007688627292</v>
      </c>
      <c r="G143" s="19">
        <v>10.516334702660059</v>
      </c>
      <c r="H143" s="19">
        <v>3.414199534011841</v>
      </c>
      <c r="K143" s="1" t="s">
        <v>83</v>
      </c>
      <c r="L143" s="22">
        <f>SUM(C135:H135)</f>
        <v>40.430674114169541</v>
      </c>
      <c r="M143" s="22">
        <f>SUM(U128:U133)</f>
        <v>40.430674114169541</v>
      </c>
      <c r="N143" s="22">
        <f>SUM(C137:H137)</f>
        <v>40.430674114169541</v>
      </c>
    </row>
    <row r="144" spans="2:33" x14ac:dyDescent="0.25">
      <c r="B144" s="1" t="s">
        <v>100</v>
      </c>
      <c r="C144" s="19">
        <f>C137</f>
        <v>7.0888148506307598</v>
      </c>
      <c r="D144" s="19">
        <f t="shared" ref="D144:H144" si="53">D137</f>
        <v>10.283724258004153</v>
      </c>
      <c r="E144" s="19">
        <f t="shared" si="53"/>
        <v>0</v>
      </c>
      <c r="F144" s="19">
        <f t="shared" si="53"/>
        <v>9.127600768862731</v>
      </c>
      <c r="G144" s="19">
        <f t="shared" si="53"/>
        <v>10.516334702660057</v>
      </c>
      <c r="H144" s="19">
        <f t="shared" si="53"/>
        <v>3.4141995340118418</v>
      </c>
      <c r="K144" s="1" t="s">
        <v>86</v>
      </c>
      <c r="L144" s="22">
        <f>SUM(J128:J132)</f>
        <v>40.430674114169541</v>
      </c>
      <c r="M144" s="22">
        <f>SUM(U128:U133)</f>
        <v>40.430674114169541</v>
      </c>
      <c r="N144" s="22">
        <f>SUM(O136:S136)</f>
        <v>40.430674114169541</v>
      </c>
    </row>
    <row r="146" spans="2:19" x14ac:dyDescent="0.25">
      <c r="B146" s="1" t="s">
        <v>77</v>
      </c>
      <c r="C146" cm="1">
        <f t="array" ref="C146:G146">TRANSPOSE(J128:J132)</f>
        <v>5.4999250910147612</v>
      </c>
      <c r="D146">
        <v>12.355246434486466</v>
      </c>
      <c r="E146">
        <v>9.127600768862731</v>
      </c>
      <c r="F146">
        <v>10.033702285793742</v>
      </c>
      <c r="G146">
        <v>3.414199534011841</v>
      </c>
      <c r="K146" s="1" t="s">
        <v>87</v>
      </c>
      <c r="L146" s="19">
        <f>SUM(C134:H134)</f>
        <v>11.096225465525919</v>
      </c>
      <c r="N146" t="s">
        <v>91</v>
      </c>
      <c r="O146">
        <f>L146/SUM(C14:F14)</f>
        <v>1.2329139406139911</v>
      </c>
    </row>
    <row r="147" spans="2:19" x14ac:dyDescent="0.25">
      <c r="B147" s="1" t="s">
        <v>78</v>
      </c>
      <c r="C147">
        <f>O134</f>
        <v>5.4999250910147612</v>
      </c>
      <c r="D147">
        <f t="shared" ref="D147:G147" si="54">P134</f>
        <v>12.355246434486466</v>
      </c>
      <c r="E147">
        <f t="shared" si="54"/>
        <v>9.1276007688627292</v>
      </c>
      <c r="F147">
        <f t="shared" si="54"/>
        <v>10.033702285793742</v>
      </c>
      <c r="G147">
        <f t="shared" si="54"/>
        <v>3.414199534011841</v>
      </c>
      <c r="K147" s="1" t="s">
        <v>88</v>
      </c>
      <c r="L147" s="19">
        <f>SUM(I128:I132)</f>
        <v>11.096225465525919</v>
      </c>
      <c r="N147" t="s">
        <v>92</v>
      </c>
      <c r="O147">
        <f>L147/SUM(G10:G13)</f>
        <v>1.2329139406139911</v>
      </c>
    </row>
    <row r="148" spans="2:19" x14ac:dyDescent="0.25">
      <c r="B148" s="1" t="s">
        <v>101</v>
      </c>
      <c r="C148">
        <f>O136</f>
        <v>5.4999250910147612</v>
      </c>
      <c r="D148">
        <f t="shared" ref="D148:G148" si="55">P136</f>
        <v>12.355246434486466</v>
      </c>
      <c r="E148">
        <f t="shared" si="55"/>
        <v>9.1276007688627292</v>
      </c>
      <c r="F148">
        <f t="shared" si="55"/>
        <v>10.033702285793744</v>
      </c>
      <c r="G148">
        <f t="shared" si="55"/>
        <v>3.414199534011841</v>
      </c>
      <c r="K148" s="1"/>
    </row>
    <row r="149" spans="2:19" x14ac:dyDescent="0.25">
      <c r="K149" t="s">
        <v>104</v>
      </c>
    </row>
    <row r="151" spans="2:19" x14ac:dyDescent="0.25">
      <c r="B151" s="1" t="s">
        <v>105</v>
      </c>
    </row>
    <row r="152" spans="2:19" x14ac:dyDescent="0.25">
      <c r="B152" s="1" t="s">
        <v>98</v>
      </c>
      <c r="C152" s="1" t="s">
        <v>27</v>
      </c>
      <c r="D152" s="1" t="s">
        <v>28</v>
      </c>
      <c r="E152" s="1" t="s">
        <v>41</v>
      </c>
      <c r="F152" s="1" t="s">
        <v>40</v>
      </c>
      <c r="G152" s="1" t="s">
        <v>37</v>
      </c>
      <c r="H152" s="1" t="s">
        <v>42</v>
      </c>
      <c r="I152" s="1" t="s">
        <v>1</v>
      </c>
      <c r="N152" s="1" t="s">
        <v>112</v>
      </c>
      <c r="O152" s="1" t="s">
        <v>30</v>
      </c>
      <c r="P152" s="1" t="s">
        <v>31</v>
      </c>
      <c r="Q152" s="1" t="s">
        <v>32</v>
      </c>
      <c r="R152" s="1" t="s">
        <v>38</v>
      </c>
      <c r="S152" s="1" t="s">
        <v>43</v>
      </c>
    </row>
    <row r="153" spans="2:19" x14ac:dyDescent="0.25">
      <c r="B153" s="1" t="s">
        <v>30</v>
      </c>
      <c r="C153" s="19">
        <f>IFERROR(C128/C$143,0)</f>
        <v>0</v>
      </c>
      <c r="D153" s="19">
        <f t="shared" ref="D153:H153" si="56">IFERROR(D128/D$143,0)</f>
        <v>0.29876603954370651</v>
      </c>
      <c r="E153" s="19">
        <f t="shared" si="56"/>
        <v>0</v>
      </c>
      <c r="F153" s="19">
        <f t="shared" si="56"/>
        <v>0</v>
      </c>
      <c r="G153" s="19">
        <f t="shared" si="56"/>
        <v>0.12040786507472652</v>
      </c>
      <c r="H153" s="19">
        <f t="shared" si="56"/>
        <v>0</v>
      </c>
      <c r="I153" s="19">
        <f>I128/$L$147</f>
        <v>0.10465253399370468</v>
      </c>
      <c r="N153" s="1" t="s">
        <v>27</v>
      </c>
      <c r="O153">
        <f>O128/C$146</f>
        <v>1</v>
      </c>
      <c r="P153">
        <f t="shared" ref="P153:S158" si="57">P128/D$146</f>
        <v>0.12860041020153376</v>
      </c>
      <c r="Q153">
        <f t="shared" si="57"/>
        <v>0</v>
      </c>
      <c r="R153">
        <f t="shared" si="57"/>
        <v>0</v>
      </c>
      <c r="S153">
        <f t="shared" si="57"/>
        <v>0</v>
      </c>
    </row>
    <row r="154" spans="2:19" x14ac:dyDescent="0.25">
      <c r="B154" s="1" t="s">
        <v>31</v>
      </c>
      <c r="C154" s="19">
        <f t="shared" ref="C154:C159" si="58">IFERROR(C129/C$143,0)</f>
        <v>0.16200052006587506</v>
      </c>
      <c r="D154" s="19">
        <f t="shared" ref="D154:H154" si="59">IFERROR(D129/D$143,0)</f>
        <v>0.29040152270461345</v>
      </c>
      <c r="E154" s="19">
        <f t="shared" si="59"/>
        <v>0</v>
      </c>
      <c r="F154" s="19">
        <f t="shared" si="59"/>
        <v>0.25922330097087382</v>
      </c>
      <c r="G154" s="19">
        <f t="shared" si="59"/>
        <v>0.11703682057276446</v>
      </c>
      <c r="H154" s="19">
        <f t="shared" si="59"/>
        <v>0.69301362667243482</v>
      </c>
      <c r="I154" s="19">
        <f t="shared" ref="I154:I159" si="60">I129/$L$147</f>
        <v>0.20344517919830191</v>
      </c>
      <c r="N154" s="1" t="s">
        <v>28</v>
      </c>
      <c r="O154">
        <f>O129/C$146</f>
        <v>0</v>
      </c>
      <c r="P154">
        <f t="shared" si="57"/>
        <v>0.73789459604066354</v>
      </c>
      <c r="Q154">
        <f t="shared" si="57"/>
        <v>0</v>
      </c>
      <c r="R154">
        <f t="shared" si="57"/>
        <v>0.11629353233830847</v>
      </c>
      <c r="S154">
        <f t="shared" si="57"/>
        <v>0</v>
      </c>
    </row>
    <row r="155" spans="2:19" x14ac:dyDescent="0.25">
      <c r="B155" s="1" t="s">
        <v>32</v>
      </c>
      <c r="C155" s="19">
        <f t="shared" si="58"/>
        <v>0.20831527549045109</v>
      </c>
      <c r="D155" s="19">
        <f t="shared" ref="D155:H155" si="61">IFERROR(D130/D$143,0)</f>
        <v>0</v>
      </c>
      <c r="E155" s="19">
        <f t="shared" si="61"/>
        <v>0</v>
      </c>
      <c r="F155" s="19">
        <f t="shared" si="61"/>
        <v>0</v>
      </c>
      <c r="G155" s="19">
        <f t="shared" si="61"/>
        <v>0.45149035651665692</v>
      </c>
      <c r="H155" s="19">
        <f t="shared" si="61"/>
        <v>0</v>
      </c>
      <c r="I155" s="19">
        <f t="shared" si="60"/>
        <v>0.26160865739606859</v>
      </c>
      <c r="N155" s="1" t="s">
        <v>41</v>
      </c>
      <c r="O155">
        <f t="shared" ref="O154:O158" si="62">O130/C$146</f>
        <v>0</v>
      </c>
      <c r="P155">
        <f t="shared" si="57"/>
        <v>0</v>
      </c>
      <c r="Q155">
        <f t="shared" si="57"/>
        <v>0</v>
      </c>
      <c r="R155">
        <f t="shared" si="57"/>
        <v>0</v>
      </c>
      <c r="S155">
        <f t="shared" si="57"/>
        <v>0</v>
      </c>
    </row>
    <row r="156" spans="2:19" x14ac:dyDescent="0.25">
      <c r="B156" s="1" t="s">
        <v>38</v>
      </c>
      <c r="C156" s="19">
        <f t="shared" si="58"/>
        <v>0.34263673398630501</v>
      </c>
      <c r="D156" s="19">
        <f t="shared" ref="D156:H156" si="63">IFERROR(D131/D$143,0)</f>
        <v>0.15355233002291824</v>
      </c>
      <c r="E156" s="19">
        <f t="shared" si="63"/>
        <v>0</v>
      </c>
      <c r="F156" s="19">
        <f t="shared" si="63"/>
        <v>0.13706657420249654</v>
      </c>
      <c r="G156" s="19">
        <f t="shared" si="63"/>
        <v>0</v>
      </c>
      <c r="H156" s="19">
        <f t="shared" si="63"/>
        <v>0</v>
      </c>
      <c r="I156" s="19">
        <f t="shared" si="60"/>
        <v>0.43029362941192473</v>
      </c>
      <c r="N156" s="1" t="s">
        <v>40</v>
      </c>
      <c r="O156">
        <f t="shared" si="62"/>
        <v>0</v>
      </c>
      <c r="P156">
        <f t="shared" si="57"/>
        <v>0</v>
      </c>
      <c r="Q156">
        <f t="shared" si="57"/>
        <v>0.99999999999999978</v>
      </c>
      <c r="R156">
        <f t="shared" si="57"/>
        <v>0</v>
      </c>
      <c r="S156">
        <f t="shared" si="57"/>
        <v>0</v>
      </c>
    </row>
    <row r="157" spans="2:19" x14ac:dyDescent="0.25">
      <c r="B157" s="1" t="s">
        <v>43</v>
      </c>
      <c r="C157" s="19">
        <f t="shared" si="58"/>
        <v>0</v>
      </c>
      <c r="D157" s="19">
        <f t="shared" ref="D157:H157" si="64">IFERROR(D132/D$143,0)</f>
        <v>0</v>
      </c>
      <c r="E157" s="19">
        <f t="shared" si="64"/>
        <v>0</v>
      </c>
      <c r="F157" s="19">
        <f t="shared" si="64"/>
        <v>0.37405224225612571</v>
      </c>
      <c r="G157" s="19">
        <f t="shared" si="64"/>
        <v>0</v>
      </c>
      <c r="H157" s="19">
        <f t="shared" si="64"/>
        <v>0</v>
      </c>
      <c r="I157" s="19">
        <f t="shared" si="60"/>
        <v>0</v>
      </c>
      <c r="N157" s="1" t="s">
        <v>37</v>
      </c>
      <c r="O157">
        <f t="shared" si="62"/>
        <v>0</v>
      </c>
      <c r="P157">
        <f t="shared" si="57"/>
        <v>0.13350499375780273</v>
      </c>
      <c r="Q157">
        <f t="shared" si="57"/>
        <v>0</v>
      </c>
      <c r="R157">
        <f t="shared" si="57"/>
        <v>0.88370646766169159</v>
      </c>
      <c r="S157">
        <f t="shared" si="57"/>
        <v>0</v>
      </c>
    </row>
    <row r="158" spans="2:19" x14ac:dyDescent="0.25">
      <c r="C158" s="19">
        <f t="shared" si="58"/>
        <v>0</v>
      </c>
      <c r="D158" s="19">
        <f t="shared" ref="D158:H158" si="65">IFERROR(D133/D$143,0)</f>
        <v>0</v>
      </c>
      <c r="E158" s="19">
        <f t="shared" si="65"/>
        <v>0</v>
      </c>
      <c r="F158" s="19">
        <f t="shared" si="65"/>
        <v>0</v>
      </c>
      <c r="G158" s="19">
        <f t="shared" si="65"/>
        <v>0</v>
      </c>
      <c r="H158" s="19">
        <f t="shared" si="65"/>
        <v>0</v>
      </c>
      <c r="I158" s="19">
        <f t="shared" si="60"/>
        <v>0</v>
      </c>
      <c r="N158" s="1" t="s">
        <v>42</v>
      </c>
      <c r="O158">
        <f t="shared" si="62"/>
        <v>0</v>
      </c>
      <c r="P158">
        <f t="shared" si="57"/>
        <v>0</v>
      </c>
      <c r="Q158">
        <f t="shared" si="57"/>
        <v>0</v>
      </c>
      <c r="R158">
        <f t="shared" si="57"/>
        <v>0</v>
      </c>
      <c r="S158">
        <f t="shared" si="57"/>
        <v>1</v>
      </c>
    </row>
    <row r="159" spans="2:19" x14ac:dyDescent="0.25">
      <c r="B159" s="1" t="s">
        <v>117</v>
      </c>
      <c r="C159" s="19">
        <f t="shared" si="58"/>
        <v>0.28704747045736911</v>
      </c>
      <c r="D159" s="19">
        <f t="shared" ref="D159:H159" si="66">IFERROR(D134/D$143,0)</f>
        <v>0.25728010772876175</v>
      </c>
      <c r="E159" s="19">
        <f t="shared" si="66"/>
        <v>0</v>
      </c>
      <c r="F159" s="19">
        <f t="shared" si="66"/>
        <v>0.22965788257050396</v>
      </c>
      <c r="G159" s="19">
        <f t="shared" si="66"/>
        <v>0.31106495783585203</v>
      </c>
      <c r="H159" s="19">
        <f t="shared" si="66"/>
        <v>0.30698637332756556</v>
      </c>
      <c r="I159" s="19">
        <f t="shared" si="60"/>
        <v>0</v>
      </c>
    </row>
    <row r="160" spans="2:19" x14ac:dyDescent="0.25">
      <c r="B160" s="1" t="s">
        <v>3</v>
      </c>
      <c r="C160" s="19">
        <f>SUM(C153:C159)</f>
        <v>1.0000000000000002</v>
      </c>
      <c r="D160" s="19">
        <f t="shared" ref="D160:I160" si="67">SUM(D153:D159)</f>
        <v>0.99999999999999989</v>
      </c>
      <c r="E160" s="19">
        <f t="shared" si="67"/>
        <v>0</v>
      </c>
      <c r="F160" s="19">
        <f t="shared" si="67"/>
        <v>1</v>
      </c>
      <c r="G160" s="19">
        <f t="shared" si="67"/>
        <v>1</v>
      </c>
      <c r="H160" s="19">
        <f t="shared" si="67"/>
        <v>1.0000000000000004</v>
      </c>
      <c r="I160" s="19">
        <f t="shared" si="67"/>
        <v>0.99999999999999989</v>
      </c>
      <c r="N160" s="1" t="s">
        <v>3</v>
      </c>
      <c r="O160">
        <f>SUM(O153:O159)</f>
        <v>1</v>
      </c>
      <c r="P160">
        <f t="shared" ref="P160:S160" si="68">SUM(P153:P159)</f>
        <v>1</v>
      </c>
      <c r="Q160">
        <f t="shared" si="68"/>
        <v>0.99999999999999978</v>
      </c>
      <c r="R160">
        <f t="shared" si="68"/>
        <v>1</v>
      </c>
      <c r="S160">
        <f t="shared" si="68"/>
        <v>1</v>
      </c>
    </row>
    <row r="162" spans="1:41" x14ac:dyDescent="0.25">
      <c r="B162" s="1" t="s">
        <v>106</v>
      </c>
    </row>
    <row r="163" spans="1:41" x14ac:dyDescent="0.25">
      <c r="B163" s="1" t="s">
        <v>103</v>
      </c>
      <c r="C163" s="1" t="s">
        <v>27</v>
      </c>
      <c r="D163" s="1" t="s">
        <v>28</v>
      </c>
      <c r="E163" s="1" t="s">
        <v>41</v>
      </c>
      <c r="F163" s="1" t="s">
        <v>40</v>
      </c>
      <c r="G163" s="1" t="s">
        <v>37</v>
      </c>
      <c r="H163" s="1" t="s">
        <v>42</v>
      </c>
      <c r="I163" s="1" t="s">
        <v>1</v>
      </c>
      <c r="N163" s="1" t="s">
        <v>125</v>
      </c>
    </row>
    <row r="164" spans="1:41" x14ac:dyDescent="0.25">
      <c r="B164" s="1" t="s">
        <v>30</v>
      </c>
      <c r="C164" s="19">
        <f t="shared" ref="C164:C170" si="69">C117/C$124</f>
        <v>0</v>
      </c>
      <c r="D164" s="19">
        <f t="shared" ref="D164:I164" si="70">D117/D$124</f>
        <v>0.29876603954370656</v>
      </c>
      <c r="E164" s="19">
        <f t="shared" si="70"/>
        <v>0.17561725576156118</v>
      </c>
      <c r="F164" s="19">
        <f t="shared" si="70"/>
        <v>0</v>
      </c>
      <c r="G164" s="19">
        <f t="shared" si="70"/>
        <v>0.12040786507472652</v>
      </c>
      <c r="H164" s="19">
        <f t="shared" si="70"/>
        <v>0</v>
      </c>
      <c r="I164" s="19">
        <f t="shared" si="70"/>
        <v>0.10465253399370468</v>
      </c>
      <c r="O164" cm="1">
        <f t="array" ref="O164:T168">TRANSPOSE(O153:S158)</f>
        <v>1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41" x14ac:dyDescent="0.25">
      <c r="B165" s="1" t="s">
        <v>31</v>
      </c>
      <c r="C165" s="19">
        <f t="shared" si="69"/>
        <v>0.16200052006587504</v>
      </c>
      <c r="D165" s="19">
        <f t="shared" ref="D165:I170" si="71">D118/D$124</f>
        <v>0.2904015227046135</v>
      </c>
      <c r="E165" s="19">
        <f t="shared" si="71"/>
        <v>0.34140104119097642</v>
      </c>
      <c r="F165" s="19">
        <f t="shared" si="71"/>
        <v>0.25922330097087382</v>
      </c>
      <c r="G165" s="19">
        <f t="shared" si="71"/>
        <v>0.11703682057276446</v>
      </c>
      <c r="H165" s="19">
        <f t="shared" si="71"/>
        <v>0.69301362667243449</v>
      </c>
      <c r="I165" s="19">
        <f t="shared" si="71"/>
        <v>0.20344517919830191</v>
      </c>
      <c r="O165">
        <v>0.12860041020153376</v>
      </c>
      <c r="P165">
        <v>0.73789459604066354</v>
      </c>
      <c r="Q165">
        <v>0</v>
      </c>
      <c r="R165">
        <v>0</v>
      </c>
      <c r="S165">
        <v>0.13350499375780273</v>
      </c>
      <c r="T165">
        <v>0</v>
      </c>
    </row>
    <row r="166" spans="1:41" x14ac:dyDescent="0.25">
      <c r="B166" s="1" t="s">
        <v>32</v>
      </c>
      <c r="C166" s="19">
        <f t="shared" si="69"/>
        <v>0.20831527549045104</v>
      </c>
      <c r="D166" s="19">
        <f t="shared" si="71"/>
        <v>0</v>
      </c>
      <c r="E166" s="19">
        <f t="shared" si="71"/>
        <v>0</v>
      </c>
      <c r="F166" s="19">
        <f t="shared" si="71"/>
        <v>0</v>
      </c>
      <c r="G166" s="19">
        <f t="shared" si="71"/>
        <v>0.45149035651665687</v>
      </c>
      <c r="H166" s="19">
        <f t="shared" si="71"/>
        <v>0</v>
      </c>
      <c r="I166" s="19">
        <f t="shared" si="71"/>
        <v>0.26160865739606859</v>
      </c>
      <c r="O166">
        <v>0</v>
      </c>
      <c r="P166">
        <v>0</v>
      </c>
      <c r="Q166">
        <v>0</v>
      </c>
      <c r="R166">
        <v>0.99999999999999978</v>
      </c>
      <c r="S166">
        <v>0</v>
      </c>
      <c r="T166">
        <v>0</v>
      </c>
    </row>
    <row r="167" spans="1:41" x14ac:dyDescent="0.25">
      <c r="B167" s="1" t="s">
        <v>38</v>
      </c>
      <c r="C167" s="19">
        <f t="shared" si="69"/>
        <v>0.34263673398630495</v>
      </c>
      <c r="D167" s="19">
        <f t="shared" si="71"/>
        <v>0.15355233002291827</v>
      </c>
      <c r="E167" s="19">
        <f t="shared" si="71"/>
        <v>0.18051876883733675</v>
      </c>
      <c r="F167" s="19">
        <f t="shared" si="71"/>
        <v>0.13706657420249652</v>
      </c>
      <c r="G167" s="19">
        <f t="shared" si="71"/>
        <v>0</v>
      </c>
      <c r="H167" s="19">
        <f t="shared" si="71"/>
        <v>0</v>
      </c>
      <c r="I167" s="19">
        <f t="shared" si="71"/>
        <v>0.43029362941192478</v>
      </c>
      <c r="O167">
        <v>0</v>
      </c>
      <c r="P167">
        <v>0.11629353233830847</v>
      </c>
      <c r="Q167">
        <v>0</v>
      </c>
      <c r="R167">
        <v>0</v>
      </c>
      <c r="S167">
        <v>0.88370646766169159</v>
      </c>
      <c r="T167">
        <v>0</v>
      </c>
    </row>
    <row r="168" spans="1:41" x14ac:dyDescent="0.25">
      <c r="B168" s="1" t="s">
        <v>43</v>
      </c>
      <c r="C168" s="19">
        <f t="shared" si="69"/>
        <v>0</v>
      </c>
      <c r="D168" s="19">
        <f t="shared" si="71"/>
        <v>0</v>
      </c>
      <c r="E168" s="19">
        <f t="shared" si="71"/>
        <v>0</v>
      </c>
      <c r="F168" s="19">
        <f t="shared" si="71"/>
        <v>0.37405224225612571</v>
      </c>
      <c r="G168" s="19">
        <f t="shared" si="71"/>
        <v>0</v>
      </c>
      <c r="H168" s="19">
        <f t="shared" si="71"/>
        <v>0</v>
      </c>
      <c r="I168" s="19">
        <f t="shared" si="71"/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</row>
    <row r="169" spans="1:41" x14ac:dyDescent="0.25">
      <c r="C169" s="19"/>
      <c r="D169" s="19"/>
      <c r="E169" s="19"/>
      <c r="F169" s="19"/>
      <c r="G169" s="19"/>
      <c r="H169" s="19"/>
      <c r="I169" s="19"/>
    </row>
    <row r="170" spans="1:41" x14ac:dyDescent="0.25">
      <c r="B170" s="1" t="s">
        <v>117</v>
      </c>
      <c r="C170" s="19">
        <f t="shared" si="69"/>
        <v>0.28704747045736906</v>
      </c>
      <c r="D170" s="19">
        <f t="shared" si="71"/>
        <v>0.25728010772876181</v>
      </c>
      <c r="E170" s="19">
        <f t="shared" si="71"/>
        <v>0.30246293421012577</v>
      </c>
      <c r="F170" s="19">
        <f t="shared" si="71"/>
        <v>0.22965788257050396</v>
      </c>
      <c r="G170" s="19">
        <f t="shared" si="71"/>
        <v>0.31106495783585203</v>
      </c>
      <c r="H170" s="19">
        <f t="shared" si="71"/>
        <v>0.3069863733275654</v>
      </c>
      <c r="I170" s="19"/>
    </row>
    <row r="171" spans="1:41" x14ac:dyDescent="0.25">
      <c r="B171" s="1" t="s">
        <v>3</v>
      </c>
      <c r="C171" s="19">
        <f>SUM(C164:C170)</f>
        <v>1.0000000000000002</v>
      </c>
      <c r="D171" s="19">
        <f t="shared" ref="D171:I171" si="72">SUM(D164:D170)</f>
        <v>1.0000000000000002</v>
      </c>
      <c r="E171" s="19">
        <f t="shared" si="72"/>
        <v>1.0000000000000002</v>
      </c>
      <c r="F171" s="19">
        <f t="shared" si="72"/>
        <v>1</v>
      </c>
      <c r="G171" s="19">
        <f t="shared" si="72"/>
        <v>0.99999999999999978</v>
      </c>
      <c r="H171" s="19">
        <f t="shared" si="72"/>
        <v>0.99999999999999989</v>
      </c>
      <c r="I171" s="19">
        <f t="shared" si="72"/>
        <v>1</v>
      </c>
    </row>
    <row r="172" spans="1:41" x14ac:dyDescent="0.25">
      <c r="B172" t="s">
        <v>102</v>
      </c>
      <c r="C172" s="19"/>
      <c r="D172" s="19"/>
      <c r="E172" s="19"/>
      <c r="F172" s="19"/>
      <c r="G172" s="19"/>
      <c r="H172" s="19"/>
      <c r="I172" s="19"/>
    </row>
    <row r="174" spans="1:41" ht="21" x14ac:dyDescent="0.35">
      <c r="A174" s="23" t="s">
        <v>93</v>
      </c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23"/>
      <c r="AJ174" s="23"/>
      <c r="AK174" s="23"/>
      <c r="AL174" s="23"/>
      <c r="AM174" s="23"/>
      <c r="AN174" s="23"/>
      <c r="AO174" s="23"/>
    </row>
    <row r="176" spans="1:41" x14ac:dyDescent="0.25">
      <c r="A176" s="1" t="s">
        <v>137</v>
      </c>
      <c r="Q176" s="1" t="s">
        <v>138</v>
      </c>
    </row>
    <row r="178" spans="2:25" x14ac:dyDescent="0.25">
      <c r="B178" s="1" t="s">
        <v>113</v>
      </c>
      <c r="C178" s="1" t="s">
        <v>27</v>
      </c>
      <c r="D178" s="1" t="s">
        <v>28</v>
      </c>
      <c r="E178" s="1" t="s">
        <v>41</v>
      </c>
      <c r="F178" s="1" t="s">
        <v>40</v>
      </c>
      <c r="G178" s="1" t="s">
        <v>37</v>
      </c>
      <c r="H178" s="1" t="s">
        <v>42</v>
      </c>
      <c r="J178" s="1" t="s">
        <v>115</v>
      </c>
      <c r="K178" s="1" t="s">
        <v>130</v>
      </c>
      <c r="L178" s="1" t="s">
        <v>131</v>
      </c>
      <c r="Q178" s="1" t="s">
        <v>142</v>
      </c>
      <c r="R178" s="1" t="str">
        <f t="shared" ref="R178:X183" si="73">C94</f>
        <v>s1</v>
      </c>
      <c r="S178" s="1" t="str">
        <f t="shared" si="73"/>
        <v>s2</v>
      </c>
      <c r="T178" s="1" t="str">
        <f t="shared" si="73"/>
        <v>s3.1</v>
      </c>
      <c r="U178" s="1" t="str">
        <f t="shared" si="73"/>
        <v>s3.2</v>
      </c>
      <c r="V178" s="1" t="str">
        <f t="shared" si="73"/>
        <v>s4</v>
      </c>
      <c r="W178" s="1" t="str">
        <f t="shared" si="73"/>
        <v>s5</v>
      </c>
      <c r="X178" s="1" t="str">
        <f t="shared" si="73"/>
        <v>f*</v>
      </c>
      <c r="Y178" s="1" t="s">
        <v>67</v>
      </c>
    </row>
    <row r="179" spans="2:25" x14ac:dyDescent="0.25">
      <c r="C179" cm="1">
        <f t="array" ref="C179:H184">MMULT(O153:S158,C164:H168)</f>
        <v>2.0833333333333332E-2</v>
      </c>
      <c r="D179">
        <v>0.33611179448666989</v>
      </c>
      <c r="E179">
        <v>0.21952156970195147</v>
      </c>
      <c r="F179">
        <v>3.3336222838650016E-2</v>
      </c>
      <c r="G179">
        <v>0.13545884820906734</v>
      </c>
      <c r="H179">
        <v>8.912183666532765E-2</v>
      </c>
      <c r="J179" cm="1">
        <f t="array" ref="J179:J184">MMULT(O153:S158,I164:I168)</f>
        <v>0.13081566749213086</v>
      </c>
      <c r="K179">
        <f>J179*SUM($G$10:$G$13)</f>
        <v>1.1773410074291777</v>
      </c>
      <c r="L179">
        <f>I153*$K$185</f>
        <v>0.94187280594334188</v>
      </c>
      <c r="Q179" s="1" t="str">
        <f t="shared" ref="Q179:Q183" si="74">B95</f>
        <v>p1</v>
      </c>
      <c r="R179" s="19">
        <f t="shared" si="73"/>
        <v>0</v>
      </c>
      <c r="S179" s="19">
        <f t="shared" si="73"/>
        <v>2.6457976849521891</v>
      </c>
      <c r="T179" s="19">
        <f t="shared" si="73"/>
        <v>0</v>
      </c>
      <c r="U179" s="19">
        <f t="shared" si="73"/>
        <v>0</v>
      </c>
      <c r="V179" s="19">
        <f t="shared" si="73"/>
        <v>1.0904210702902195</v>
      </c>
      <c r="W179" s="19">
        <f t="shared" si="73"/>
        <v>0</v>
      </c>
      <c r="X179" s="19">
        <f t="shared" si="73"/>
        <v>1</v>
      </c>
      <c r="Y179" s="19">
        <f>SUM(R179:X179)</f>
        <v>4.7362187552424082</v>
      </c>
    </row>
    <row r="180" spans="2:25" x14ac:dyDescent="0.25">
      <c r="C180">
        <v>0.15938574441651501</v>
      </c>
      <c r="D180">
        <v>0.23214285714285721</v>
      </c>
      <c r="E180">
        <v>0.27291114865893396</v>
      </c>
      <c r="F180">
        <v>0.20721942903374946</v>
      </c>
      <c r="G180">
        <v>8.6360837438423654E-2</v>
      </c>
      <c r="H180">
        <v>0.51137101010413122</v>
      </c>
      <c r="J180">
        <v>0.20016146442793517</v>
      </c>
      <c r="K180">
        <f t="shared" ref="K180:K184" si="75">J180*SUM($G$10:$G$13)</f>
        <v>1.8014531798514166</v>
      </c>
      <c r="L180">
        <f t="shared" ref="L180:L184" si="76">I154*$K$185</f>
        <v>1.8310066127847169</v>
      </c>
      <c r="Q180" s="1" t="str">
        <f t="shared" si="74"/>
        <v>p2</v>
      </c>
      <c r="R180" s="19">
        <f t="shared" si="73"/>
        <v>1.017413185707096</v>
      </c>
      <c r="S180" s="19">
        <f t="shared" si="73"/>
        <v>2.6457976849521891</v>
      </c>
      <c r="T180" s="19">
        <f t="shared" si="73"/>
        <v>0</v>
      </c>
      <c r="U180" s="19">
        <f t="shared" si="73"/>
        <v>2.0962254655259183</v>
      </c>
      <c r="V180" s="19">
        <f t="shared" si="73"/>
        <v>1.0904210702902195</v>
      </c>
      <c r="W180" s="19">
        <f t="shared" si="73"/>
        <v>2.0962254655259187</v>
      </c>
      <c r="X180" s="19">
        <f t="shared" si="73"/>
        <v>2</v>
      </c>
      <c r="Y180" s="19">
        <f t="shared" ref="Y180:Y183" si="77">SUM(R180:X180)</f>
        <v>10.946082872001341</v>
      </c>
    </row>
    <row r="181" spans="2:25" x14ac:dyDescent="0.25"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J181">
        <v>0</v>
      </c>
      <c r="K181">
        <f t="shared" si="75"/>
        <v>0</v>
      </c>
      <c r="L181">
        <f t="shared" si="76"/>
        <v>2.3544779165646168</v>
      </c>
      <c r="Q181" s="1" t="str">
        <f t="shared" si="74"/>
        <v>p3</v>
      </c>
      <c r="R181" s="19">
        <f t="shared" si="73"/>
        <v>1.017413185707096</v>
      </c>
      <c r="S181" s="19">
        <f t="shared" si="73"/>
        <v>0</v>
      </c>
      <c r="T181" s="19">
        <f t="shared" si="73"/>
        <v>0</v>
      </c>
      <c r="U181" s="19">
        <f t="shared" si="73"/>
        <v>0</v>
      </c>
      <c r="V181" s="19">
        <f t="shared" si="73"/>
        <v>3.2712632108706585</v>
      </c>
      <c r="W181" s="19">
        <f t="shared" si="73"/>
        <v>0</v>
      </c>
      <c r="X181" s="19">
        <f t="shared" si="73"/>
        <v>2</v>
      </c>
      <c r="Y181" s="19">
        <f t="shared" si="77"/>
        <v>6.2886763965777543</v>
      </c>
    </row>
    <row r="182" spans="2:25" x14ac:dyDescent="0.25">
      <c r="C182">
        <v>0.20831527549045098</v>
      </c>
      <c r="D182">
        <v>0</v>
      </c>
      <c r="E182">
        <v>0</v>
      </c>
      <c r="F182">
        <v>0</v>
      </c>
      <c r="G182">
        <v>0.45149035651665675</v>
      </c>
      <c r="H182">
        <v>0</v>
      </c>
      <c r="J182">
        <v>0.26160865739606853</v>
      </c>
      <c r="K182">
        <f t="shared" si="75"/>
        <v>2.3544779165646168</v>
      </c>
      <c r="L182">
        <f t="shared" si="76"/>
        <v>3.872642664707322</v>
      </c>
      <c r="Q182" s="1" t="str">
        <f t="shared" si="74"/>
        <v>p4</v>
      </c>
      <c r="R182" s="19">
        <f t="shared" si="73"/>
        <v>2.0348263714141921</v>
      </c>
      <c r="S182" s="19">
        <f t="shared" si="73"/>
        <v>1.3228988424760946</v>
      </c>
      <c r="T182" s="19">
        <f t="shared" si="73"/>
        <v>0</v>
      </c>
      <c r="U182" s="19">
        <f t="shared" si="73"/>
        <v>1.0481127327629591</v>
      </c>
      <c r="V182" s="19">
        <f t="shared" si="73"/>
        <v>0</v>
      </c>
      <c r="W182" s="19">
        <f t="shared" si="73"/>
        <v>0</v>
      </c>
      <c r="X182" s="19">
        <f t="shared" si="73"/>
        <v>4</v>
      </c>
      <c r="Y182" s="19">
        <f t="shared" si="77"/>
        <v>8.4058379466532465</v>
      </c>
    </row>
    <row r="183" spans="2:25" x14ac:dyDescent="0.25">
      <c r="C183">
        <v>0.32441817630233166</v>
      </c>
      <c r="D183">
        <v>0.17446524064171126</v>
      </c>
      <c r="E183">
        <v>0.20510434742898898</v>
      </c>
      <c r="F183">
        <v>0.15573422330097086</v>
      </c>
      <c r="G183">
        <v>1.5624999999999997E-2</v>
      </c>
      <c r="H183">
        <v>9.2520779902975595E-2</v>
      </c>
      <c r="J183">
        <v>0.40741421068386535</v>
      </c>
      <c r="K183">
        <f t="shared" si="75"/>
        <v>3.666727896154788</v>
      </c>
      <c r="L183">
        <f t="shared" si="76"/>
        <v>0</v>
      </c>
      <c r="Q183" s="1" t="str">
        <f t="shared" si="74"/>
        <v>p5</v>
      </c>
      <c r="R183" s="19">
        <f t="shared" si="73"/>
        <v>0</v>
      </c>
      <c r="S183" s="19">
        <f t="shared" si="73"/>
        <v>0</v>
      </c>
      <c r="T183" s="19">
        <f t="shared" si="73"/>
        <v>0</v>
      </c>
      <c r="U183" s="19">
        <f t="shared" si="73"/>
        <v>3.1443381982888776</v>
      </c>
      <c r="V183" s="19">
        <f t="shared" si="73"/>
        <v>0</v>
      </c>
      <c r="W183" s="19">
        <f t="shared" si="73"/>
        <v>0</v>
      </c>
      <c r="X183" s="19">
        <f t="shared" si="73"/>
        <v>0</v>
      </c>
      <c r="Y183" s="19">
        <f t="shared" si="77"/>
        <v>3.1443381982888776</v>
      </c>
    </row>
    <row r="184" spans="2:25" x14ac:dyDescent="0.25">
      <c r="C184">
        <v>0</v>
      </c>
      <c r="D184">
        <v>0</v>
      </c>
      <c r="E184">
        <v>0</v>
      </c>
      <c r="F184">
        <v>0.37405224225612571</v>
      </c>
      <c r="G184">
        <v>0</v>
      </c>
      <c r="H184">
        <v>0</v>
      </c>
      <c r="J184">
        <v>0</v>
      </c>
      <c r="K184">
        <f t="shared" si="75"/>
        <v>0</v>
      </c>
      <c r="L184">
        <f t="shared" si="76"/>
        <v>0</v>
      </c>
      <c r="Q184" s="1"/>
      <c r="R184" s="19"/>
      <c r="S184" s="19"/>
      <c r="T184" s="19"/>
      <c r="U184" s="19"/>
      <c r="V184" s="19"/>
      <c r="W184" s="19"/>
      <c r="X184" s="19"/>
      <c r="Y184" s="19"/>
    </row>
    <row r="185" spans="2:25" x14ac:dyDescent="0.25">
      <c r="J185">
        <f>SUM(J179:J184)</f>
        <v>1</v>
      </c>
      <c r="K185">
        <f>SUM(K179:K184)</f>
        <v>8.9999999999999982</v>
      </c>
      <c r="L185">
        <f>SUM(L179:L184)</f>
        <v>8.9999999999999964</v>
      </c>
      <c r="Q185" s="1" t="s">
        <v>139</v>
      </c>
      <c r="R185" s="19">
        <f>R186-SUM(R179:R183)</f>
        <v>2.0348263714141925</v>
      </c>
      <c r="S185" s="19">
        <f t="shared" ref="S185:W185" si="78">S186-SUM(S179:S183)</f>
        <v>2.6457976849521891</v>
      </c>
      <c r="T185" s="19">
        <f t="shared" si="78"/>
        <v>0</v>
      </c>
      <c r="U185" s="19">
        <f t="shared" si="78"/>
        <v>0</v>
      </c>
      <c r="V185" s="19">
        <f t="shared" si="78"/>
        <v>3.271263210870659</v>
      </c>
      <c r="W185" s="19">
        <f t="shared" si="78"/>
        <v>1.0481127327629594</v>
      </c>
      <c r="X185" s="19"/>
      <c r="Y185" s="19"/>
    </row>
    <row r="186" spans="2:25" x14ac:dyDescent="0.25">
      <c r="B186" s="1" t="s">
        <v>114</v>
      </c>
      <c r="C186" s="1" t="s">
        <v>27</v>
      </c>
      <c r="D186" s="1" t="s">
        <v>28</v>
      </c>
      <c r="E186" s="1" t="s">
        <v>41</v>
      </c>
      <c r="F186" s="1" t="s">
        <v>40</v>
      </c>
      <c r="G186" s="1" t="s">
        <v>37</v>
      </c>
      <c r="H186" s="1" t="s">
        <v>42</v>
      </c>
      <c r="Q186" s="1" t="s">
        <v>66</v>
      </c>
      <c r="R186" s="19">
        <f>C103</f>
        <v>6.1044791142425767</v>
      </c>
      <c r="S186" s="19">
        <f t="shared" ref="S186:W186" si="79">D103</f>
        <v>9.260291897332662</v>
      </c>
      <c r="T186" s="19">
        <f t="shared" si="79"/>
        <v>0</v>
      </c>
      <c r="U186" s="19">
        <f t="shared" si="79"/>
        <v>6.2886763965777552</v>
      </c>
      <c r="V186" s="19">
        <f t="shared" si="79"/>
        <v>8.7233685623217561</v>
      </c>
      <c r="W186" s="19">
        <f t="shared" si="79"/>
        <v>3.1443381982888781</v>
      </c>
      <c r="X186" s="19"/>
      <c r="Y186" s="19"/>
    </row>
    <row r="187" spans="2:25" x14ac:dyDescent="0.25">
      <c r="B187" s="1" t="s">
        <v>27</v>
      </c>
      <c r="C187" s="10">
        <f>L74-C179</f>
        <v>0.97916666666666663</v>
      </c>
      <c r="D187" s="10">
        <f t="shared" ref="D187:H192" si="80">M74-D179</f>
        <v>-0.33611179448666989</v>
      </c>
      <c r="E187" s="10">
        <f t="shared" si="80"/>
        <v>-0.21952156970195147</v>
      </c>
      <c r="F187" s="10">
        <f t="shared" si="80"/>
        <v>-3.3336222838650016E-2</v>
      </c>
      <c r="G187" s="10">
        <f t="shared" si="80"/>
        <v>-0.13545884820906734</v>
      </c>
      <c r="H187" s="10">
        <f t="shared" si="80"/>
        <v>-8.912183666532765E-2</v>
      </c>
      <c r="Q187" s="1"/>
      <c r="R187" s="19"/>
      <c r="S187" s="19"/>
      <c r="T187" s="19"/>
      <c r="U187" s="19"/>
      <c r="V187" s="19"/>
      <c r="W187" s="19"/>
      <c r="X187" s="19"/>
      <c r="Y187" s="19"/>
    </row>
    <row r="188" spans="2:25" x14ac:dyDescent="0.25">
      <c r="B188" s="1" t="s">
        <v>28</v>
      </c>
      <c r="C188" s="10">
        <f t="shared" ref="C188:C192" si="81">L75-C180</f>
        <v>-0.15938574441651501</v>
      </c>
      <c r="D188" s="10">
        <f t="shared" si="80"/>
        <v>0.76785714285714279</v>
      </c>
      <c r="E188" s="10">
        <f t="shared" si="80"/>
        <v>-0.27291114865893396</v>
      </c>
      <c r="F188" s="10">
        <f t="shared" si="80"/>
        <v>-0.20721942903374946</v>
      </c>
      <c r="G188" s="10">
        <f t="shared" si="80"/>
        <v>-8.6360837438423654E-2</v>
      </c>
      <c r="H188" s="10">
        <f t="shared" si="80"/>
        <v>-0.51137101010413122</v>
      </c>
      <c r="Q188" s="1" t="s">
        <v>143</v>
      </c>
      <c r="R188" s="1" t="s">
        <v>27</v>
      </c>
      <c r="S188" s="1" t="s">
        <v>28</v>
      </c>
      <c r="T188" s="1" t="s">
        <v>41</v>
      </c>
      <c r="U188" s="1" t="s">
        <v>40</v>
      </c>
      <c r="V188" s="1" t="s">
        <v>37</v>
      </c>
      <c r="W188" s="1" t="s">
        <v>42</v>
      </c>
      <c r="Y188" s="1" t="s">
        <v>146</v>
      </c>
    </row>
    <row r="189" spans="2:25" x14ac:dyDescent="0.25">
      <c r="B189" s="1" t="s">
        <v>41</v>
      </c>
      <c r="C189" s="10">
        <f t="shared" si="81"/>
        <v>0</v>
      </c>
      <c r="D189" s="10">
        <f t="shared" si="80"/>
        <v>0</v>
      </c>
      <c r="E189" s="10">
        <f t="shared" si="80"/>
        <v>1</v>
      </c>
      <c r="F189" s="10">
        <f t="shared" si="80"/>
        <v>0</v>
      </c>
      <c r="G189" s="10">
        <f t="shared" si="80"/>
        <v>0</v>
      </c>
      <c r="H189" s="10">
        <f t="shared" si="80"/>
        <v>0</v>
      </c>
      <c r="Q189" s="1" t="s">
        <v>30</v>
      </c>
      <c r="R189" s="19">
        <f t="shared" ref="R189:S189" si="82">IFERROR(R179/R$186,0)</f>
        <v>0</v>
      </c>
      <c r="S189" s="19">
        <f t="shared" si="82"/>
        <v>0.2857142857142857</v>
      </c>
      <c r="T189" s="19">
        <f>IFERROR(T179/T$186,0)</f>
        <v>0</v>
      </c>
      <c r="U189" s="19">
        <f t="shared" ref="U189:W189" si="83">IFERROR(U179/U$186,0)</f>
        <v>0</v>
      </c>
      <c r="V189" s="19">
        <f t="shared" si="83"/>
        <v>0.125</v>
      </c>
      <c r="W189" s="19">
        <f t="shared" si="83"/>
        <v>0</v>
      </c>
    </row>
    <row r="190" spans="2:25" x14ac:dyDescent="0.25">
      <c r="B190" s="1" t="s">
        <v>40</v>
      </c>
      <c r="C190" s="10">
        <f t="shared" si="81"/>
        <v>-0.20831527549045098</v>
      </c>
      <c r="D190" s="10">
        <f t="shared" si="80"/>
        <v>0</v>
      </c>
      <c r="E190" s="10">
        <f t="shared" si="80"/>
        <v>0</v>
      </c>
      <c r="F190" s="10">
        <f t="shared" si="80"/>
        <v>1</v>
      </c>
      <c r="G190" s="10">
        <f t="shared" si="80"/>
        <v>-0.45149035651665675</v>
      </c>
      <c r="H190" s="10">
        <f t="shared" si="80"/>
        <v>0</v>
      </c>
      <c r="Q190" s="1" t="s">
        <v>31</v>
      </c>
      <c r="R190" s="19">
        <f t="shared" ref="R190:S190" si="84">IFERROR(R180/R$186,0)</f>
        <v>0.16666666666666666</v>
      </c>
      <c r="S190" s="19">
        <f t="shared" si="84"/>
        <v>0.2857142857142857</v>
      </c>
      <c r="T190" s="19">
        <f t="shared" ref="T190:W193" si="85">IFERROR(T180/T$186,0)</f>
        <v>0</v>
      </c>
      <c r="U190" s="19">
        <f t="shared" si="85"/>
        <v>0.33333333333333331</v>
      </c>
      <c r="V190" s="19">
        <f t="shared" si="85"/>
        <v>0.125</v>
      </c>
      <c r="W190" s="19">
        <f t="shared" si="85"/>
        <v>0.66666666666666663</v>
      </c>
    </row>
    <row r="191" spans="2:25" x14ac:dyDescent="0.25">
      <c r="B191" s="1" t="s">
        <v>37</v>
      </c>
      <c r="C191" s="10">
        <f t="shared" si="81"/>
        <v>-0.32441817630233166</v>
      </c>
      <c r="D191" s="10">
        <f t="shared" si="80"/>
        <v>-0.17446524064171126</v>
      </c>
      <c r="E191" s="10">
        <f t="shared" si="80"/>
        <v>-0.20510434742898898</v>
      </c>
      <c r="F191" s="10">
        <f t="shared" si="80"/>
        <v>-0.15573422330097086</v>
      </c>
      <c r="G191" s="10">
        <f t="shared" si="80"/>
        <v>0.984375</v>
      </c>
      <c r="H191" s="10">
        <f t="shared" si="80"/>
        <v>-9.2520779902975595E-2</v>
      </c>
      <c r="Q191" s="1" t="s">
        <v>32</v>
      </c>
      <c r="R191" s="19">
        <f t="shared" ref="R191:S191" si="86">IFERROR(R181/R$186,0)</f>
        <v>0.16666666666666666</v>
      </c>
      <c r="S191" s="19">
        <f t="shared" si="86"/>
        <v>0</v>
      </c>
      <c r="T191" s="19">
        <f t="shared" si="85"/>
        <v>0</v>
      </c>
      <c r="U191" s="19">
        <f t="shared" si="85"/>
        <v>0</v>
      </c>
      <c r="V191" s="19">
        <f t="shared" si="85"/>
        <v>0.375</v>
      </c>
      <c r="W191" s="19">
        <f t="shared" si="85"/>
        <v>0</v>
      </c>
    </row>
    <row r="192" spans="2:25" x14ac:dyDescent="0.25">
      <c r="B192" s="1" t="s">
        <v>42</v>
      </c>
      <c r="C192" s="10">
        <f t="shared" si="81"/>
        <v>0</v>
      </c>
      <c r="D192" s="10">
        <f t="shared" si="80"/>
        <v>0</v>
      </c>
      <c r="E192" s="10">
        <f t="shared" si="80"/>
        <v>0</v>
      </c>
      <c r="F192" s="10">
        <f t="shared" si="80"/>
        <v>-0.37405224225612571</v>
      </c>
      <c r="G192" s="10">
        <f t="shared" si="80"/>
        <v>0</v>
      </c>
      <c r="H192" s="10">
        <f t="shared" si="80"/>
        <v>1</v>
      </c>
      <c r="Q192" s="1" t="s">
        <v>38</v>
      </c>
      <c r="R192" s="19">
        <f t="shared" ref="R192:S192" si="87">IFERROR(R182/R$186,0)</f>
        <v>0.33333333333333331</v>
      </c>
      <c r="S192" s="19">
        <f t="shared" si="87"/>
        <v>0.14285714285714285</v>
      </c>
      <c r="T192" s="19">
        <f t="shared" si="85"/>
        <v>0</v>
      </c>
      <c r="U192" s="19">
        <f t="shared" si="85"/>
        <v>0.16666666666666666</v>
      </c>
      <c r="V192" s="19">
        <f t="shared" si="85"/>
        <v>0</v>
      </c>
      <c r="W192" s="19">
        <f t="shared" si="85"/>
        <v>0</v>
      </c>
    </row>
    <row r="193" spans="2:32" x14ac:dyDescent="0.25">
      <c r="Q193" s="1" t="s">
        <v>43</v>
      </c>
      <c r="R193" s="19">
        <f t="shared" ref="R193:S193" si="88">IFERROR(R183/R$186,0)</f>
        <v>0</v>
      </c>
      <c r="S193" s="19">
        <f t="shared" si="88"/>
        <v>0</v>
      </c>
      <c r="T193" s="19">
        <f t="shared" si="85"/>
        <v>0</v>
      </c>
      <c r="U193" s="19">
        <f t="shared" si="85"/>
        <v>0.5</v>
      </c>
      <c r="V193" s="19">
        <f t="shared" si="85"/>
        <v>0</v>
      </c>
      <c r="W193" s="19">
        <f t="shared" si="85"/>
        <v>0</v>
      </c>
    </row>
    <row r="194" spans="2:32" x14ac:dyDescent="0.25">
      <c r="B194" s="1" t="s">
        <v>128</v>
      </c>
      <c r="C194" s="1" t="s">
        <v>27</v>
      </c>
      <c r="D194" s="1" t="s">
        <v>28</v>
      </c>
      <c r="E194" s="1" t="s">
        <v>41</v>
      </c>
      <c r="F194" s="1" t="s">
        <v>40</v>
      </c>
      <c r="G194" s="1" t="s">
        <v>37</v>
      </c>
      <c r="H194" s="1" t="s">
        <v>42</v>
      </c>
      <c r="J194" s="1" t="s">
        <v>129</v>
      </c>
      <c r="K194" s="1" t="s">
        <v>132</v>
      </c>
      <c r="L194" s="1" t="s">
        <v>133</v>
      </c>
      <c r="M194" s="1" t="s">
        <v>119</v>
      </c>
      <c r="Q194" s="1"/>
      <c r="R194" s="19"/>
      <c r="S194" s="19"/>
      <c r="T194" s="19"/>
      <c r="U194" s="19"/>
      <c r="V194" s="19"/>
      <c r="W194" s="19"/>
      <c r="Y194" s="30" t="s">
        <v>200</v>
      </c>
      <c r="Z194" s="19"/>
      <c r="AA194" s="19"/>
      <c r="AB194" s="19"/>
      <c r="AC194" s="19"/>
    </row>
    <row r="195" spans="2:32" x14ac:dyDescent="0.25">
      <c r="B195" s="1" t="s">
        <v>27</v>
      </c>
      <c r="C195" cm="1">
        <f t="array" ref="C195:H200">MINVERSE(C187:H192)</f>
        <v>1.3926522395571213</v>
      </c>
      <c r="D195">
        <v>0.71613633273214206</v>
      </c>
      <c r="E195">
        <v>0.597328465696495</v>
      </c>
      <c r="F195">
        <v>0.46747886923811988</v>
      </c>
      <c r="G195">
        <v>0.46888167931666042</v>
      </c>
      <c r="H195">
        <v>0.53370838391951048</v>
      </c>
      <c r="J195" s="2" cm="1">
        <f t="array" ref="J195:J200">MMULT(_xlfn.ANCHORARRAY(C195),K179:K184)</f>
        <v>5.749642872154185</v>
      </c>
      <c r="K195" s="2" cm="1">
        <f t="array" ref="K195:K200">TRANSPOSE(C170:H170)</f>
        <v>0.28704747045736906</v>
      </c>
      <c r="L195" s="2">
        <f>J195*K195</f>
        <v>1.650420442485101</v>
      </c>
      <c r="M195" s="2">
        <f>L195-AA83</f>
        <v>-0.34957955751489833</v>
      </c>
      <c r="Q195" s="1" t="s">
        <v>116</v>
      </c>
      <c r="R195" s="19">
        <f t="shared" ref="R195:W195" si="89">R185/R$186</f>
        <v>0.33333333333333337</v>
      </c>
      <c r="S195" s="19">
        <f t="shared" si="89"/>
        <v>0.2857142857142857</v>
      </c>
      <c r="T195" s="19">
        <v>0</v>
      </c>
      <c r="U195" s="19">
        <f t="shared" si="89"/>
        <v>0</v>
      </c>
      <c r="V195" s="19">
        <f t="shared" si="89"/>
        <v>0.37500000000000006</v>
      </c>
      <c r="W195" s="19">
        <f t="shared" si="89"/>
        <v>0.33333333333333331</v>
      </c>
      <c r="Y195" s="19">
        <f>1-SUM(C62:C66)</f>
        <v>0.33333333333333337</v>
      </c>
      <c r="Z195" s="19">
        <f t="shared" ref="Z195:AD195" si="90">1-SUM(D62:D66)</f>
        <v>0.28571428571428581</v>
      </c>
      <c r="AA195" s="19">
        <f t="shared" si="90"/>
        <v>0.33333333333333337</v>
      </c>
      <c r="AB195" s="19">
        <f t="shared" si="90"/>
        <v>0</v>
      </c>
      <c r="AC195" s="19">
        <f t="shared" si="90"/>
        <v>0.375</v>
      </c>
      <c r="AD195" s="19">
        <f t="shared" si="90"/>
        <v>0.33333333333333337</v>
      </c>
    </row>
    <row r="196" spans="2:32" x14ac:dyDescent="0.25">
      <c r="B196" s="1" t="s">
        <v>28</v>
      </c>
      <c r="C196">
        <v>0.68121162349411779</v>
      </c>
      <c r="D196">
        <v>1.746653246099648</v>
      </c>
      <c r="E196">
        <v>0.75814592427421501</v>
      </c>
      <c r="F196">
        <v>0.86388625580838563</v>
      </c>
      <c r="G196">
        <v>0.64320497023757883</v>
      </c>
      <c r="H196">
        <v>1.0134084912870531</v>
      </c>
      <c r="J196" s="2">
        <v>8.3409911424011156</v>
      </c>
      <c r="K196" s="2">
        <v>0.25728010772876181</v>
      </c>
      <c r="L196" s="2">
        <f t="shared" ref="L196:L200" si="91">J196*K196</f>
        <v>2.1459710996816073</v>
      </c>
      <c r="M196" s="2">
        <f t="shared" ref="M196:M200" si="92">L196-AA84</f>
        <v>0.14597109968160793</v>
      </c>
      <c r="Q196" s="1" t="s">
        <v>144</v>
      </c>
      <c r="R196" s="19">
        <f>SUM(R189:R195)</f>
        <v>1</v>
      </c>
      <c r="S196" s="19">
        <f t="shared" ref="S196:W196" si="93">SUM(S189:S195)</f>
        <v>0.99999999999999989</v>
      </c>
      <c r="T196" s="19">
        <f t="shared" si="93"/>
        <v>0</v>
      </c>
      <c r="U196" s="19">
        <f t="shared" si="93"/>
        <v>1</v>
      </c>
      <c r="V196" s="19">
        <f t="shared" si="93"/>
        <v>1</v>
      </c>
      <c r="W196" s="19">
        <f t="shared" si="93"/>
        <v>1</v>
      </c>
    </row>
    <row r="197" spans="2:32" x14ac:dyDescent="0.25">
      <c r="B197" s="1" t="s">
        <v>41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J197" s="2">
        <v>0</v>
      </c>
      <c r="K197" s="2">
        <v>0.30246293421012577</v>
      </c>
      <c r="L197" s="2">
        <f t="shared" si="91"/>
        <v>0</v>
      </c>
      <c r="M197" s="2">
        <f t="shared" si="92"/>
        <v>-1.9999999999999996</v>
      </c>
    </row>
    <row r="198" spans="2:32" x14ac:dyDescent="0.25">
      <c r="B198" s="1" t="s">
        <v>40</v>
      </c>
      <c r="C198">
        <v>0.60462801047233472</v>
      </c>
      <c r="D198">
        <v>0.43333858971194589</v>
      </c>
      <c r="E198">
        <v>0.40325721169701895</v>
      </c>
      <c r="F198">
        <v>1.3543029693004529</v>
      </c>
      <c r="G198">
        <v>0.74238011716719732</v>
      </c>
      <c r="H198">
        <v>0.34416793855546635</v>
      </c>
      <c r="J198" s="2">
        <v>7.403274850081738</v>
      </c>
      <c r="K198" s="2">
        <v>0.22965788257050396</v>
      </c>
      <c r="L198" s="2">
        <f t="shared" si="91"/>
        <v>1.7002204261572371</v>
      </c>
      <c r="M198" s="2">
        <f t="shared" si="92"/>
        <v>1.7002204261572371</v>
      </c>
    </row>
    <row r="199" spans="2:32" x14ac:dyDescent="0.25">
      <c r="B199" s="1" t="s">
        <v>37</v>
      </c>
      <c r="C199">
        <v>0.6966201403572968</v>
      </c>
      <c r="D199">
        <v>0.62937435577241407</v>
      </c>
      <c r="E199">
        <v>0.61756483562208375</v>
      </c>
      <c r="F199">
        <v>0.5690486544415726</v>
      </c>
      <c r="G199">
        <v>1.4279483308169771</v>
      </c>
      <c r="H199">
        <v>0.51604275964001578</v>
      </c>
      <c r="J199" s="2">
        <v>8.5296583615746346</v>
      </c>
      <c r="K199" s="2">
        <v>0.31106495783585203</v>
      </c>
      <c r="L199" s="2">
        <f t="shared" si="91"/>
        <v>2.6532778185974366</v>
      </c>
      <c r="M199" s="2">
        <f t="shared" si="92"/>
        <v>-0.34672218140256295</v>
      </c>
      <c r="Q199" s="1" t="s">
        <v>145</v>
      </c>
      <c r="R199" s="1" t="s">
        <v>30</v>
      </c>
      <c r="S199" s="1" t="s">
        <v>31</v>
      </c>
      <c r="T199" s="1" t="s">
        <v>32</v>
      </c>
      <c r="U199" s="1" t="s">
        <v>38</v>
      </c>
      <c r="V199" s="1" t="s">
        <v>43</v>
      </c>
      <c r="Y199" s="1" t="s">
        <v>154</v>
      </c>
      <c r="Z199" s="1" t="s">
        <v>30</v>
      </c>
      <c r="AA199" s="1" t="s">
        <v>31</v>
      </c>
      <c r="AB199" s="1" t="s">
        <v>32</v>
      </c>
      <c r="AC199" s="1" t="s">
        <v>38</v>
      </c>
      <c r="AD199" s="1" t="s">
        <v>43</v>
      </c>
      <c r="AF199" s="1" t="s">
        <v>80</v>
      </c>
    </row>
    <row r="200" spans="2:32" x14ac:dyDescent="0.25">
      <c r="B200" s="1" t="s">
        <v>42</v>
      </c>
      <c r="C200">
        <v>0.22616246304803705</v>
      </c>
      <c r="D200">
        <v>0.16209127113786065</v>
      </c>
      <c r="E200">
        <v>0.15083926424122304</v>
      </c>
      <c r="F200">
        <v>0.50658006236096342</v>
      </c>
      <c r="G200">
        <v>0.27768894743275552</v>
      </c>
      <c r="H200">
        <v>1.1287367891293407</v>
      </c>
      <c r="J200" s="2">
        <v>2.7692115577114573</v>
      </c>
      <c r="K200" s="2">
        <v>0.3069863733275654</v>
      </c>
      <c r="L200" s="2">
        <f t="shared" si="91"/>
        <v>0.85011021307861834</v>
      </c>
      <c r="M200" s="2">
        <f t="shared" si="92"/>
        <v>0.85011021307861834</v>
      </c>
      <c r="Q200" s="1" t="s">
        <v>27</v>
      </c>
      <c r="R200">
        <f>L62</f>
        <v>1</v>
      </c>
      <c r="S200">
        <f t="shared" ref="S200:V205" si="94">M62</f>
        <v>0.125</v>
      </c>
      <c r="T200">
        <f t="shared" si="94"/>
        <v>0</v>
      </c>
      <c r="U200">
        <f t="shared" si="94"/>
        <v>0</v>
      </c>
      <c r="V200">
        <f t="shared" si="94"/>
        <v>0</v>
      </c>
      <c r="Y200" s="1" t="s">
        <v>27</v>
      </c>
      <c r="Z200">
        <f>R200*Z$207</f>
        <v>4.7362187552424082</v>
      </c>
      <c r="AA200">
        <f t="shared" ref="AA200:AD205" si="95">S200*AA$207</f>
        <v>1.3682603590001676</v>
      </c>
      <c r="AB200">
        <f t="shared" si="95"/>
        <v>0</v>
      </c>
      <c r="AC200">
        <f t="shared" si="95"/>
        <v>0</v>
      </c>
      <c r="AD200">
        <f t="shared" si="95"/>
        <v>0</v>
      </c>
      <c r="AF200">
        <f>SUM(Z200:AE200)</f>
        <v>6.1044791142425758</v>
      </c>
    </row>
    <row r="201" spans="2:32" x14ac:dyDescent="0.25">
      <c r="Q201" s="1" t="s">
        <v>28</v>
      </c>
      <c r="R201">
        <f t="shared" ref="R201:R205" si="96">L63</f>
        <v>0</v>
      </c>
      <c r="S201">
        <f t="shared" si="94"/>
        <v>0.75</v>
      </c>
      <c r="T201">
        <f t="shared" si="94"/>
        <v>0</v>
      </c>
      <c r="U201">
        <f t="shared" si="94"/>
        <v>0.125</v>
      </c>
      <c r="V201">
        <f t="shared" si="94"/>
        <v>0</v>
      </c>
      <c r="Y201" s="1" t="s">
        <v>28</v>
      </c>
      <c r="Z201">
        <f t="shared" ref="Z201:Z205" si="97">R201*Z$207</f>
        <v>0</v>
      </c>
      <c r="AA201">
        <f t="shared" si="95"/>
        <v>8.2095621540010058</v>
      </c>
      <c r="AB201">
        <f t="shared" si="95"/>
        <v>0</v>
      </c>
      <c r="AC201">
        <f t="shared" si="95"/>
        <v>1.0507297433316558</v>
      </c>
      <c r="AD201">
        <f t="shared" si="95"/>
        <v>0</v>
      </c>
      <c r="AF201">
        <f t="shared" ref="AF201:AF205" si="98">SUM(Z201:AE201)</f>
        <v>9.260291897332662</v>
      </c>
    </row>
    <row r="202" spans="2:32" x14ac:dyDescent="0.25">
      <c r="L202">
        <f>SUM(L195:L201)</f>
        <v>9</v>
      </c>
      <c r="M202" s="2">
        <f>SUM(M195:M201)</f>
        <v>2.55351295663786E-15</v>
      </c>
      <c r="Q202" s="1" t="s">
        <v>41</v>
      </c>
      <c r="R202">
        <f t="shared" si="96"/>
        <v>0</v>
      </c>
      <c r="S202">
        <f t="shared" si="94"/>
        <v>0</v>
      </c>
      <c r="T202">
        <f t="shared" si="94"/>
        <v>0</v>
      </c>
      <c r="U202">
        <f t="shared" si="94"/>
        <v>0</v>
      </c>
      <c r="V202">
        <f t="shared" si="94"/>
        <v>0</v>
      </c>
      <c r="Y202" s="1" t="s">
        <v>41</v>
      </c>
      <c r="Z202">
        <f t="shared" si="97"/>
        <v>0</v>
      </c>
      <c r="AA202">
        <f t="shared" si="95"/>
        <v>0</v>
      </c>
      <c r="AB202">
        <f t="shared" si="95"/>
        <v>0</v>
      </c>
      <c r="AC202">
        <f t="shared" si="95"/>
        <v>0</v>
      </c>
      <c r="AD202">
        <f t="shared" si="95"/>
        <v>0</v>
      </c>
      <c r="AF202">
        <f t="shared" si="98"/>
        <v>0</v>
      </c>
    </row>
    <row r="203" spans="2:32" x14ac:dyDescent="0.25">
      <c r="L203" t="s">
        <v>118</v>
      </c>
      <c r="Q203" s="1" t="s">
        <v>40</v>
      </c>
      <c r="R203">
        <f t="shared" si="96"/>
        <v>0</v>
      </c>
      <c r="S203">
        <f t="shared" si="94"/>
        <v>0</v>
      </c>
      <c r="T203">
        <f t="shared" si="94"/>
        <v>1</v>
      </c>
      <c r="U203">
        <f t="shared" si="94"/>
        <v>0</v>
      </c>
      <c r="V203">
        <f t="shared" si="94"/>
        <v>0</v>
      </c>
      <c r="Y203" s="1" t="s">
        <v>40</v>
      </c>
      <c r="Z203">
        <f t="shared" si="97"/>
        <v>0</v>
      </c>
      <c r="AA203">
        <f t="shared" si="95"/>
        <v>0</v>
      </c>
      <c r="AB203">
        <f t="shared" si="95"/>
        <v>6.2886763965777543</v>
      </c>
      <c r="AC203">
        <f t="shared" si="95"/>
        <v>0</v>
      </c>
      <c r="AD203">
        <f t="shared" si="95"/>
        <v>0</v>
      </c>
      <c r="AF203">
        <f t="shared" si="98"/>
        <v>6.2886763965777543</v>
      </c>
    </row>
    <row r="204" spans="2:32" x14ac:dyDescent="0.25">
      <c r="Q204" s="1" t="s">
        <v>37</v>
      </c>
      <c r="R204">
        <f t="shared" si="96"/>
        <v>0</v>
      </c>
      <c r="S204">
        <f t="shared" si="94"/>
        <v>0.125</v>
      </c>
      <c r="T204">
        <f t="shared" si="94"/>
        <v>0</v>
      </c>
      <c r="U204">
        <f t="shared" si="94"/>
        <v>0.875</v>
      </c>
      <c r="V204">
        <f t="shared" si="94"/>
        <v>0</v>
      </c>
      <c r="Y204" s="1" t="s">
        <v>37</v>
      </c>
      <c r="Z204">
        <f t="shared" si="97"/>
        <v>0</v>
      </c>
      <c r="AA204">
        <f t="shared" si="95"/>
        <v>1.3682603590001676</v>
      </c>
      <c r="AB204">
        <f t="shared" si="95"/>
        <v>0</v>
      </c>
      <c r="AC204">
        <f t="shared" si="95"/>
        <v>7.3551082033215902</v>
      </c>
      <c r="AD204">
        <f t="shared" si="95"/>
        <v>0</v>
      </c>
      <c r="AF204">
        <f t="shared" si="98"/>
        <v>8.7233685623217578</v>
      </c>
    </row>
    <row r="205" spans="2:32" x14ac:dyDescent="0.25">
      <c r="B205" s="1" t="s">
        <v>124</v>
      </c>
      <c r="C205" cm="1">
        <f t="array" ref="C205:H205">MMULT(C170:H170,_xlfn.ANCHORARRAY(C195))</f>
        <v>1</v>
      </c>
      <c r="D205">
        <v>1.0000000000000004</v>
      </c>
      <c r="E205">
        <v>1.0000000000000004</v>
      </c>
      <c r="F205">
        <v>1</v>
      </c>
      <c r="G205">
        <v>1</v>
      </c>
      <c r="H205">
        <v>1</v>
      </c>
      <c r="Q205" s="1" t="s">
        <v>42</v>
      </c>
      <c r="R205">
        <f t="shared" si="96"/>
        <v>0</v>
      </c>
      <c r="S205">
        <f t="shared" si="94"/>
        <v>0</v>
      </c>
      <c r="T205">
        <f t="shared" si="94"/>
        <v>0</v>
      </c>
      <c r="U205">
        <f t="shared" si="94"/>
        <v>0</v>
      </c>
      <c r="V205">
        <f t="shared" si="94"/>
        <v>1</v>
      </c>
      <c r="Y205" s="1" t="s">
        <v>42</v>
      </c>
      <c r="Z205">
        <f t="shared" si="97"/>
        <v>0</v>
      </c>
      <c r="AA205">
        <f t="shared" si="95"/>
        <v>0</v>
      </c>
      <c r="AB205">
        <f t="shared" si="95"/>
        <v>0</v>
      </c>
      <c r="AC205">
        <f t="shared" si="95"/>
        <v>0</v>
      </c>
      <c r="AD205">
        <f t="shared" si="95"/>
        <v>3.1443381982888776</v>
      </c>
      <c r="AF205">
        <f t="shared" si="98"/>
        <v>3.1443381982888776</v>
      </c>
    </row>
    <row r="206" spans="2:32" x14ac:dyDescent="0.25">
      <c r="B206" s="1" t="s">
        <v>72</v>
      </c>
      <c r="C206" cm="1">
        <f t="array" ref="C206:G206">TRANSPOSE((MMULT(_xlfn.ANCHORARRAY(O164),TRANSPOSE(_xlfn.ANCHORARRAY(C205)))))</f>
        <v>1</v>
      </c>
      <c r="D206">
        <v>1.0000000000000004</v>
      </c>
      <c r="E206">
        <v>0.99999999999999978</v>
      </c>
      <c r="F206">
        <v>1</v>
      </c>
      <c r="G206">
        <v>1</v>
      </c>
    </row>
    <row r="207" spans="2:32" x14ac:dyDescent="0.25">
      <c r="R207">
        <f>SUM(R200:R206)</f>
        <v>1</v>
      </c>
      <c r="S207">
        <f t="shared" ref="S207:V207" si="99">SUM(S200:S206)</f>
        <v>1</v>
      </c>
      <c r="T207">
        <f t="shared" si="99"/>
        <v>1</v>
      </c>
      <c r="U207">
        <f t="shared" si="99"/>
        <v>1</v>
      </c>
      <c r="V207">
        <f t="shared" si="99"/>
        <v>1</v>
      </c>
      <c r="Y207" s="1" t="s">
        <v>155</v>
      </c>
      <c r="Z207" cm="1">
        <f t="array" ref="Z207:AD207">TRANSPOSE(Y179:Y183)</f>
        <v>4.7362187552424082</v>
      </c>
      <c r="AA207">
        <v>10.946082872001341</v>
      </c>
      <c r="AB207">
        <v>6.2886763965777543</v>
      </c>
      <c r="AC207">
        <v>8.4058379466532465</v>
      </c>
      <c r="AD207">
        <v>3.1443381982888776</v>
      </c>
    </row>
    <row r="209" spans="2:27" x14ac:dyDescent="0.25">
      <c r="Q209" s="1" t="s">
        <v>147</v>
      </c>
      <c r="R209" s="1" t="s">
        <v>27</v>
      </c>
      <c r="S209" s="1" t="s">
        <v>28</v>
      </c>
      <c r="T209" s="1" t="s">
        <v>41</v>
      </c>
      <c r="U209" s="1" t="s">
        <v>40</v>
      </c>
      <c r="V209" s="1" t="s">
        <v>37</v>
      </c>
      <c r="W209" s="1" t="s">
        <v>42</v>
      </c>
    </row>
    <row r="210" spans="2:27" x14ac:dyDescent="0.25">
      <c r="B210" s="1" t="s">
        <v>134</v>
      </c>
      <c r="C210" s="1" t="s">
        <v>27</v>
      </c>
      <c r="D210" s="1" t="s">
        <v>28</v>
      </c>
      <c r="E210" s="1" t="s">
        <v>41</v>
      </c>
      <c r="F210" s="1" t="s">
        <v>40</v>
      </c>
      <c r="G210" s="1" t="s">
        <v>37</v>
      </c>
      <c r="H210" s="1" t="s">
        <v>42</v>
      </c>
      <c r="I210" s="1" t="s">
        <v>1</v>
      </c>
      <c r="J210" s="1" t="s">
        <v>26</v>
      </c>
      <c r="Q210" s="1" t="s">
        <v>27</v>
      </c>
      <c r="R210" s="10" cm="1">
        <f t="array" ref="R210:W215">MMULT(R200:V205,R189:W193)</f>
        <v>2.0833333333333332E-2</v>
      </c>
      <c r="S210" s="19">
        <v>0.3214285714285714</v>
      </c>
      <c r="T210" s="19">
        <v>0</v>
      </c>
      <c r="U210" s="19">
        <v>4.1666666666666664E-2</v>
      </c>
      <c r="V210" s="19">
        <v>0.140625</v>
      </c>
      <c r="W210" s="19">
        <v>8.3333333333333329E-2</v>
      </c>
    </row>
    <row r="211" spans="2:27" x14ac:dyDescent="0.25">
      <c r="B211" s="1" t="s">
        <v>30</v>
      </c>
      <c r="C211" s="19">
        <f t="shared" ref="C211:H215" si="100">C164*C$220</f>
        <v>0</v>
      </c>
      <c r="D211" s="19">
        <f t="shared" si="100"/>
        <v>2.4920048894843179</v>
      </c>
      <c r="E211" s="19">
        <f t="shared" si="100"/>
        <v>0</v>
      </c>
      <c r="F211" s="19">
        <f t="shared" si="100"/>
        <v>0</v>
      </c>
      <c r="G211" s="19">
        <f t="shared" si="100"/>
        <v>1.0270379531339915</v>
      </c>
      <c r="H211" s="19">
        <f t="shared" si="100"/>
        <v>0</v>
      </c>
      <c r="I211" s="19">
        <f>L179</f>
        <v>0.94187280594334188</v>
      </c>
      <c r="J211" s="19">
        <f>SUM(C211:I211)</f>
        <v>4.4609156485616506</v>
      </c>
      <c r="Q211" s="1" t="s">
        <v>28</v>
      </c>
      <c r="R211" s="19">
        <v>0.16666666666666666</v>
      </c>
      <c r="S211" s="19">
        <v>0.23214285714285712</v>
      </c>
      <c r="T211" s="19">
        <v>0</v>
      </c>
      <c r="U211" s="19">
        <v>0.27083333333333331</v>
      </c>
      <c r="V211" s="19">
        <v>9.375E-2</v>
      </c>
      <c r="W211" s="19">
        <v>0.5</v>
      </c>
    </row>
    <row r="212" spans="2:27" x14ac:dyDescent="0.25">
      <c r="B212" s="1" t="s">
        <v>31</v>
      </c>
      <c r="C212" s="19">
        <f t="shared" si="100"/>
        <v>0.93144513548202945</v>
      </c>
      <c r="D212" s="19">
        <f t="shared" si="100"/>
        <v>2.4222365286189778</v>
      </c>
      <c r="E212" s="19">
        <f t="shared" si="100"/>
        <v>0</v>
      </c>
      <c r="F212" s="19">
        <f t="shared" si="100"/>
        <v>1.9191013446328391</v>
      </c>
      <c r="G212" s="19">
        <f t="shared" si="100"/>
        <v>0.99828409521059058</v>
      </c>
      <c r="H212" s="19">
        <f t="shared" si="100"/>
        <v>1.9191013446328387</v>
      </c>
      <c r="I212" s="19">
        <f>L180</f>
        <v>1.8310066127847169</v>
      </c>
      <c r="J212" s="19">
        <f t="shared" ref="J212:J215" si="101">SUM(C212:I212)</f>
        <v>10.021175061361992</v>
      </c>
      <c r="Q212" s="1" t="s">
        <v>41</v>
      </c>
      <c r="R212" s="19">
        <v>0</v>
      </c>
      <c r="S212" s="19">
        <v>0</v>
      </c>
      <c r="T212" s="19">
        <v>0</v>
      </c>
      <c r="U212" s="19">
        <v>0</v>
      </c>
      <c r="V212" s="19">
        <v>0</v>
      </c>
      <c r="W212" s="19">
        <v>0</v>
      </c>
    </row>
    <row r="213" spans="2:27" x14ac:dyDescent="0.25">
      <c r="B213" s="1" t="s">
        <v>32</v>
      </c>
      <c r="C213" s="19">
        <f t="shared" si="100"/>
        <v>1.1977384388845072</v>
      </c>
      <c r="D213" s="19">
        <f t="shared" si="100"/>
        <v>0</v>
      </c>
      <c r="E213" s="19">
        <f t="shared" si="100"/>
        <v>0</v>
      </c>
      <c r="F213" s="19">
        <f t="shared" si="100"/>
        <v>0</v>
      </c>
      <c r="G213" s="19">
        <f t="shared" si="100"/>
        <v>3.851058494632615</v>
      </c>
      <c r="H213" s="19">
        <f t="shared" si="100"/>
        <v>0</v>
      </c>
      <c r="I213" s="19">
        <f>L181</f>
        <v>2.3544779165646168</v>
      </c>
      <c r="J213" s="19">
        <f t="shared" si="101"/>
        <v>7.4032748500817398</v>
      </c>
      <c r="Q213" s="1" t="s">
        <v>40</v>
      </c>
      <c r="R213" s="19">
        <v>0.16666666666666666</v>
      </c>
      <c r="S213" s="19">
        <v>0</v>
      </c>
      <c r="T213" s="19">
        <v>0</v>
      </c>
      <c r="U213" s="19">
        <v>0</v>
      </c>
      <c r="V213" s="19">
        <v>0.375</v>
      </c>
      <c r="W213" s="19">
        <v>0</v>
      </c>
    </row>
    <row r="214" spans="2:27" x14ac:dyDescent="0.25">
      <c r="B214" s="1" t="s">
        <v>38</v>
      </c>
      <c r="C214" s="19">
        <f t="shared" si="100"/>
        <v>1.9700388553025479</v>
      </c>
      <c r="D214" s="19">
        <f t="shared" si="100"/>
        <v>1.2807786246162141</v>
      </c>
      <c r="E214" s="19">
        <f t="shared" si="100"/>
        <v>0</v>
      </c>
      <c r="F214" s="19">
        <f t="shared" si="100"/>
        <v>1.0147415215802049</v>
      </c>
      <c r="G214" s="19">
        <f t="shared" si="100"/>
        <v>0</v>
      </c>
      <c r="H214" s="19">
        <f t="shared" si="100"/>
        <v>0</v>
      </c>
      <c r="I214" s="19">
        <f>L182</f>
        <v>3.872642664707322</v>
      </c>
      <c r="J214" s="19">
        <f t="shared" si="101"/>
        <v>8.1382016662062888</v>
      </c>
      <c r="Q214" s="1" t="s">
        <v>37</v>
      </c>
      <c r="R214" s="19">
        <v>0.31249999999999994</v>
      </c>
      <c r="S214" s="19">
        <v>0.1607142857142857</v>
      </c>
      <c r="T214" s="19">
        <v>0</v>
      </c>
      <c r="U214" s="19">
        <v>0.18749999999999997</v>
      </c>
      <c r="V214" s="19">
        <v>1.5625E-2</v>
      </c>
      <c r="W214" s="19">
        <v>8.3333333333333329E-2</v>
      </c>
    </row>
    <row r="215" spans="2:27" x14ac:dyDescent="0.25">
      <c r="B215" s="1" t="s">
        <v>43</v>
      </c>
      <c r="C215" s="19">
        <f t="shared" si="100"/>
        <v>0</v>
      </c>
      <c r="D215" s="19">
        <f t="shared" si="100"/>
        <v>0</v>
      </c>
      <c r="E215" s="19">
        <f t="shared" si="100"/>
        <v>0</v>
      </c>
      <c r="F215" s="19">
        <f t="shared" si="100"/>
        <v>2.7692115577114569</v>
      </c>
      <c r="G215" s="19">
        <f t="shared" si="100"/>
        <v>0</v>
      </c>
      <c r="H215" s="19">
        <f t="shared" si="100"/>
        <v>0</v>
      </c>
      <c r="I215" s="19">
        <f>L183</f>
        <v>0</v>
      </c>
      <c r="J215" s="19">
        <f t="shared" si="101"/>
        <v>2.7692115577114569</v>
      </c>
      <c r="Q215" s="1" t="s">
        <v>42</v>
      </c>
      <c r="R215" s="19">
        <v>0</v>
      </c>
      <c r="S215" s="19">
        <v>0</v>
      </c>
      <c r="T215" s="19">
        <v>0</v>
      </c>
      <c r="U215" s="19">
        <v>0.5</v>
      </c>
      <c r="V215" s="19">
        <v>0</v>
      </c>
      <c r="W215" s="19">
        <v>0</v>
      </c>
    </row>
    <row r="216" spans="2:27" x14ac:dyDescent="0.25">
      <c r="C216" s="19"/>
      <c r="D216" s="19"/>
      <c r="E216" s="19"/>
      <c r="F216" s="19"/>
      <c r="G216" s="19"/>
      <c r="H216" s="19"/>
      <c r="I216" s="19"/>
      <c r="J216" s="19"/>
    </row>
    <row r="217" spans="2:27" x14ac:dyDescent="0.25">
      <c r="B217" s="1" t="s">
        <v>121</v>
      </c>
      <c r="C217" s="19">
        <f t="shared" ref="C217:H217" si="102">C220-SUM(C211:C215)</f>
        <v>1.6504204424851006</v>
      </c>
      <c r="D217" s="19">
        <f t="shared" si="102"/>
        <v>2.1459710996816064</v>
      </c>
      <c r="E217" s="19">
        <f t="shared" si="102"/>
        <v>0</v>
      </c>
      <c r="F217" s="19">
        <f t="shared" si="102"/>
        <v>1.7002204261572373</v>
      </c>
      <c r="G217" s="19">
        <f t="shared" si="102"/>
        <v>2.6532778185974379</v>
      </c>
      <c r="H217" s="19">
        <f t="shared" si="102"/>
        <v>0.85011021307861867</v>
      </c>
      <c r="I217" s="19"/>
      <c r="J217" s="19"/>
      <c r="Q217" s="1" t="s">
        <v>148</v>
      </c>
    </row>
    <row r="218" spans="2:27" x14ac:dyDescent="0.25">
      <c r="B218" s="1" t="s">
        <v>81</v>
      </c>
      <c r="C218" s="19">
        <f>SUM(C211:C217)</f>
        <v>5.749642872154185</v>
      </c>
      <c r="D218" s="19">
        <f t="shared" ref="D218:H218" si="103">SUM(D211:D217)</f>
        <v>8.3409911424011156</v>
      </c>
      <c r="E218" s="19">
        <f t="shared" si="103"/>
        <v>0</v>
      </c>
      <c r="F218" s="19">
        <f t="shared" si="103"/>
        <v>7.403274850081738</v>
      </c>
      <c r="G218" s="19">
        <f t="shared" si="103"/>
        <v>8.5296583615746346</v>
      </c>
      <c r="H218" s="19">
        <f t="shared" si="103"/>
        <v>2.7692115577114573</v>
      </c>
      <c r="I218" s="19"/>
      <c r="J218" s="19"/>
      <c r="Q218" s="1" t="s">
        <v>27</v>
      </c>
      <c r="R218" s="10">
        <f>L74-R210</f>
        <v>0.97916666666666663</v>
      </c>
      <c r="S218" s="10">
        <f t="shared" ref="S218:W223" si="104">M74-S210</f>
        <v>-0.3214285714285714</v>
      </c>
      <c r="T218" s="10">
        <f t="shared" si="104"/>
        <v>0</v>
      </c>
      <c r="U218" s="10">
        <f t="shared" si="104"/>
        <v>-4.1666666666666664E-2</v>
      </c>
      <c r="V218" s="10">
        <f t="shared" si="104"/>
        <v>-0.140625</v>
      </c>
      <c r="W218" s="10">
        <f t="shared" si="104"/>
        <v>-8.3333333333333329E-2</v>
      </c>
      <c r="X218" s="2"/>
    </row>
    <row r="219" spans="2:27" x14ac:dyDescent="0.25">
      <c r="C219" s="19"/>
      <c r="D219" s="19"/>
      <c r="E219" s="19"/>
      <c r="F219" s="19"/>
      <c r="G219" s="19"/>
      <c r="H219" s="19"/>
      <c r="I219" s="19"/>
      <c r="J219" s="19"/>
      <c r="Q219" s="1" t="s">
        <v>28</v>
      </c>
      <c r="R219" s="10">
        <f>L75-R211</f>
        <v>-0.16666666666666666</v>
      </c>
      <c r="S219" s="10">
        <f t="shared" si="104"/>
        <v>0.7678571428571429</v>
      </c>
      <c r="T219" s="10">
        <f t="shared" si="104"/>
        <v>0</v>
      </c>
      <c r="U219" s="10">
        <f t="shared" si="104"/>
        <v>-0.27083333333333331</v>
      </c>
      <c r="V219" s="10">
        <f t="shared" si="104"/>
        <v>-9.375E-2</v>
      </c>
      <c r="W219" s="10">
        <f t="shared" si="104"/>
        <v>-0.5</v>
      </c>
      <c r="X219" s="2"/>
    </row>
    <row r="220" spans="2:27" x14ac:dyDescent="0.25">
      <c r="B220" s="1" t="s">
        <v>120</v>
      </c>
      <c r="C220" s="19" cm="1">
        <f t="array" ref="C220:H220">TRANSPOSE(_xlfn.ANCHORARRAY(J195))</f>
        <v>5.749642872154185</v>
      </c>
      <c r="D220" s="19">
        <v>8.3409911424011156</v>
      </c>
      <c r="E220" s="19">
        <v>0</v>
      </c>
      <c r="F220" s="19">
        <v>7.403274850081738</v>
      </c>
      <c r="G220" s="19">
        <v>8.5296583615746346</v>
      </c>
      <c r="H220" s="19">
        <v>2.7692115577114573</v>
      </c>
      <c r="I220" s="19"/>
      <c r="J220" s="19"/>
      <c r="Q220" s="1" t="s">
        <v>41</v>
      </c>
      <c r="R220" s="10">
        <f t="shared" ref="R220:R223" si="105">L76-R212</f>
        <v>0</v>
      </c>
      <c r="S220" s="10">
        <f t="shared" si="104"/>
        <v>0</v>
      </c>
      <c r="T220" s="10">
        <f t="shared" si="104"/>
        <v>1</v>
      </c>
      <c r="U220" s="10">
        <f t="shared" si="104"/>
        <v>0</v>
      </c>
      <c r="V220" s="10">
        <f t="shared" si="104"/>
        <v>0</v>
      </c>
      <c r="W220" s="10">
        <f t="shared" si="104"/>
        <v>0</v>
      </c>
      <c r="X220" s="2"/>
    </row>
    <row r="221" spans="2:27" x14ac:dyDescent="0.25">
      <c r="B221" s="1" t="s">
        <v>122</v>
      </c>
      <c r="C221" s="19" cm="1">
        <f t="array" ref="C221:H221">TRANSPOSE(L195:L200)</f>
        <v>1.650420442485101</v>
      </c>
      <c r="D221" s="19">
        <v>2.1459710996816073</v>
      </c>
      <c r="E221" s="19">
        <v>0</v>
      </c>
      <c r="F221" s="19">
        <v>1.7002204261572371</v>
      </c>
      <c r="G221" s="19">
        <v>2.6532778185974366</v>
      </c>
      <c r="H221" s="19">
        <v>0.85011021307861834</v>
      </c>
      <c r="I221" s="19"/>
      <c r="J221" s="19"/>
      <c r="Q221" s="1" t="s">
        <v>40</v>
      </c>
      <c r="R221" s="10">
        <f t="shared" si="105"/>
        <v>-0.16666666666666666</v>
      </c>
      <c r="S221" s="10">
        <f t="shared" si="104"/>
        <v>0</v>
      </c>
      <c r="T221" s="10">
        <f t="shared" si="104"/>
        <v>0</v>
      </c>
      <c r="U221" s="10">
        <f t="shared" si="104"/>
        <v>1</v>
      </c>
      <c r="V221" s="10">
        <f t="shared" si="104"/>
        <v>-0.375</v>
      </c>
      <c r="W221" s="10">
        <f t="shared" si="104"/>
        <v>0</v>
      </c>
      <c r="X221" s="2"/>
    </row>
    <row r="222" spans="2:27" x14ac:dyDescent="0.25">
      <c r="B222" s="1" t="s">
        <v>140</v>
      </c>
      <c r="C222" s="19">
        <f>C221-C217</f>
        <v>0</v>
      </c>
      <c r="D222" s="19">
        <f t="shared" ref="D222:H222" si="106">D221-D217</f>
        <v>0</v>
      </c>
      <c r="E222" s="19">
        <f t="shared" si="106"/>
        <v>0</v>
      </c>
      <c r="F222" s="19">
        <f t="shared" si="106"/>
        <v>0</v>
      </c>
      <c r="G222" s="19">
        <f t="shared" si="106"/>
        <v>0</v>
      </c>
      <c r="H222" s="19">
        <f t="shared" si="106"/>
        <v>0</v>
      </c>
      <c r="I222" s="19"/>
      <c r="J222" s="19"/>
      <c r="Q222" s="1" t="s">
        <v>37</v>
      </c>
      <c r="R222" s="10">
        <f t="shared" si="105"/>
        <v>-0.31249999999999994</v>
      </c>
      <c r="S222" s="10">
        <f t="shared" si="104"/>
        <v>-0.1607142857142857</v>
      </c>
      <c r="T222" s="10">
        <f t="shared" si="104"/>
        <v>0</v>
      </c>
      <c r="U222" s="10">
        <f t="shared" si="104"/>
        <v>-0.18749999999999997</v>
      </c>
      <c r="V222" s="10">
        <f t="shared" si="104"/>
        <v>0.984375</v>
      </c>
      <c r="W222" s="10">
        <f t="shared" si="104"/>
        <v>-8.3333333333333329E-2</v>
      </c>
      <c r="X222" s="2"/>
    </row>
    <row r="223" spans="2:27" x14ac:dyDescent="0.25">
      <c r="B223" s="1" t="s">
        <v>126</v>
      </c>
      <c r="C223" s="4">
        <f>C220*C205</f>
        <v>5.749642872154185</v>
      </c>
      <c r="D223" s="4">
        <f t="shared" ref="D223:H223" si="107">D220*D205</f>
        <v>8.3409911424011192</v>
      </c>
      <c r="E223" s="4">
        <f t="shared" si="107"/>
        <v>0</v>
      </c>
      <c r="F223" s="4">
        <f t="shared" si="107"/>
        <v>7.403274850081738</v>
      </c>
      <c r="G223" s="4">
        <f t="shared" si="107"/>
        <v>8.5296583615746346</v>
      </c>
      <c r="H223" s="4">
        <f t="shared" si="107"/>
        <v>2.7692115577114573</v>
      </c>
      <c r="Q223" s="1" t="s">
        <v>42</v>
      </c>
      <c r="R223" s="10">
        <f t="shared" si="105"/>
        <v>0</v>
      </c>
      <c r="S223" s="10">
        <f t="shared" si="104"/>
        <v>0</v>
      </c>
      <c r="T223" s="10">
        <f t="shared" si="104"/>
        <v>0</v>
      </c>
      <c r="U223" s="10">
        <f t="shared" si="104"/>
        <v>-0.5</v>
      </c>
      <c r="V223" s="10">
        <f t="shared" si="104"/>
        <v>0</v>
      </c>
      <c r="W223" s="10">
        <f t="shared" si="104"/>
        <v>1</v>
      </c>
      <c r="X223" s="2"/>
    </row>
    <row r="224" spans="2:27" x14ac:dyDescent="0.25">
      <c r="AA224" t="s">
        <v>156</v>
      </c>
    </row>
    <row r="225" spans="2:29" x14ac:dyDescent="0.25">
      <c r="B225" s="1" t="s">
        <v>135</v>
      </c>
      <c r="C225" s="1" t="s">
        <v>30</v>
      </c>
      <c r="D225" s="1" t="s">
        <v>31</v>
      </c>
      <c r="E225" s="1" t="s">
        <v>32</v>
      </c>
      <c r="F225" s="1" t="s">
        <v>38</v>
      </c>
      <c r="G225" s="1" t="s">
        <v>43</v>
      </c>
      <c r="I225" s="1" t="s">
        <v>80</v>
      </c>
      <c r="Q225" s="1" t="s">
        <v>149</v>
      </c>
      <c r="R225" s="1" t="s">
        <v>27</v>
      </c>
      <c r="S225" s="1" t="s">
        <v>28</v>
      </c>
      <c r="T225" s="1" t="s">
        <v>41</v>
      </c>
      <c r="U225" s="1" t="s">
        <v>40</v>
      </c>
      <c r="V225" s="1" t="s">
        <v>37</v>
      </c>
      <c r="W225" s="1" t="s">
        <v>42</v>
      </c>
      <c r="Y225" s="1" t="s">
        <v>150</v>
      </c>
      <c r="AA225" s="1" t="s">
        <v>151</v>
      </c>
      <c r="AB225" s="1" t="s">
        <v>152</v>
      </c>
      <c r="AC225" s="1" t="s">
        <v>153</v>
      </c>
    </row>
    <row r="226" spans="2:29" x14ac:dyDescent="0.25">
      <c r="B226" s="1" t="s">
        <v>27</v>
      </c>
      <c r="C226" s="19">
        <f t="shared" ref="C226:G231" si="108">O153*C$234</f>
        <v>4.4609156485616506</v>
      </c>
      <c r="D226" s="19">
        <f t="shared" si="108"/>
        <v>1.2887272235925324</v>
      </c>
      <c r="E226" s="19">
        <f t="shared" si="108"/>
        <v>0</v>
      </c>
      <c r="F226" s="19">
        <f t="shared" si="108"/>
        <v>0</v>
      </c>
      <c r="G226" s="19">
        <f t="shared" si="108"/>
        <v>0</v>
      </c>
      <c r="H226" s="19"/>
      <c r="I226" s="19">
        <f>SUM(C226:G226)</f>
        <v>5.7496428721541832</v>
      </c>
      <c r="Q226" s="1" t="s">
        <v>27</v>
      </c>
      <c r="R226" cm="1">
        <f t="array" ref="R226:W231">MINVERSE(R218:W223)</f>
        <v>1.3926522395571213</v>
      </c>
      <c r="S226">
        <v>0.68485153497735263</v>
      </c>
      <c r="T226">
        <v>0</v>
      </c>
      <c r="U226">
        <v>0.58429793658782081</v>
      </c>
      <c r="V226">
        <v>0.48676396577755404</v>
      </c>
      <c r="W226">
        <v>0.49904378459989929</v>
      </c>
      <c r="Y226" cm="1">
        <f t="array" ref="Y226:Y231">MMULT(R200:V205,I52:I56)</f>
        <v>1.25</v>
      </c>
      <c r="AA226" cm="1">
        <f t="array" ref="AA226:AA231">MMULT(_xlfn.ANCHORARRAY(R226),_xlfn.ANCHORARRAY(Y226))</f>
        <v>6.1044791142425767</v>
      </c>
      <c r="AB226" cm="1">
        <f t="array" ref="AB226:AB231">TRANSPOSE(R195:W195)</f>
        <v>0.33333333333333337</v>
      </c>
      <c r="AC226">
        <f>AB226*AA226</f>
        <v>2.0348263714141925</v>
      </c>
    </row>
    <row r="227" spans="2:29" x14ac:dyDescent="0.25">
      <c r="B227" s="1" t="s">
        <v>28</v>
      </c>
      <c r="C227" s="19">
        <f t="shared" si="108"/>
        <v>0</v>
      </c>
      <c r="D227" s="19">
        <f t="shared" si="108"/>
        <v>7.3945709237564792</v>
      </c>
      <c r="E227" s="19">
        <f t="shared" si="108"/>
        <v>0</v>
      </c>
      <c r="F227" s="19">
        <f t="shared" si="108"/>
        <v>0.94642021864463688</v>
      </c>
      <c r="G227" s="19">
        <f t="shared" si="108"/>
        <v>0</v>
      </c>
      <c r="H227" s="19"/>
      <c r="I227" s="19">
        <f t="shared" ref="I227:I231" si="109">SUM(C227:G227)</f>
        <v>8.3409911424011156</v>
      </c>
      <c r="Q227" s="1" t="s">
        <v>28</v>
      </c>
      <c r="R227">
        <v>0.71233014594866628</v>
      </c>
      <c r="S227">
        <v>1.7466532460996476</v>
      </c>
      <c r="T227">
        <v>0</v>
      </c>
      <c r="U227">
        <v>1.1290890790135883</v>
      </c>
      <c r="V227">
        <v>0.69823855057876194</v>
      </c>
      <c r="W227">
        <v>0.99087401442710943</v>
      </c>
      <c r="Y227">
        <v>2</v>
      </c>
      <c r="AA227">
        <v>9.260291897332662</v>
      </c>
      <c r="AB227">
        <v>0.2857142857142857</v>
      </c>
      <c r="AC227">
        <f t="shared" ref="AC227:AC231" si="110">AB227*AA227</f>
        <v>2.6457976849521891</v>
      </c>
    </row>
    <row r="228" spans="2:29" x14ac:dyDescent="0.25">
      <c r="B228" s="1" t="s">
        <v>41</v>
      </c>
      <c r="C228" s="19">
        <f t="shared" si="108"/>
        <v>0</v>
      </c>
      <c r="D228" s="19">
        <f t="shared" si="108"/>
        <v>0</v>
      </c>
      <c r="E228" s="19">
        <f t="shared" si="108"/>
        <v>0</v>
      </c>
      <c r="F228" s="19">
        <f t="shared" si="108"/>
        <v>0</v>
      </c>
      <c r="G228" s="19">
        <f t="shared" si="108"/>
        <v>0</v>
      </c>
      <c r="H228" s="19"/>
      <c r="I228" s="19">
        <f t="shared" si="109"/>
        <v>0</v>
      </c>
      <c r="Q228" s="1" t="s">
        <v>41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Y228">
        <v>0</v>
      </c>
      <c r="AA228">
        <v>0</v>
      </c>
      <c r="AB228">
        <v>0</v>
      </c>
      <c r="AC228">
        <f t="shared" si="110"/>
        <v>0</v>
      </c>
    </row>
    <row r="229" spans="2:29" x14ac:dyDescent="0.25">
      <c r="B229" s="1" t="s">
        <v>40</v>
      </c>
      <c r="C229" s="19">
        <f t="shared" si="108"/>
        <v>0</v>
      </c>
      <c r="D229" s="19">
        <f t="shared" si="108"/>
        <v>0</v>
      </c>
      <c r="E229" s="19">
        <f t="shared" si="108"/>
        <v>7.403274850081738</v>
      </c>
      <c r="F229" s="19">
        <f t="shared" si="108"/>
        <v>0</v>
      </c>
      <c r="G229" s="19">
        <f t="shared" si="108"/>
        <v>0</v>
      </c>
      <c r="H229" s="19"/>
      <c r="I229" s="19">
        <f t="shared" si="109"/>
        <v>7.403274850081738</v>
      </c>
      <c r="Q229" s="1" t="s">
        <v>40</v>
      </c>
      <c r="R229">
        <v>0.48374433819828883</v>
      </c>
      <c r="S229">
        <v>0.33155510820332157</v>
      </c>
      <c r="T229">
        <v>0</v>
      </c>
      <c r="U229">
        <v>1.3543029693004529</v>
      </c>
      <c r="V229">
        <v>0.61660795168595872</v>
      </c>
      <c r="W229">
        <v>0.25747357825868139</v>
      </c>
      <c r="Y229">
        <v>2</v>
      </c>
      <c r="AA229">
        <v>6.2886763965777552</v>
      </c>
      <c r="AB229">
        <v>0</v>
      </c>
      <c r="AC229">
        <f t="shared" si="110"/>
        <v>0</v>
      </c>
    </row>
    <row r="230" spans="2:29" x14ac:dyDescent="0.25">
      <c r="B230" s="1" t="s">
        <v>37</v>
      </c>
      <c r="C230" s="19">
        <f t="shared" si="108"/>
        <v>0</v>
      </c>
      <c r="D230" s="19">
        <f t="shared" si="108"/>
        <v>1.3378769140129811</v>
      </c>
      <c r="E230" s="19">
        <f t="shared" si="108"/>
        <v>0</v>
      </c>
      <c r="F230" s="19">
        <f t="shared" si="108"/>
        <v>7.1917814475616524</v>
      </c>
      <c r="G230" s="19">
        <f t="shared" si="108"/>
        <v>0</v>
      </c>
      <c r="H230" s="19"/>
      <c r="I230" s="19">
        <f t="shared" si="109"/>
        <v>8.5296583615746329</v>
      </c>
      <c r="Q230" s="1" t="s">
        <v>37</v>
      </c>
      <c r="R230">
        <v>0.67102835094782742</v>
      </c>
      <c r="S230">
        <v>0.57976849521892293</v>
      </c>
      <c r="T230">
        <v>0</v>
      </c>
      <c r="U230">
        <v>0.68511994631773188</v>
      </c>
      <c r="V230">
        <v>1.4279483308169769</v>
      </c>
      <c r="W230">
        <v>0.46479897108986185</v>
      </c>
      <c r="Y230">
        <v>3.75</v>
      </c>
      <c r="AA230">
        <v>8.7233685623217561</v>
      </c>
      <c r="AB230">
        <v>0.37500000000000006</v>
      </c>
      <c r="AC230">
        <f t="shared" si="110"/>
        <v>3.271263210870659</v>
      </c>
    </row>
    <row r="231" spans="2:29" x14ac:dyDescent="0.25">
      <c r="B231" s="1" t="s">
        <v>42</v>
      </c>
      <c r="C231" s="19">
        <f t="shared" si="108"/>
        <v>0</v>
      </c>
      <c r="D231" s="19">
        <f t="shared" si="108"/>
        <v>0</v>
      </c>
      <c r="E231" s="19">
        <f t="shared" si="108"/>
        <v>0</v>
      </c>
      <c r="F231" s="19">
        <f t="shared" si="108"/>
        <v>0</v>
      </c>
      <c r="G231" s="19">
        <f t="shared" si="108"/>
        <v>2.7692115577114569</v>
      </c>
      <c r="H231" s="19"/>
      <c r="I231" s="19">
        <f t="shared" si="109"/>
        <v>2.7692115577114569</v>
      </c>
      <c r="Q231" s="1" t="s">
        <v>42</v>
      </c>
      <c r="R231">
        <v>0.24187216909914447</v>
      </c>
      <c r="S231">
        <v>0.16577755410166078</v>
      </c>
      <c r="T231">
        <v>0</v>
      </c>
      <c r="U231">
        <v>0.67715148465022656</v>
      </c>
      <c r="V231">
        <v>0.30830397584297942</v>
      </c>
      <c r="W231">
        <v>1.1287367891293407</v>
      </c>
      <c r="Y231">
        <v>0</v>
      </c>
      <c r="AA231">
        <v>3.1443381982888781</v>
      </c>
      <c r="AB231">
        <v>0.33333333333333331</v>
      </c>
      <c r="AC231">
        <f t="shared" si="110"/>
        <v>1.0481127327629594</v>
      </c>
    </row>
    <row r="232" spans="2:29" x14ac:dyDescent="0.25">
      <c r="B232" s="1" t="s">
        <v>78</v>
      </c>
      <c r="C232" s="19">
        <f>SUM(C226:C231)</f>
        <v>4.4609156485616506</v>
      </c>
      <c r="D232" s="19">
        <f t="shared" ref="D232:G232" si="111">SUM(D226:D231)</f>
        <v>10.021175061361992</v>
      </c>
      <c r="E232" s="19">
        <f t="shared" si="111"/>
        <v>7.403274850081738</v>
      </c>
      <c r="F232" s="19">
        <f t="shared" si="111"/>
        <v>8.1382016662062888</v>
      </c>
      <c r="G232" s="19">
        <f t="shared" si="111"/>
        <v>2.7692115577114569</v>
      </c>
      <c r="H232" s="19"/>
      <c r="I232" s="19"/>
    </row>
    <row r="233" spans="2:29" x14ac:dyDescent="0.25">
      <c r="C233" s="19"/>
      <c r="D233" s="19"/>
      <c r="E233" s="19"/>
      <c r="F233" s="19"/>
      <c r="G233" s="19"/>
      <c r="H233" s="19"/>
      <c r="I233" s="19"/>
      <c r="Q233" s="1" t="s">
        <v>124</v>
      </c>
      <c r="R233" cm="1">
        <f t="array" ref="R233:W233">MMULT(R195:W195,_xlfn.ANCHORARRAY(R226))</f>
        <v>1</v>
      </c>
      <c r="S233">
        <v>0.99999999999999989</v>
      </c>
      <c r="T233">
        <v>0</v>
      </c>
      <c r="U233">
        <v>1</v>
      </c>
      <c r="V233">
        <v>1</v>
      </c>
      <c r="W233">
        <v>1</v>
      </c>
    </row>
    <row r="234" spans="2:29" x14ac:dyDescent="0.25">
      <c r="B234" s="1" t="s">
        <v>123</v>
      </c>
      <c r="C234" s="19" cm="1">
        <f t="array" ref="C234:G234">TRANSPOSE(J211:J215)</f>
        <v>4.4609156485616506</v>
      </c>
      <c r="D234" s="19">
        <v>10.021175061361992</v>
      </c>
      <c r="E234" s="19">
        <v>7.4032748500817398</v>
      </c>
      <c r="F234" s="19">
        <v>8.1382016662062888</v>
      </c>
      <c r="G234" s="19">
        <v>2.7692115577114569</v>
      </c>
      <c r="H234" s="19"/>
      <c r="I234" s="19"/>
      <c r="Q234" s="1" t="s">
        <v>72</v>
      </c>
      <c r="R234" cm="1">
        <f t="array" ref="R234:V234">TRANSPOSE(MMULT(TRANSPOSE(R200:V205),TRANSPOSE(_xlfn.ANCHORARRAY(R233))))</f>
        <v>1</v>
      </c>
      <c r="S234">
        <v>0.99999999999999989</v>
      </c>
      <c r="T234">
        <v>1</v>
      </c>
      <c r="U234">
        <v>1</v>
      </c>
      <c r="V234">
        <v>1</v>
      </c>
    </row>
    <row r="235" spans="2:29" x14ac:dyDescent="0.25">
      <c r="B235" s="1" t="s">
        <v>127</v>
      </c>
      <c r="C235" s="4">
        <f>C234*C206</f>
        <v>4.4609156485616506</v>
      </c>
      <c r="D235" s="4">
        <f t="shared" ref="D235:G235" si="112">D234*D206</f>
        <v>10.021175061361998</v>
      </c>
      <c r="E235" s="4">
        <f t="shared" si="112"/>
        <v>7.403274850081738</v>
      </c>
      <c r="F235" s="4">
        <f t="shared" si="112"/>
        <v>8.1382016662062888</v>
      </c>
      <c r="G235" s="4">
        <f t="shared" si="112"/>
        <v>2.7692115577114569</v>
      </c>
    </row>
    <row r="238" spans="2:29" x14ac:dyDescent="0.25">
      <c r="B238" s="1" t="s">
        <v>99</v>
      </c>
      <c r="Q238" s="1" t="s">
        <v>99</v>
      </c>
    </row>
    <row r="240" spans="2:29" x14ac:dyDescent="0.25">
      <c r="B240" s="1" t="s">
        <v>81</v>
      </c>
      <c r="C240" s="19">
        <f>C218</f>
        <v>5.749642872154185</v>
      </c>
      <c r="D240" s="19">
        <f t="shared" ref="D240:H240" si="113">D218</f>
        <v>8.3409911424011156</v>
      </c>
      <c r="E240" s="19">
        <f t="shared" si="113"/>
        <v>0</v>
      </c>
      <c r="F240" s="19">
        <f t="shared" si="113"/>
        <v>7.403274850081738</v>
      </c>
      <c r="G240" s="19">
        <f t="shared" si="113"/>
        <v>8.5296583615746346</v>
      </c>
      <c r="H240" s="19">
        <f t="shared" si="113"/>
        <v>2.7692115577114573</v>
      </c>
      <c r="L240" s="1" t="s">
        <v>84</v>
      </c>
      <c r="M240" s="1" t="s">
        <v>85</v>
      </c>
      <c r="N240" s="1" t="s">
        <v>89</v>
      </c>
      <c r="Q240" s="1" t="s">
        <v>81</v>
      </c>
      <c r="R240" s="19" cm="1">
        <f t="array" ref="R240:W240">TRANSPOSE(_xlfn.ANCHORARRAY(AA226))</f>
        <v>6.1044791142425767</v>
      </c>
      <c r="S240" s="19">
        <v>9.260291897332662</v>
      </c>
      <c r="T240" s="19">
        <v>0</v>
      </c>
      <c r="U240" s="19">
        <v>6.2886763965777552</v>
      </c>
      <c r="V240" s="19">
        <v>8.7233685623217561</v>
      </c>
      <c r="W240" s="19">
        <v>3.1443381982888781</v>
      </c>
      <c r="AA240" s="1" t="s">
        <v>84</v>
      </c>
      <c r="AB240" s="1" t="s">
        <v>85</v>
      </c>
      <c r="AC240" s="1" t="s">
        <v>89</v>
      </c>
    </row>
    <row r="241" spans="2:30" x14ac:dyDescent="0.25">
      <c r="B241" s="1" t="s">
        <v>80</v>
      </c>
      <c r="C241" s="19" cm="1">
        <f t="array" ref="C241:H241">TRANSPOSE(I226:I231)</f>
        <v>5.7496428721541832</v>
      </c>
      <c r="D241" s="19">
        <v>8.3409911424011156</v>
      </c>
      <c r="E241" s="19">
        <v>0</v>
      </c>
      <c r="F241" s="19">
        <v>7.403274850081738</v>
      </c>
      <c r="G241" s="19">
        <v>8.5296583615746329</v>
      </c>
      <c r="H241" s="19">
        <v>2.7692115577114569</v>
      </c>
      <c r="K241" s="1" t="s">
        <v>83</v>
      </c>
      <c r="L241" s="22">
        <f>SUM(C240:H240)</f>
        <v>32.792778783923133</v>
      </c>
      <c r="M241" s="22">
        <f>SUM(_xlfn.ANCHORARRAY(C241))</f>
        <v>32.792778783923126</v>
      </c>
      <c r="N241" s="22">
        <f>SUM(C235:H235)</f>
        <v>32.792778783923133</v>
      </c>
      <c r="Q241" s="1" t="s">
        <v>80</v>
      </c>
      <c r="R241" s="19" cm="1">
        <f t="array" ref="R241:W241">TRANSPOSE(AF200:AF205)</f>
        <v>6.1044791142425758</v>
      </c>
      <c r="S241" s="19">
        <v>9.260291897332662</v>
      </c>
      <c r="T241" s="19">
        <v>0</v>
      </c>
      <c r="U241" s="19">
        <v>6.2886763965777543</v>
      </c>
      <c r="V241" s="19">
        <v>8.7233685623217578</v>
      </c>
      <c r="W241" s="19">
        <v>3.1443381982888776</v>
      </c>
      <c r="Z241" s="1" t="s">
        <v>83</v>
      </c>
      <c r="AA241" s="22">
        <f>SUM(R240:W240)</f>
        <v>33.52115416876363</v>
      </c>
      <c r="AB241" s="22">
        <f>SUM(_xlfn.ANCHORARRAY(R241))</f>
        <v>33.52115416876363</v>
      </c>
      <c r="AC241" s="22">
        <f>SUM(R242:W242)</f>
        <v>33.52115416876363</v>
      </c>
    </row>
    <row r="242" spans="2:30" x14ac:dyDescent="0.25">
      <c r="B242" s="1" t="s">
        <v>126</v>
      </c>
      <c r="C242" s="19">
        <f>C223</f>
        <v>5.749642872154185</v>
      </c>
      <c r="D242" s="19">
        <f t="shared" ref="D242:H242" si="114">D223</f>
        <v>8.3409911424011192</v>
      </c>
      <c r="E242" s="19">
        <f t="shared" si="114"/>
        <v>0</v>
      </c>
      <c r="F242" s="19">
        <f t="shared" si="114"/>
        <v>7.403274850081738</v>
      </c>
      <c r="G242" s="19">
        <f t="shared" si="114"/>
        <v>8.5296583615746346</v>
      </c>
      <c r="H242" s="19">
        <f t="shared" si="114"/>
        <v>2.7692115577114573</v>
      </c>
      <c r="K242" s="1" t="s">
        <v>86</v>
      </c>
      <c r="L242" s="22">
        <f>SUM(_xlfn.ANCHORARRAY(C244))</f>
        <v>32.792778783923126</v>
      </c>
      <c r="M242" s="22">
        <f>SUM(C245:G245)</f>
        <v>32.792778783923126</v>
      </c>
      <c r="N242" s="22">
        <f>SUM(C246:G246)</f>
        <v>32.792778783923133</v>
      </c>
      <c r="Q242" s="1" t="s">
        <v>126</v>
      </c>
      <c r="R242" s="19">
        <f>R186*R233</f>
        <v>6.1044791142425767</v>
      </c>
      <c r="S242" s="19">
        <f t="shared" ref="S242:W242" si="115">S186*S233</f>
        <v>9.2602918973326602</v>
      </c>
      <c r="T242" s="19">
        <f t="shared" si="115"/>
        <v>0</v>
      </c>
      <c r="U242" s="19">
        <f t="shared" si="115"/>
        <v>6.2886763965777552</v>
      </c>
      <c r="V242" s="19">
        <f t="shared" si="115"/>
        <v>8.7233685623217561</v>
      </c>
      <c r="W242" s="19">
        <f t="shared" si="115"/>
        <v>3.1443381982888781</v>
      </c>
      <c r="Z242" s="1" t="s">
        <v>86</v>
      </c>
      <c r="AA242" s="22">
        <f>SUM(_xlfn.ANCHORARRAY(R244))</f>
        <v>33.521154168763623</v>
      </c>
      <c r="AB242" s="22">
        <f>SUM(R245:V245)</f>
        <v>33.521154168763623</v>
      </c>
      <c r="AC242" s="22">
        <f>SUM(R246:V246)</f>
        <v>33.521154168763623</v>
      </c>
    </row>
    <row r="244" spans="2:30" x14ac:dyDescent="0.25">
      <c r="B244" s="1" t="s">
        <v>77</v>
      </c>
      <c r="C244" s="26" cm="1">
        <f t="array" ref="C244:G244">TRANSPOSE(J211:J215)</f>
        <v>4.4609156485616506</v>
      </c>
      <c r="D244" s="26">
        <v>10.021175061361992</v>
      </c>
      <c r="E244" s="26">
        <v>7.4032748500817398</v>
      </c>
      <c r="F244" s="26">
        <v>8.1382016662062888</v>
      </c>
      <c r="G244" s="26">
        <v>2.7692115577114569</v>
      </c>
      <c r="K244" s="1" t="s">
        <v>87</v>
      </c>
      <c r="L244" s="19">
        <f>SUM(C217:H217)</f>
        <v>9</v>
      </c>
      <c r="N244" t="s">
        <v>91</v>
      </c>
      <c r="O244">
        <f>L244/SUM(C14:F14)</f>
        <v>1</v>
      </c>
      <c r="Q244" s="1" t="s">
        <v>77</v>
      </c>
      <c r="R244" s="26" cm="1">
        <f t="array" ref="R244:V244">TRANSPOSE(Y179:Y183)</f>
        <v>4.7362187552424082</v>
      </c>
      <c r="S244" s="26">
        <v>10.946082872001341</v>
      </c>
      <c r="T244" s="26">
        <v>6.2886763965777543</v>
      </c>
      <c r="U244" s="26">
        <v>8.4058379466532465</v>
      </c>
      <c r="V244" s="26">
        <v>3.1443381982888776</v>
      </c>
      <c r="Z244" s="1" t="s">
        <v>87</v>
      </c>
      <c r="AA244" s="19">
        <f>SUM(AC226:AC231)</f>
        <v>9</v>
      </c>
      <c r="AC244" t="s">
        <v>91</v>
      </c>
      <c r="AD244" s="19">
        <f>L244/SUM($C$14:$F$14)</f>
        <v>1</v>
      </c>
    </row>
    <row r="245" spans="2:30" x14ac:dyDescent="0.25">
      <c r="B245" s="1" t="s">
        <v>78</v>
      </c>
      <c r="C245" s="20">
        <f>C232</f>
        <v>4.4609156485616506</v>
      </c>
      <c r="D245" s="20">
        <f t="shared" ref="D245:G245" si="116">D232</f>
        <v>10.021175061361992</v>
      </c>
      <c r="E245" s="20">
        <f t="shared" si="116"/>
        <v>7.403274850081738</v>
      </c>
      <c r="F245" s="20">
        <f t="shared" si="116"/>
        <v>8.1382016662062888</v>
      </c>
      <c r="G245" s="20">
        <f t="shared" si="116"/>
        <v>2.7692115577114569</v>
      </c>
      <c r="K245" s="1" t="s">
        <v>88</v>
      </c>
      <c r="L245" s="19">
        <f>SUM(I211:I215)</f>
        <v>8.9999999999999964</v>
      </c>
      <c r="N245" t="s">
        <v>92</v>
      </c>
      <c r="O245">
        <f>L245/SUM(G10:G13)</f>
        <v>0.99999999999999956</v>
      </c>
      <c r="Q245" s="1" t="s">
        <v>78</v>
      </c>
      <c r="R245" s="20">
        <f>SUM(Z200:Z205)</f>
        <v>4.7362187552424082</v>
      </c>
      <c r="S245" s="20">
        <f t="shared" ref="S245:V245" si="117">SUM(AA200:AA205)</f>
        <v>10.946082872001341</v>
      </c>
      <c r="T245" s="20">
        <f t="shared" si="117"/>
        <v>6.2886763965777543</v>
      </c>
      <c r="U245" s="20">
        <f t="shared" si="117"/>
        <v>8.4058379466532465</v>
      </c>
      <c r="V245" s="20">
        <f t="shared" si="117"/>
        <v>3.1443381982888776</v>
      </c>
      <c r="Z245" s="1" t="s">
        <v>88</v>
      </c>
      <c r="AA245" s="19">
        <f>SUM(_xlfn.ANCHORARRAY(Y226))</f>
        <v>9</v>
      </c>
      <c r="AC245" t="s">
        <v>92</v>
      </c>
      <c r="AD245" s="19">
        <f>L245/SUM($C$14:$F$14)</f>
        <v>0.99999999999999956</v>
      </c>
    </row>
    <row r="246" spans="2:30" x14ac:dyDescent="0.25">
      <c r="B246" s="1" t="s">
        <v>127</v>
      </c>
      <c r="C246" s="26">
        <f>C235</f>
        <v>4.4609156485616506</v>
      </c>
      <c r="D246" s="26">
        <f t="shared" ref="D246:G246" si="118">D235</f>
        <v>10.021175061361998</v>
      </c>
      <c r="E246" s="26">
        <f t="shared" si="118"/>
        <v>7.403274850081738</v>
      </c>
      <c r="F246" s="26">
        <f t="shared" si="118"/>
        <v>8.1382016662062888</v>
      </c>
      <c r="G246" s="26">
        <f t="shared" si="118"/>
        <v>2.7692115577114569</v>
      </c>
      <c r="K246" s="1"/>
      <c r="Q246" s="1" t="s">
        <v>127</v>
      </c>
      <c r="R246" s="26">
        <f>R244*R234</f>
        <v>4.7362187552424082</v>
      </c>
      <c r="S246" s="26">
        <f t="shared" ref="S246:V246" si="119">S244*S234</f>
        <v>10.946082872001339</v>
      </c>
      <c r="T246" s="26">
        <f t="shared" si="119"/>
        <v>6.2886763965777543</v>
      </c>
      <c r="U246" s="26">
        <f t="shared" si="119"/>
        <v>8.4058379466532465</v>
      </c>
      <c r="V246" s="26">
        <f t="shared" si="119"/>
        <v>3.1443381982888776</v>
      </c>
      <c r="Z246" s="1"/>
    </row>
    <row r="250" spans="2:30" x14ac:dyDescent="0.25">
      <c r="B250" s="1" t="s">
        <v>136</v>
      </c>
    </row>
    <row r="252" spans="2:30" x14ac:dyDescent="0.25">
      <c r="B252" s="1" t="s">
        <v>141</v>
      </c>
      <c r="C252" s="1" t="s">
        <v>27</v>
      </c>
      <c r="D252" s="1" t="s">
        <v>28</v>
      </c>
      <c r="E252" s="1" t="s">
        <v>41</v>
      </c>
      <c r="F252" s="1" t="s">
        <v>40</v>
      </c>
      <c r="G252" s="1" t="s">
        <v>37</v>
      </c>
      <c r="H252" s="1" t="s">
        <v>42</v>
      </c>
    </row>
    <row r="253" spans="2:30" x14ac:dyDescent="0.25">
      <c r="B253" s="1" t="s">
        <v>30</v>
      </c>
      <c r="C253">
        <f>IFERROR(C211/C$218,0)</f>
        <v>0</v>
      </c>
      <c r="D253">
        <f t="shared" ref="D253:H253" si="120">IFERROR(D211/D$218,0)</f>
        <v>0.29876603954370656</v>
      </c>
      <c r="E253">
        <f t="shared" si="120"/>
        <v>0</v>
      </c>
      <c r="F253">
        <f t="shared" si="120"/>
        <v>0</v>
      </c>
      <c r="G253">
        <f t="shared" si="120"/>
        <v>0.12040786507472652</v>
      </c>
      <c r="H253">
        <f t="shared" si="120"/>
        <v>0</v>
      </c>
    </row>
    <row r="254" spans="2:30" x14ac:dyDescent="0.25">
      <c r="B254" s="1" t="s">
        <v>31</v>
      </c>
      <c r="C254">
        <f t="shared" ref="C254:H259" si="121">IFERROR(C212/C$218,0)</f>
        <v>0.16200052006587504</v>
      </c>
      <c r="D254">
        <f t="shared" si="121"/>
        <v>0.2904015227046135</v>
      </c>
      <c r="E254">
        <f t="shared" si="121"/>
        <v>0</v>
      </c>
      <c r="F254">
        <f t="shared" si="121"/>
        <v>0.25922330097087382</v>
      </c>
      <c r="G254">
        <f t="shared" si="121"/>
        <v>0.11703682057276446</v>
      </c>
      <c r="H254">
        <f t="shared" si="121"/>
        <v>0.69301362667243449</v>
      </c>
    </row>
    <row r="255" spans="2:30" x14ac:dyDescent="0.25">
      <c r="B255" s="1" t="s">
        <v>32</v>
      </c>
      <c r="C255">
        <f t="shared" si="121"/>
        <v>0.20831527549045104</v>
      </c>
      <c r="D255">
        <f t="shared" si="121"/>
        <v>0</v>
      </c>
      <c r="E255">
        <f t="shared" si="121"/>
        <v>0</v>
      </c>
      <c r="F255">
        <f t="shared" si="121"/>
        <v>0</v>
      </c>
      <c r="G255">
        <f t="shared" si="121"/>
        <v>0.45149035651665687</v>
      </c>
      <c r="H255">
        <f t="shared" si="121"/>
        <v>0</v>
      </c>
    </row>
    <row r="256" spans="2:30" x14ac:dyDescent="0.25">
      <c r="B256" s="1" t="s">
        <v>38</v>
      </c>
      <c r="C256">
        <f t="shared" si="121"/>
        <v>0.34263673398630495</v>
      </c>
      <c r="D256">
        <f t="shared" si="121"/>
        <v>0.15355233002291827</v>
      </c>
      <c r="E256">
        <f t="shared" si="121"/>
        <v>0</v>
      </c>
      <c r="F256">
        <f t="shared" si="121"/>
        <v>0.13706657420249654</v>
      </c>
      <c r="G256">
        <f t="shared" si="121"/>
        <v>0</v>
      </c>
      <c r="H256">
        <f t="shared" si="121"/>
        <v>0</v>
      </c>
    </row>
    <row r="257" spans="2:8" x14ac:dyDescent="0.25">
      <c r="B257" s="1" t="s">
        <v>43</v>
      </c>
      <c r="C257">
        <f t="shared" si="121"/>
        <v>0</v>
      </c>
      <c r="D257">
        <f t="shared" si="121"/>
        <v>0</v>
      </c>
      <c r="E257">
        <f t="shared" si="121"/>
        <v>0</v>
      </c>
      <c r="F257">
        <f t="shared" si="121"/>
        <v>0.37405224225612571</v>
      </c>
      <c r="G257">
        <f t="shared" si="121"/>
        <v>0</v>
      </c>
      <c r="H257">
        <f t="shared" si="121"/>
        <v>0</v>
      </c>
    </row>
    <row r="258" spans="2:8" x14ac:dyDescent="0.25">
      <c r="C258">
        <f t="shared" si="121"/>
        <v>0</v>
      </c>
      <c r="D258">
        <f t="shared" si="121"/>
        <v>0</v>
      </c>
      <c r="E258">
        <f t="shared" si="121"/>
        <v>0</v>
      </c>
      <c r="F258">
        <f t="shared" si="121"/>
        <v>0</v>
      </c>
      <c r="G258">
        <f t="shared" si="121"/>
        <v>0</v>
      </c>
      <c r="H258">
        <f t="shared" si="121"/>
        <v>0</v>
      </c>
    </row>
    <row r="259" spans="2:8" x14ac:dyDescent="0.25">
      <c r="B259" s="1" t="s">
        <v>7</v>
      </c>
      <c r="C259">
        <f t="shared" si="121"/>
        <v>0.287047470457369</v>
      </c>
      <c r="D259">
        <f t="shared" si="121"/>
        <v>0.25728010772876175</v>
      </c>
      <c r="E259">
        <f t="shared" si="121"/>
        <v>0</v>
      </c>
      <c r="F259">
        <f t="shared" si="121"/>
        <v>0.22965788257050399</v>
      </c>
      <c r="G259">
        <f t="shared" si="121"/>
        <v>0.3110649578358522</v>
      </c>
      <c r="H259">
        <f t="shared" si="121"/>
        <v>0.30698637332756551</v>
      </c>
    </row>
    <row r="261" spans="2:8" x14ac:dyDescent="0.25">
      <c r="C261">
        <f>SUM(C253:C260)</f>
        <v>1</v>
      </c>
      <c r="D261">
        <f t="shared" ref="D261:H261" si="122">SUM(D253:D260)</f>
        <v>1</v>
      </c>
      <c r="E261">
        <f t="shared" si="122"/>
        <v>0</v>
      </c>
      <c r="F261">
        <f t="shared" si="122"/>
        <v>1</v>
      </c>
      <c r="G261">
        <f t="shared" si="122"/>
        <v>1</v>
      </c>
      <c r="H261">
        <f t="shared" si="122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AAA1F-E6E5-4957-ABA3-4DDEBEF12E0A}">
  <dimension ref="A1:AK70"/>
  <sheetViews>
    <sheetView topLeftCell="A36" zoomScale="87" zoomScaleNormal="87" workbookViewId="0">
      <selection activeCell="E73" sqref="E73"/>
    </sheetView>
  </sheetViews>
  <sheetFormatPr defaultRowHeight="15" x14ac:dyDescent="0.25"/>
  <sheetData>
    <row r="1" spans="1:37" ht="53.25" x14ac:dyDescent="0.85">
      <c r="A1" s="24" t="s">
        <v>169</v>
      </c>
    </row>
    <row r="2" spans="1:37" x14ac:dyDescent="0.25">
      <c r="AD2" s="1"/>
      <c r="AE2" s="1"/>
      <c r="AF2" s="1"/>
      <c r="AG2" s="1"/>
      <c r="AH2" s="1"/>
    </row>
    <row r="3" spans="1:37" ht="21" x14ac:dyDescent="0.35">
      <c r="A3" s="23" t="s">
        <v>167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"/>
      <c r="AH3" s="1"/>
      <c r="AI3" s="1"/>
      <c r="AJ3" s="1"/>
      <c r="AK3" s="1"/>
    </row>
    <row r="4" spans="1:37" x14ac:dyDescent="0.25">
      <c r="A4" t="s">
        <v>44</v>
      </c>
      <c r="AF4" s="3"/>
      <c r="AK4" s="3"/>
    </row>
    <row r="5" spans="1:37" x14ac:dyDescent="0.25">
      <c r="B5" s="1" t="s">
        <v>54</v>
      </c>
      <c r="AF5" s="3"/>
      <c r="AK5" s="3"/>
    </row>
    <row r="6" spans="1:37" x14ac:dyDescent="0.25">
      <c r="C6" t="s">
        <v>27</v>
      </c>
      <c r="D6" t="s">
        <v>28</v>
      </c>
      <c r="E6" s="16" t="s">
        <v>41</v>
      </c>
      <c r="F6" s="17" t="s">
        <v>40</v>
      </c>
      <c r="G6" t="s">
        <v>37</v>
      </c>
      <c r="H6" s="15" t="s">
        <v>42</v>
      </c>
      <c r="I6" t="s">
        <v>1</v>
      </c>
      <c r="J6" s="1"/>
      <c r="AF6" s="3"/>
      <c r="AK6" s="3"/>
    </row>
    <row r="7" spans="1:37" x14ac:dyDescent="0.25">
      <c r="B7" t="s">
        <v>30</v>
      </c>
      <c r="C7">
        <v>0</v>
      </c>
      <c r="D7">
        <v>2</v>
      </c>
      <c r="E7" s="13">
        <v>1</v>
      </c>
      <c r="F7" s="6">
        <v>0</v>
      </c>
      <c r="G7">
        <v>1</v>
      </c>
      <c r="H7" s="6">
        <v>0</v>
      </c>
      <c r="I7">
        <v>1</v>
      </c>
      <c r="AF7" s="3"/>
      <c r="AK7" s="3"/>
    </row>
    <row r="8" spans="1:37" x14ac:dyDescent="0.25">
      <c r="B8" t="s">
        <v>31</v>
      </c>
      <c r="C8">
        <v>1</v>
      </c>
      <c r="D8">
        <v>2</v>
      </c>
      <c r="E8">
        <v>2</v>
      </c>
      <c r="F8" s="6">
        <v>2</v>
      </c>
      <c r="G8">
        <v>1</v>
      </c>
      <c r="H8" s="6">
        <v>2</v>
      </c>
      <c r="I8">
        <v>2</v>
      </c>
      <c r="AF8" s="3"/>
      <c r="AK8" s="3"/>
    </row>
    <row r="9" spans="1:37" x14ac:dyDescent="0.25">
      <c r="B9" s="9" t="s">
        <v>32</v>
      </c>
      <c r="C9" s="9">
        <v>1</v>
      </c>
      <c r="D9" s="9">
        <v>0</v>
      </c>
      <c r="E9" s="9">
        <v>0</v>
      </c>
      <c r="F9" s="9">
        <v>0</v>
      </c>
      <c r="G9" s="9">
        <v>3</v>
      </c>
      <c r="H9" s="9">
        <v>0</v>
      </c>
      <c r="I9">
        <v>2</v>
      </c>
      <c r="AF9" s="3"/>
      <c r="AK9" s="3"/>
    </row>
    <row r="10" spans="1:37" x14ac:dyDescent="0.25">
      <c r="B10" t="s">
        <v>38</v>
      </c>
      <c r="C10">
        <v>2</v>
      </c>
      <c r="D10">
        <v>1</v>
      </c>
      <c r="E10">
        <v>1</v>
      </c>
      <c r="F10" s="6">
        <v>1</v>
      </c>
      <c r="G10">
        <v>0</v>
      </c>
      <c r="H10" s="6">
        <v>0</v>
      </c>
      <c r="I10">
        <v>4</v>
      </c>
      <c r="AF10" s="3"/>
      <c r="AK10" s="3"/>
    </row>
    <row r="11" spans="1:37" x14ac:dyDescent="0.25">
      <c r="B11" s="15" t="s">
        <v>43</v>
      </c>
      <c r="C11" s="6">
        <v>0</v>
      </c>
      <c r="D11" s="6">
        <v>0</v>
      </c>
      <c r="E11" s="6">
        <v>0</v>
      </c>
      <c r="F11" s="15">
        <v>3</v>
      </c>
      <c r="G11" s="6">
        <v>0</v>
      </c>
      <c r="H11" s="6">
        <v>0</v>
      </c>
      <c r="I11" s="6">
        <v>0</v>
      </c>
      <c r="J11" s="13"/>
      <c r="AF11" s="3"/>
      <c r="AK11" s="3"/>
    </row>
    <row r="12" spans="1:37" x14ac:dyDescent="0.25">
      <c r="B12" t="s">
        <v>7</v>
      </c>
      <c r="C12">
        <v>2</v>
      </c>
      <c r="D12">
        <v>2</v>
      </c>
      <c r="E12">
        <v>2</v>
      </c>
      <c r="F12" s="6">
        <v>2</v>
      </c>
      <c r="G12">
        <v>3</v>
      </c>
      <c r="H12" s="6">
        <v>1</v>
      </c>
      <c r="AF12" s="3"/>
      <c r="AK12" s="3"/>
    </row>
    <row r="13" spans="1:37" x14ac:dyDescent="0.25">
      <c r="AF13" s="3"/>
      <c r="AK13" s="3"/>
    </row>
    <row r="14" spans="1:37" x14ac:dyDescent="0.25">
      <c r="B14" t="s">
        <v>8</v>
      </c>
      <c r="C14">
        <f>SUM(C7:C13)</f>
        <v>6</v>
      </c>
      <c r="D14">
        <f t="shared" ref="D14:H14" si="0">SUM(D7:D13)</f>
        <v>7</v>
      </c>
      <c r="E14" s="13">
        <f t="shared" si="0"/>
        <v>6</v>
      </c>
      <c r="F14" s="13">
        <f t="shared" si="0"/>
        <v>8</v>
      </c>
      <c r="G14">
        <f t="shared" si="0"/>
        <v>8</v>
      </c>
      <c r="H14" s="18">
        <f t="shared" si="0"/>
        <v>3</v>
      </c>
      <c r="I14">
        <f>SUM(I7:I13)</f>
        <v>9</v>
      </c>
      <c r="AF14" s="3"/>
      <c r="AK14" s="3"/>
    </row>
    <row r="15" spans="1:37" x14ac:dyDescent="0.25">
      <c r="AF15" s="3"/>
      <c r="AK15" s="3"/>
    </row>
    <row r="16" spans="1:37" x14ac:dyDescent="0.25">
      <c r="B16" s="1" t="s">
        <v>55</v>
      </c>
      <c r="C16" t="s">
        <v>27</v>
      </c>
      <c r="D16" t="s">
        <v>28</v>
      </c>
      <c r="E16" t="s">
        <v>41</v>
      </c>
      <c r="F16" t="s">
        <v>40</v>
      </c>
      <c r="G16" t="s">
        <v>37</v>
      </c>
      <c r="H16" t="s">
        <v>42</v>
      </c>
      <c r="I16" t="s">
        <v>1</v>
      </c>
      <c r="K16" s="1" t="s">
        <v>56</v>
      </c>
      <c r="L16" s="1" t="s">
        <v>30</v>
      </c>
      <c r="M16" s="1" t="s">
        <v>31</v>
      </c>
      <c r="N16" s="1" t="s">
        <v>32</v>
      </c>
      <c r="O16" s="1" t="s">
        <v>38</v>
      </c>
      <c r="P16" s="1" t="s">
        <v>43</v>
      </c>
      <c r="S16" s="1" t="s">
        <v>27</v>
      </c>
      <c r="T16" s="1" t="s">
        <v>28</v>
      </c>
      <c r="U16" s="1" t="s">
        <v>41</v>
      </c>
      <c r="V16" s="1" t="s">
        <v>40</v>
      </c>
      <c r="W16" s="1" t="s">
        <v>37</v>
      </c>
      <c r="X16" s="1" t="s">
        <v>42</v>
      </c>
      <c r="Z16" s="1"/>
      <c r="AA16" s="1"/>
      <c r="AB16" s="1"/>
      <c r="AC16" s="1"/>
      <c r="AD16" s="1"/>
      <c r="AE16" s="1"/>
    </row>
    <row r="17" spans="1:37" x14ac:dyDescent="0.25">
      <c r="B17" t="s">
        <v>30</v>
      </c>
      <c r="C17" s="19">
        <f>C7/C$14</f>
        <v>0</v>
      </c>
      <c r="D17" s="19">
        <f t="shared" ref="D17:I17" si="1">D7/D$14</f>
        <v>0.2857142857142857</v>
      </c>
      <c r="E17" s="19">
        <f t="shared" si="1"/>
        <v>0.16666666666666666</v>
      </c>
      <c r="F17" s="19">
        <f t="shared" si="1"/>
        <v>0</v>
      </c>
      <c r="G17" s="19">
        <f t="shared" si="1"/>
        <v>0.125</v>
      </c>
      <c r="H17" s="19">
        <f t="shared" si="1"/>
        <v>0</v>
      </c>
      <c r="I17" s="19">
        <f t="shared" si="1"/>
        <v>0.1111111111111111</v>
      </c>
      <c r="K17" s="1" t="s">
        <v>27</v>
      </c>
      <c r="L17">
        <v>1</v>
      </c>
      <c r="M17">
        <v>0.125</v>
      </c>
      <c r="N17">
        <v>0</v>
      </c>
      <c r="O17">
        <v>0</v>
      </c>
      <c r="P17">
        <v>0</v>
      </c>
      <c r="R17" s="1" t="s">
        <v>30</v>
      </c>
      <c r="S17" cm="1">
        <f t="array" ref="S17:X21">TRANSPOSE(L17:P22)</f>
        <v>1</v>
      </c>
      <c r="T17">
        <v>0</v>
      </c>
      <c r="U17">
        <v>0</v>
      </c>
      <c r="V17">
        <v>0</v>
      </c>
      <c r="W17">
        <v>0</v>
      </c>
      <c r="X17">
        <v>0</v>
      </c>
      <c r="Z17" s="1"/>
    </row>
    <row r="18" spans="1:37" x14ac:dyDescent="0.25">
      <c r="B18" t="s">
        <v>31</v>
      </c>
      <c r="C18" s="19">
        <f t="shared" ref="C18:I22" si="2">C8/C$14</f>
        <v>0.16666666666666666</v>
      </c>
      <c r="D18" s="19">
        <f t="shared" si="2"/>
        <v>0.2857142857142857</v>
      </c>
      <c r="E18" s="19">
        <f t="shared" si="2"/>
        <v>0.33333333333333331</v>
      </c>
      <c r="F18" s="19">
        <f t="shared" si="2"/>
        <v>0.25</v>
      </c>
      <c r="G18" s="19">
        <f t="shared" si="2"/>
        <v>0.125</v>
      </c>
      <c r="H18" s="19">
        <f t="shared" si="2"/>
        <v>0.66666666666666663</v>
      </c>
      <c r="I18" s="19">
        <f t="shared" si="2"/>
        <v>0.22222222222222221</v>
      </c>
      <c r="K18" s="1" t="s">
        <v>28</v>
      </c>
      <c r="L18">
        <v>0</v>
      </c>
      <c r="M18">
        <v>0.75</v>
      </c>
      <c r="N18">
        <v>0</v>
      </c>
      <c r="O18">
        <v>0.125</v>
      </c>
      <c r="P18">
        <v>0</v>
      </c>
      <c r="R18" s="1" t="s">
        <v>31</v>
      </c>
      <c r="S18">
        <v>0.125</v>
      </c>
      <c r="T18">
        <v>0.75</v>
      </c>
      <c r="U18">
        <v>0</v>
      </c>
      <c r="V18">
        <v>0</v>
      </c>
      <c r="W18">
        <v>0.125</v>
      </c>
      <c r="X18">
        <v>0</v>
      </c>
      <c r="Z18" s="1"/>
    </row>
    <row r="19" spans="1:37" x14ac:dyDescent="0.25">
      <c r="B19" t="s">
        <v>32</v>
      </c>
      <c r="C19" s="19">
        <f t="shared" si="2"/>
        <v>0.16666666666666666</v>
      </c>
      <c r="D19" s="19">
        <f t="shared" si="2"/>
        <v>0</v>
      </c>
      <c r="E19" s="19">
        <f t="shared" si="2"/>
        <v>0</v>
      </c>
      <c r="F19" s="19">
        <f t="shared" si="2"/>
        <v>0</v>
      </c>
      <c r="G19" s="19">
        <f t="shared" si="2"/>
        <v>0.375</v>
      </c>
      <c r="H19" s="19">
        <f t="shared" si="2"/>
        <v>0</v>
      </c>
      <c r="I19" s="19">
        <f t="shared" si="2"/>
        <v>0.22222222222222221</v>
      </c>
      <c r="K19" s="1" t="s">
        <v>41</v>
      </c>
      <c r="L19">
        <v>0</v>
      </c>
      <c r="M19">
        <v>0</v>
      </c>
      <c r="N19" s="13">
        <v>0</v>
      </c>
      <c r="O19">
        <v>0</v>
      </c>
      <c r="P19">
        <v>0</v>
      </c>
      <c r="R19" s="1" t="s">
        <v>32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Z19" s="1"/>
    </row>
    <row r="20" spans="1:37" x14ac:dyDescent="0.25">
      <c r="B20" t="s">
        <v>38</v>
      </c>
      <c r="C20" s="19">
        <f t="shared" si="2"/>
        <v>0.33333333333333331</v>
      </c>
      <c r="D20" s="19">
        <f t="shared" si="2"/>
        <v>0.14285714285714285</v>
      </c>
      <c r="E20" s="19">
        <f t="shared" si="2"/>
        <v>0.16666666666666666</v>
      </c>
      <c r="F20" s="19">
        <f t="shared" si="2"/>
        <v>0.125</v>
      </c>
      <c r="G20" s="19">
        <f t="shared" si="2"/>
        <v>0</v>
      </c>
      <c r="H20" s="19">
        <f t="shared" si="2"/>
        <v>0</v>
      </c>
      <c r="I20" s="19">
        <f t="shared" si="2"/>
        <v>0.44444444444444442</v>
      </c>
      <c r="K20" s="1" t="s">
        <v>40</v>
      </c>
      <c r="L20">
        <v>0</v>
      </c>
      <c r="M20">
        <v>0</v>
      </c>
      <c r="N20" s="13">
        <v>1</v>
      </c>
      <c r="O20">
        <v>0</v>
      </c>
      <c r="P20">
        <v>0</v>
      </c>
      <c r="R20" s="1" t="s">
        <v>38</v>
      </c>
      <c r="S20">
        <v>0</v>
      </c>
      <c r="T20">
        <v>0.125</v>
      </c>
      <c r="U20">
        <v>0</v>
      </c>
      <c r="V20">
        <v>0</v>
      </c>
      <c r="W20">
        <v>0.875</v>
      </c>
      <c r="X20">
        <v>0</v>
      </c>
      <c r="Z20" s="1"/>
    </row>
    <row r="21" spans="1:37" x14ac:dyDescent="0.25">
      <c r="B21" t="s">
        <v>43</v>
      </c>
      <c r="C21" s="19">
        <f t="shared" si="2"/>
        <v>0</v>
      </c>
      <c r="D21" s="19">
        <f t="shared" si="2"/>
        <v>0</v>
      </c>
      <c r="E21" s="19">
        <f t="shared" si="2"/>
        <v>0</v>
      </c>
      <c r="F21" s="19">
        <f t="shared" si="2"/>
        <v>0.375</v>
      </c>
      <c r="G21" s="19">
        <f t="shared" si="2"/>
        <v>0</v>
      </c>
      <c r="H21" s="19">
        <f t="shared" si="2"/>
        <v>0</v>
      </c>
      <c r="I21" s="19">
        <f t="shared" si="2"/>
        <v>0</v>
      </c>
      <c r="K21" s="1" t="s">
        <v>37</v>
      </c>
      <c r="L21">
        <v>0</v>
      </c>
      <c r="M21">
        <v>0.125</v>
      </c>
      <c r="N21">
        <v>0</v>
      </c>
      <c r="O21">
        <v>0.875</v>
      </c>
      <c r="P21">
        <v>0</v>
      </c>
      <c r="R21" s="1" t="s">
        <v>43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Z21" s="1"/>
      <c r="AF21" s="1"/>
      <c r="AH21" s="1"/>
      <c r="AI21" s="1"/>
      <c r="AJ21" s="1"/>
      <c r="AK21" s="1"/>
    </row>
    <row r="22" spans="1:37" x14ac:dyDescent="0.25">
      <c r="B22" t="s">
        <v>7</v>
      </c>
      <c r="C22" s="19">
        <f t="shared" si="2"/>
        <v>0.33333333333333331</v>
      </c>
      <c r="D22" s="19">
        <f t="shared" si="2"/>
        <v>0.2857142857142857</v>
      </c>
      <c r="E22" s="19">
        <f t="shared" si="2"/>
        <v>0.33333333333333331</v>
      </c>
      <c r="F22" s="19">
        <f t="shared" si="2"/>
        <v>0.25</v>
      </c>
      <c r="G22" s="19">
        <f t="shared" si="2"/>
        <v>0.375</v>
      </c>
      <c r="H22" s="19">
        <f t="shared" si="2"/>
        <v>0.33333333333333331</v>
      </c>
      <c r="I22" s="19">
        <f t="shared" si="2"/>
        <v>0</v>
      </c>
      <c r="K22" s="1" t="s">
        <v>42</v>
      </c>
      <c r="L22">
        <v>0</v>
      </c>
      <c r="M22">
        <v>0</v>
      </c>
      <c r="N22">
        <v>0</v>
      </c>
      <c r="O22">
        <v>0</v>
      </c>
      <c r="P22" s="13">
        <v>1</v>
      </c>
      <c r="Z22" s="1"/>
      <c r="AF22" s="3"/>
      <c r="AK22" s="3"/>
    </row>
    <row r="23" spans="1:37" x14ac:dyDescent="0.25">
      <c r="L23">
        <v>1</v>
      </c>
      <c r="M23">
        <v>1</v>
      </c>
      <c r="N23">
        <v>1</v>
      </c>
      <c r="O23">
        <v>1</v>
      </c>
      <c r="P23">
        <f>SUM(P17:P22)</f>
        <v>1</v>
      </c>
      <c r="Z23" s="1"/>
      <c r="AF23" s="3"/>
      <c r="AK23" s="3"/>
    </row>
    <row r="24" spans="1:37" x14ac:dyDescent="0.25">
      <c r="C24">
        <f>SUM(C17:C23)</f>
        <v>1</v>
      </c>
      <c r="D24">
        <f t="shared" ref="D24:H24" si="3">SUM(D17:D23)</f>
        <v>0.99999999999999989</v>
      </c>
      <c r="E24">
        <f t="shared" si="3"/>
        <v>1</v>
      </c>
      <c r="F24" s="4">
        <f t="shared" si="3"/>
        <v>1</v>
      </c>
      <c r="G24">
        <f t="shared" si="3"/>
        <v>1</v>
      </c>
      <c r="H24">
        <f t="shared" si="3"/>
        <v>1</v>
      </c>
      <c r="I24">
        <f>SUM(I17:I23)</f>
        <v>1</v>
      </c>
      <c r="AF24" s="3"/>
      <c r="AK24" s="3"/>
    </row>
    <row r="25" spans="1:37" x14ac:dyDescent="0.25">
      <c r="AF25" s="3"/>
      <c r="AK25" s="3"/>
    </row>
    <row r="26" spans="1:37" ht="21" x14ac:dyDescent="0.35">
      <c r="A26" s="23" t="s">
        <v>168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3"/>
      <c r="AK26" s="3"/>
    </row>
    <row r="27" spans="1:37" x14ac:dyDescent="0.25">
      <c r="AF27" s="3"/>
      <c r="AK27" s="3"/>
    </row>
    <row r="28" spans="1:37" x14ac:dyDescent="0.25">
      <c r="B28" s="1" t="s">
        <v>57</v>
      </c>
      <c r="C28" s="1" t="s">
        <v>27</v>
      </c>
      <c r="D28" s="1" t="s">
        <v>28</v>
      </c>
      <c r="E28" s="1" t="s">
        <v>41</v>
      </c>
      <c r="F28" s="1" t="s">
        <v>40</v>
      </c>
      <c r="G28" s="1" t="s">
        <v>37</v>
      </c>
      <c r="H28" s="1" t="s">
        <v>42</v>
      </c>
      <c r="K28" s="1" t="s">
        <v>58</v>
      </c>
      <c r="AF28" s="3"/>
      <c r="AK28" s="3"/>
    </row>
    <row r="29" spans="1:37" x14ac:dyDescent="0.25">
      <c r="B29" s="1" t="s">
        <v>27</v>
      </c>
      <c r="C29" cm="1">
        <f t="array" ref="C29:H34">MMULT(L17:P22,C17:H21)</f>
        <v>2.0833333333333332E-2</v>
      </c>
      <c r="D29">
        <v>0.3214285714285714</v>
      </c>
      <c r="E29">
        <v>0.20833333333333331</v>
      </c>
      <c r="F29">
        <v>3.125E-2</v>
      </c>
      <c r="G29">
        <v>0.140625</v>
      </c>
      <c r="H29">
        <v>8.3333333333333329E-2</v>
      </c>
      <c r="L29" cm="1">
        <f t="array" ref="L29:Q34">_xlfn.MUNIT(6)</f>
        <v>1</v>
      </c>
      <c r="M29">
        <v>0</v>
      </c>
      <c r="N29">
        <v>0</v>
      </c>
      <c r="O29">
        <v>0</v>
      </c>
      <c r="P29">
        <v>0</v>
      </c>
      <c r="Q29">
        <v>0</v>
      </c>
      <c r="AF29" s="3"/>
      <c r="AK29" s="3"/>
    </row>
    <row r="30" spans="1:37" x14ac:dyDescent="0.25">
      <c r="B30" s="1" t="s">
        <v>28</v>
      </c>
      <c r="C30">
        <v>0.16666666666666666</v>
      </c>
      <c r="D30">
        <v>0.23214285714285712</v>
      </c>
      <c r="E30">
        <v>0.27083333333333331</v>
      </c>
      <c r="F30">
        <v>0.203125</v>
      </c>
      <c r="G30">
        <v>9.375E-2</v>
      </c>
      <c r="H30">
        <v>0.5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AF30" s="3"/>
      <c r="AK30" s="3"/>
    </row>
    <row r="31" spans="1:37" x14ac:dyDescent="0.25">
      <c r="B31" s="1" t="s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AF31" s="3"/>
      <c r="AK31" s="3"/>
    </row>
    <row r="32" spans="1:37" x14ac:dyDescent="0.25">
      <c r="B32" s="1" t="s">
        <v>40</v>
      </c>
      <c r="C32">
        <v>0.16666666666666666</v>
      </c>
      <c r="D32">
        <v>0</v>
      </c>
      <c r="E32">
        <v>0</v>
      </c>
      <c r="F32">
        <v>0</v>
      </c>
      <c r="G32">
        <v>0.375</v>
      </c>
      <c r="H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AF32" s="3"/>
      <c r="AK32" s="3"/>
    </row>
    <row r="33" spans="2:37" x14ac:dyDescent="0.25">
      <c r="B33" s="1" t="s">
        <v>37</v>
      </c>
      <c r="C33">
        <v>0.31249999999999994</v>
      </c>
      <c r="D33">
        <v>0.1607142857142857</v>
      </c>
      <c r="E33">
        <v>0.18749999999999997</v>
      </c>
      <c r="F33">
        <v>0.140625</v>
      </c>
      <c r="G33">
        <v>1.5625E-2</v>
      </c>
      <c r="H33">
        <v>8.3333333333333329E-2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AF33" s="3"/>
      <c r="AK33" s="3"/>
    </row>
    <row r="34" spans="2:37" x14ac:dyDescent="0.25">
      <c r="B34" s="1" t="s">
        <v>42</v>
      </c>
      <c r="C34">
        <v>0</v>
      </c>
      <c r="D34">
        <v>0</v>
      </c>
      <c r="E34">
        <v>0</v>
      </c>
      <c r="F34">
        <v>0.375</v>
      </c>
      <c r="G34">
        <v>0</v>
      </c>
      <c r="H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</row>
    <row r="37" spans="2:37" x14ac:dyDescent="0.25">
      <c r="B37" s="1" t="s">
        <v>59</v>
      </c>
      <c r="K37" s="1" t="s">
        <v>157</v>
      </c>
      <c r="R37" s="1"/>
      <c r="S37" s="1" t="s">
        <v>158</v>
      </c>
      <c r="U37" s="1" t="s">
        <v>171</v>
      </c>
      <c r="V37" s="1" t="s">
        <v>53</v>
      </c>
      <c r="W37" s="1" t="s">
        <v>172</v>
      </c>
      <c r="Y37" s="1" t="s">
        <v>173</v>
      </c>
      <c r="Z37" s="1" t="s">
        <v>174</v>
      </c>
      <c r="AA37" s="1" t="s">
        <v>61</v>
      </c>
      <c r="AB37" s="1" t="s">
        <v>175</v>
      </c>
    </row>
    <row r="38" spans="2:37" x14ac:dyDescent="0.25">
      <c r="B38" s="1" t="s">
        <v>27</v>
      </c>
      <c r="C38">
        <f>L29-C29</f>
        <v>0.97916666666666663</v>
      </c>
      <c r="D38">
        <f t="shared" ref="D38:H43" si="4">M29-D29</f>
        <v>-0.3214285714285714</v>
      </c>
      <c r="E38">
        <f t="shared" si="4"/>
        <v>-0.20833333333333331</v>
      </c>
      <c r="F38">
        <f t="shared" si="4"/>
        <v>-3.125E-2</v>
      </c>
      <c r="G38">
        <f t="shared" si="4"/>
        <v>-0.140625</v>
      </c>
      <c r="H38">
        <f t="shared" si="4"/>
        <v>-8.3333333333333329E-2</v>
      </c>
      <c r="L38" cm="1">
        <f t="array" ref="L38:Q43">MINVERSE(C38:H43)</f>
        <v>1.3277392510402217</v>
      </c>
      <c r="M38">
        <v>0.64036061026352276</v>
      </c>
      <c r="N38">
        <v>0.52579750346740628</v>
      </c>
      <c r="O38">
        <v>0.40256588072122046</v>
      </c>
      <c r="P38">
        <v>0.40402219140083218</v>
      </c>
      <c r="Q38">
        <v>0.46449375866851589</v>
      </c>
      <c r="S38" cm="1">
        <f t="array" ref="S38:S43">MMULT(L17:P22,I7:I11)</f>
        <v>1.25</v>
      </c>
      <c r="U38" s="2" cm="1">
        <f t="array" ref="U38:U43">MMULT(_xlfn.ANCHORARRAY(L38),_xlfn.ANCHORARRAY(S38))</f>
        <v>5.2606102635228842</v>
      </c>
      <c r="V38">
        <v>5.9999999999999982</v>
      </c>
      <c r="W38" s="2">
        <f>U38-V38</f>
        <v>-0.73938973647711403</v>
      </c>
      <c r="Y38" s="4" cm="1">
        <f t="array" ref="Y38:Y43">TRANSPOSE(C22:H22)</f>
        <v>0.33333333333333331</v>
      </c>
      <c r="Z38" s="2">
        <f>Y38*U38</f>
        <v>1.7535367545076279</v>
      </c>
      <c r="AA38">
        <v>1.9999999999999993</v>
      </c>
      <c r="AB38" s="2">
        <f>Z38-AA38</f>
        <v>-0.24646324549237142</v>
      </c>
    </row>
    <row r="39" spans="2:37" x14ac:dyDescent="0.25">
      <c r="B39" s="1" t="s">
        <v>28</v>
      </c>
      <c r="C39">
        <f t="shared" ref="C39:C43" si="5">L30-C30</f>
        <v>-0.16666666666666666</v>
      </c>
      <c r="D39">
        <f t="shared" si="4"/>
        <v>0.7678571428571429</v>
      </c>
      <c r="E39">
        <f t="shared" si="4"/>
        <v>-0.27083333333333331</v>
      </c>
      <c r="F39">
        <f t="shared" si="4"/>
        <v>-0.203125</v>
      </c>
      <c r="G39">
        <f t="shared" si="4"/>
        <v>-9.375E-2</v>
      </c>
      <c r="H39">
        <f t="shared" si="4"/>
        <v>-0.5</v>
      </c>
      <c r="L39">
        <v>0.58689320388349497</v>
      </c>
      <c r="M39">
        <v>1.6606796116504852</v>
      </c>
      <c r="N39">
        <v>0.67297734627831707</v>
      </c>
      <c r="O39">
        <v>0.77791262135922312</v>
      </c>
      <c r="P39">
        <v>0.53834951456310676</v>
      </c>
      <c r="Q39">
        <v>0.92411003236245948</v>
      </c>
      <c r="S39">
        <v>2</v>
      </c>
      <c r="U39" s="2">
        <v>7.6296116504854368</v>
      </c>
      <c r="V39">
        <v>6.9999999999999982</v>
      </c>
      <c r="W39" s="2">
        <f t="shared" ref="W39:W43" si="6">U39-V39</f>
        <v>0.62961165048543855</v>
      </c>
      <c r="Y39" s="4">
        <v>0.2857142857142857</v>
      </c>
      <c r="Z39" s="2">
        <f t="shared" ref="Z39:Z43" si="7">Y39*U39</f>
        <v>2.1798890429958391</v>
      </c>
      <c r="AA39">
        <v>1.9999999999999993</v>
      </c>
      <c r="AB39" s="2">
        <f t="shared" ref="AB39:AB43" si="8">Z39-AA39</f>
        <v>0.17988904299583974</v>
      </c>
    </row>
    <row r="40" spans="2:37" x14ac:dyDescent="0.25">
      <c r="B40" s="1" t="s">
        <v>41</v>
      </c>
      <c r="C40">
        <f t="shared" si="5"/>
        <v>0</v>
      </c>
      <c r="D40">
        <f t="shared" si="4"/>
        <v>0</v>
      </c>
      <c r="E40">
        <f t="shared" si="4"/>
        <v>1</v>
      </c>
      <c r="F40">
        <f t="shared" si="4"/>
        <v>0</v>
      </c>
      <c r="G40">
        <f t="shared" si="4"/>
        <v>0</v>
      </c>
      <c r="H40">
        <f t="shared" si="4"/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S40">
        <v>0</v>
      </c>
      <c r="U40" s="2">
        <v>0</v>
      </c>
      <c r="V40">
        <v>5.9999999999999991</v>
      </c>
      <c r="W40" s="2">
        <f t="shared" si="6"/>
        <v>-5.9999999999999991</v>
      </c>
      <c r="Y40" s="4">
        <v>0.33333333333333331</v>
      </c>
      <c r="Z40" s="2">
        <f t="shared" si="7"/>
        <v>0</v>
      </c>
      <c r="AA40">
        <v>1.9999999999999996</v>
      </c>
      <c r="AB40" s="2">
        <f t="shared" si="8"/>
        <v>-1.9999999999999996</v>
      </c>
    </row>
    <row r="41" spans="2:37" x14ac:dyDescent="0.25">
      <c r="B41" s="1" t="s">
        <v>40</v>
      </c>
      <c r="C41">
        <f t="shared" si="5"/>
        <v>-0.16666666666666666</v>
      </c>
      <c r="D41">
        <f t="shared" si="4"/>
        <v>0</v>
      </c>
      <c r="E41">
        <f t="shared" si="4"/>
        <v>0</v>
      </c>
      <c r="F41">
        <f t="shared" si="4"/>
        <v>1</v>
      </c>
      <c r="G41">
        <f t="shared" si="4"/>
        <v>-0.375</v>
      </c>
      <c r="H41">
        <f t="shared" si="4"/>
        <v>0</v>
      </c>
      <c r="L41">
        <v>0.44438280166435501</v>
      </c>
      <c r="M41">
        <v>0.30457697642163656</v>
      </c>
      <c r="N41">
        <v>0.28127600554785015</v>
      </c>
      <c r="O41">
        <v>1.2441054091539527</v>
      </c>
      <c r="P41">
        <v>0.56643550624133154</v>
      </c>
      <c r="Q41">
        <v>0.23652334720295881</v>
      </c>
      <c r="S41">
        <v>2</v>
      </c>
      <c r="U41" s="2">
        <v>5.7769764216366157</v>
      </c>
      <c r="V41">
        <v>0</v>
      </c>
      <c r="W41" s="2">
        <f t="shared" si="6"/>
        <v>5.7769764216366157</v>
      </c>
      <c r="Y41" s="4">
        <v>0.25</v>
      </c>
      <c r="Z41" s="2">
        <f t="shared" si="7"/>
        <v>1.4442441054091539</v>
      </c>
      <c r="AA41">
        <v>0</v>
      </c>
      <c r="AB41" s="2">
        <f t="shared" si="8"/>
        <v>1.4442441054091539</v>
      </c>
    </row>
    <row r="42" spans="2:37" x14ac:dyDescent="0.25">
      <c r="B42" s="1" t="s">
        <v>37</v>
      </c>
      <c r="C42">
        <f t="shared" si="5"/>
        <v>-0.31249999999999994</v>
      </c>
      <c r="D42">
        <f t="shared" si="4"/>
        <v>-0.1607142857142857</v>
      </c>
      <c r="E42">
        <f t="shared" si="4"/>
        <v>-0.18749999999999997</v>
      </c>
      <c r="F42">
        <f t="shared" si="4"/>
        <v>-0.140625</v>
      </c>
      <c r="G42">
        <f t="shared" si="4"/>
        <v>0.984375</v>
      </c>
      <c r="H42">
        <f t="shared" si="4"/>
        <v>-8.3333333333333329E-2</v>
      </c>
      <c r="L42">
        <v>0.59491447064262593</v>
      </c>
      <c r="M42">
        <v>0.52760055478502066</v>
      </c>
      <c r="N42">
        <v>0.51638156880875319</v>
      </c>
      <c r="O42">
        <v>0.47202958853444288</v>
      </c>
      <c r="P42">
        <v>1.3309292649098474</v>
      </c>
      <c r="Q42">
        <v>0.42428725535521644</v>
      </c>
      <c r="S42">
        <v>3.75</v>
      </c>
      <c r="U42" s="2">
        <v>7.7338881183541375</v>
      </c>
      <c r="V42">
        <v>7.9999999999999991</v>
      </c>
      <c r="W42" s="2">
        <f t="shared" si="6"/>
        <v>-0.26611188164586164</v>
      </c>
      <c r="Y42" s="4">
        <v>0.375</v>
      </c>
      <c r="Z42" s="2">
        <f t="shared" si="7"/>
        <v>2.9002080443828016</v>
      </c>
      <c r="AA42">
        <v>2.9999999999999996</v>
      </c>
      <c r="AB42" s="2">
        <f t="shared" si="8"/>
        <v>-9.9791955617198003E-2</v>
      </c>
    </row>
    <row r="43" spans="2:37" x14ac:dyDescent="0.25">
      <c r="B43" s="1" t="s">
        <v>42</v>
      </c>
      <c r="C43">
        <f t="shared" si="5"/>
        <v>0</v>
      </c>
      <c r="D43">
        <f t="shared" si="4"/>
        <v>0</v>
      </c>
      <c r="E43">
        <f t="shared" si="4"/>
        <v>0</v>
      </c>
      <c r="F43">
        <f t="shared" si="4"/>
        <v>-0.375</v>
      </c>
      <c r="G43">
        <f t="shared" si="4"/>
        <v>0</v>
      </c>
      <c r="H43">
        <f t="shared" si="4"/>
        <v>1</v>
      </c>
      <c r="L43">
        <v>0.16664355062413314</v>
      </c>
      <c r="M43">
        <v>0.11421636615811372</v>
      </c>
      <c r="N43">
        <v>0.10547850208044382</v>
      </c>
      <c r="O43">
        <v>0.46653952843273233</v>
      </c>
      <c r="P43">
        <v>0.21241331484049933</v>
      </c>
      <c r="Q43">
        <v>1.0886962552011095</v>
      </c>
      <c r="S43">
        <v>0</v>
      </c>
      <c r="U43" s="2">
        <v>2.166366158113731</v>
      </c>
      <c r="V43">
        <v>0</v>
      </c>
      <c r="W43" s="2">
        <f t="shared" si="6"/>
        <v>2.166366158113731</v>
      </c>
      <c r="Y43" s="4">
        <v>0.33333333333333331</v>
      </c>
      <c r="Z43" s="2">
        <f t="shared" si="7"/>
        <v>0.72212205270457697</v>
      </c>
      <c r="AA43">
        <v>0</v>
      </c>
      <c r="AB43" s="2">
        <f t="shared" si="8"/>
        <v>0.72212205270457697</v>
      </c>
    </row>
    <row r="45" spans="2:37" x14ac:dyDescent="0.25">
      <c r="K45" t="s">
        <v>96</v>
      </c>
      <c r="L45">
        <f>SUM(L38:L44)</f>
        <v>3.1205732778548305</v>
      </c>
      <c r="M45">
        <f t="shared" ref="M45:Q45" si="9">SUM(M38:M44)</f>
        <v>3.247434119278779</v>
      </c>
      <c r="N45">
        <f t="shared" si="9"/>
        <v>3.1019109261827706</v>
      </c>
      <c r="O45">
        <f t="shared" si="9"/>
        <v>3.3631530282015718</v>
      </c>
      <c r="P45">
        <f t="shared" si="9"/>
        <v>3.0521497919556171</v>
      </c>
      <c r="Q45">
        <f t="shared" si="9"/>
        <v>3.1381106487902599</v>
      </c>
      <c r="S45">
        <f>SUM(S38:S44)</f>
        <v>9</v>
      </c>
      <c r="U45" s="2">
        <f>SUM(U38:U44)</f>
        <v>28.567452612112806</v>
      </c>
      <c r="Z45" s="2">
        <f>SUM(Z38:Z44)</f>
        <v>9</v>
      </c>
    </row>
    <row r="46" spans="2:37" x14ac:dyDescent="0.25">
      <c r="Z46" t="s">
        <v>170</v>
      </c>
    </row>
    <row r="49" spans="2:10" x14ac:dyDescent="0.25">
      <c r="B49" s="1" t="s">
        <v>177</v>
      </c>
      <c r="C49" t="s">
        <v>27</v>
      </c>
      <c r="D49" t="s">
        <v>28</v>
      </c>
      <c r="E49" t="s">
        <v>41</v>
      </c>
      <c r="F49" t="s">
        <v>40</v>
      </c>
      <c r="G49" t="s">
        <v>37</v>
      </c>
      <c r="H49" t="s">
        <v>42</v>
      </c>
      <c r="I49" t="s">
        <v>1</v>
      </c>
      <c r="J49" t="s">
        <v>26</v>
      </c>
    </row>
    <row r="50" spans="2:10" x14ac:dyDescent="0.25">
      <c r="B50" t="s">
        <v>30</v>
      </c>
      <c r="C50" s="19">
        <f>C17*C$59</f>
        <v>0</v>
      </c>
      <c r="D50" s="19">
        <f t="shared" ref="D50:H50" si="10">D17*D$59</f>
        <v>2.1798890429958391</v>
      </c>
      <c r="E50" s="19">
        <f t="shared" si="10"/>
        <v>0</v>
      </c>
      <c r="F50" s="19">
        <f t="shared" si="10"/>
        <v>0</v>
      </c>
      <c r="G50" s="19">
        <f t="shared" si="10"/>
        <v>0.96673601479426718</v>
      </c>
      <c r="H50" s="19">
        <f t="shared" si="10"/>
        <v>0</v>
      </c>
      <c r="I50" s="27">
        <f>I17*$S$45</f>
        <v>1</v>
      </c>
      <c r="J50" s="19">
        <f>SUM(C50:I50)</f>
        <v>4.1466250577901063</v>
      </c>
    </row>
    <row r="51" spans="2:10" x14ac:dyDescent="0.25">
      <c r="B51" t="s">
        <v>31</v>
      </c>
      <c r="C51" s="19">
        <f t="shared" ref="C51:H54" si="11">C18*C$59</f>
        <v>0.87676837725381396</v>
      </c>
      <c r="D51" s="19">
        <f t="shared" si="11"/>
        <v>2.1798890429958391</v>
      </c>
      <c r="E51" s="19">
        <f t="shared" si="11"/>
        <v>0</v>
      </c>
      <c r="F51" s="19">
        <f t="shared" si="11"/>
        <v>1.4442441054091539</v>
      </c>
      <c r="G51" s="19">
        <f t="shared" si="11"/>
        <v>0.96673601479426718</v>
      </c>
      <c r="H51" s="19">
        <f t="shared" si="11"/>
        <v>1.4442441054091539</v>
      </c>
      <c r="I51" s="27">
        <f t="shared" ref="I51:I54" si="12">I18*$S$45</f>
        <v>2</v>
      </c>
      <c r="J51" s="19">
        <f t="shared" ref="J51:J54" si="13">SUM(C51:I51)</f>
        <v>8.911881645862227</v>
      </c>
    </row>
    <row r="52" spans="2:10" x14ac:dyDescent="0.25">
      <c r="B52" t="s">
        <v>32</v>
      </c>
      <c r="C52" s="19">
        <f t="shared" si="11"/>
        <v>0.87676837725381396</v>
      </c>
      <c r="D52" s="19">
        <f t="shared" si="11"/>
        <v>0</v>
      </c>
      <c r="E52" s="19">
        <f t="shared" si="11"/>
        <v>0</v>
      </c>
      <c r="F52" s="19">
        <f t="shared" si="11"/>
        <v>0</v>
      </c>
      <c r="G52" s="19">
        <f t="shared" si="11"/>
        <v>2.9002080443828016</v>
      </c>
      <c r="H52" s="19">
        <f t="shared" si="11"/>
        <v>0</v>
      </c>
      <c r="I52" s="27">
        <f t="shared" si="12"/>
        <v>2</v>
      </c>
      <c r="J52" s="19">
        <f t="shared" si="13"/>
        <v>5.7769764216366157</v>
      </c>
    </row>
    <row r="53" spans="2:10" x14ac:dyDescent="0.25">
      <c r="B53" t="s">
        <v>38</v>
      </c>
      <c r="C53" s="19">
        <f t="shared" si="11"/>
        <v>1.7535367545076279</v>
      </c>
      <c r="D53" s="19">
        <f t="shared" si="11"/>
        <v>1.0899445214979195</v>
      </c>
      <c r="E53" s="19">
        <f t="shared" si="11"/>
        <v>0</v>
      </c>
      <c r="F53" s="19">
        <f t="shared" si="11"/>
        <v>0.72212205270457697</v>
      </c>
      <c r="G53" s="19">
        <f t="shared" si="11"/>
        <v>0</v>
      </c>
      <c r="H53" s="19">
        <f t="shared" si="11"/>
        <v>0</v>
      </c>
      <c r="I53" s="27">
        <f t="shared" si="12"/>
        <v>4</v>
      </c>
      <c r="J53" s="19">
        <f t="shared" si="13"/>
        <v>7.5656033287101243</v>
      </c>
    </row>
    <row r="54" spans="2:10" x14ac:dyDescent="0.25">
      <c r="B54" t="s">
        <v>43</v>
      </c>
      <c r="C54" s="19">
        <f t="shared" si="11"/>
        <v>0</v>
      </c>
      <c r="D54" s="19">
        <f t="shared" si="11"/>
        <v>0</v>
      </c>
      <c r="E54" s="19">
        <f t="shared" si="11"/>
        <v>0</v>
      </c>
      <c r="F54" s="19">
        <f t="shared" si="11"/>
        <v>2.166366158113731</v>
      </c>
      <c r="G54" s="19">
        <f t="shared" si="11"/>
        <v>0</v>
      </c>
      <c r="H54" s="19">
        <f t="shared" si="11"/>
        <v>0</v>
      </c>
      <c r="I54" s="27">
        <f t="shared" si="12"/>
        <v>0</v>
      </c>
      <c r="J54" s="19">
        <f t="shared" si="13"/>
        <v>2.166366158113731</v>
      </c>
    </row>
    <row r="56" spans="2:10" x14ac:dyDescent="0.25">
      <c r="B56" t="s">
        <v>7</v>
      </c>
      <c r="C56" s="19">
        <f t="shared" ref="C56:H56" si="14">C22*C$59</f>
        <v>1.7535367545076279</v>
      </c>
      <c r="D56" s="19">
        <f t="shared" si="14"/>
        <v>2.1798890429958391</v>
      </c>
      <c r="E56" s="19">
        <f t="shared" si="14"/>
        <v>0</v>
      </c>
      <c r="F56" s="19">
        <f t="shared" si="14"/>
        <v>1.4442441054091539</v>
      </c>
      <c r="G56" s="19">
        <f t="shared" si="14"/>
        <v>2.9002080443828016</v>
      </c>
      <c r="H56" s="19">
        <f t="shared" si="14"/>
        <v>0.72212205270457697</v>
      </c>
      <c r="I56" s="27"/>
    </row>
    <row r="57" spans="2:10" x14ac:dyDescent="0.25">
      <c r="B57" t="s">
        <v>2</v>
      </c>
      <c r="C57" s="19">
        <f>SUM(C50:C56)</f>
        <v>5.2606102635228833</v>
      </c>
      <c r="D57" s="19">
        <f t="shared" ref="D57:H57" si="15">SUM(D50:D56)</f>
        <v>7.6296116504854368</v>
      </c>
      <c r="E57" s="19">
        <f t="shared" si="15"/>
        <v>0</v>
      </c>
      <c r="F57" s="19">
        <f t="shared" si="15"/>
        <v>5.7769764216366157</v>
      </c>
      <c r="G57" s="19">
        <f t="shared" si="15"/>
        <v>7.7338881183541375</v>
      </c>
      <c r="H57" s="19">
        <f t="shared" si="15"/>
        <v>2.166366158113731</v>
      </c>
    </row>
    <row r="59" spans="2:10" x14ac:dyDescent="0.25">
      <c r="C59" cm="1">
        <f t="array" ref="C59:H59">TRANSPOSE(_xlfn.ANCHORARRAY(U38))</f>
        <v>5.2606102635228842</v>
      </c>
      <c r="D59">
        <v>7.6296116504854368</v>
      </c>
      <c r="E59">
        <v>0</v>
      </c>
      <c r="F59">
        <v>5.7769764216366157</v>
      </c>
      <c r="G59">
        <v>7.7338881183541375</v>
      </c>
      <c r="H59">
        <v>2.166366158113731</v>
      </c>
    </row>
    <row r="61" spans="2:10" x14ac:dyDescent="0.25">
      <c r="B61" s="1" t="s">
        <v>186</v>
      </c>
    </row>
    <row r="62" spans="2:10" x14ac:dyDescent="0.25">
      <c r="B62" t="s">
        <v>30</v>
      </c>
      <c r="C62">
        <f>IFERROR(C50/C$57,0)</f>
        <v>0</v>
      </c>
      <c r="D62">
        <f t="shared" ref="D62:H62" si="16">IFERROR(D50/D$57,0)</f>
        <v>0.2857142857142857</v>
      </c>
      <c r="E62">
        <f t="shared" si="16"/>
        <v>0</v>
      </c>
      <c r="F62">
        <f t="shared" si="16"/>
        <v>0</v>
      </c>
      <c r="G62">
        <f t="shared" si="16"/>
        <v>0.125</v>
      </c>
      <c r="H62">
        <f t="shared" si="16"/>
        <v>0</v>
      </c>
      <c r="I62">
        <f>I50/SUM($I$50:$I$54)</f>
        <v>0.1111111111111111</v>
      </c>
    </row>
    <row r="63" spans="2:10" x14ac:dyDescent="0.25">
      <c r="B63" t="s">
        <v>31</v>
      </c>
      <c r="C63">
        <f t="shared" ref="C63:C68" si="17">IFERROR(C51/C$57,0)</f>
        <v>0.16666666666666669</v>
      </c>
      <c r="D63">
        <f t="shared" ref="D63:H63" si="18">IFERROR(D51/D$57,0)</f>
        <v>0.2857142857142857</v>
      </c>
      <c r="E63">
        <f t="shared" si="18"/>
        <v>0</v>
      </c>
      <c r="F63">
        <f t="shared" si="18"/>
        <v>0.25</v>
      </c>
      <c r="G63">
        <f t="shared" si="18"/>
        <v>0.125</v>
      </c>
      <c r="H63">
        <f t="shared" si="18"/>
        <v>0.66666666666666663</v>
      </c>
      <c r="I63">
        <f t="shared" ref="I63:I66" si="19">I51/SUM($I$50:$I$54)</f>
        <v>0.22222222222222221</v>
      </c>
    </row>
    <row r="64" spans="2:10" x14ac:dyDescent="0.25">
      <c r="B64" t="s">
        <v>32</v>
      </c>
      <c r="C64">
        <f t="shared" si="17"/>
        <v>0.16666666666666669</v>
      </c>
      <c r="D64">
        <f t="shared" ref="D64:H64" si="20">IFERROR(D52/D$57,0)</f>
        <v>0</v>
      </c>
      <c r="E64">
        <f t="shared" si="20"/>
        <v>0</v>
      </c>
      <c r="F64">
        <f t="shared" si="20"/>
        <v>0</v>
      </c>
      <c r="G64">
        <f t="shared" si="20"/>
        <v>0.375</v>
      </c>
      <c r="H64">
        <f t="shared" si="20"/>
        <v>0</v>
      </c>
      <c r="I64">
        <f t="shared" si="19"/>
        <v>0.22222222222222221</v>
      </c>
    </row>
    <row r="65" spans="2:9" x14ac:dyDescent="0.25">
      <c r="B65" t="s">
        <v>38</v>
      </c>
      <c r="C65">
        <f t="shared" si="17"/>
        <v>0.33333333333333337</v>
      </c>
      <c r="D65">
        <f t="shared" ref="D65:H65" si="21">IFERROR(D53/D$57,0)</f>
        <v>0.14285714285714285</v>
      </c>
      <c r="E65">
        <f t="shared" si="21"/>
        <v>0</v>
      </c>
      <c r="F65">
        <f t="shared" si="21"/>
        <v>0.125</v>
      </c>
      <c r="G65">
        <f t="shared" si="21"/>
        <v>0</v>
      </c>
      <c r="H65">
        <f t="shared" si="21"/>
        <v>0</v>
      </c>
      <c r="I65">
        <f t="shared" si="19"/>
        <v>0.44444444444444442</v>
      </c>
    </row>
    <row r="66" spans="2:9" x14ac:dyDescent="0.25">
      <c r="B66" t="s">
        <v>43</v>
      </c>
      <c r="C66">
        <f t="shared" si="17"/>
        <v>0</v>
      </c>
      <c r="D66">
        <f t="shared" ref="D66:H66" si="22">IFERROR(D54/D$57,0)</f>
        <v>0</v>
      </c>
      <c r="E66">
        <f t="shared" si="22"/>
        <v>0</v>
      </c>
      <c r="F66">
        <f t="shared" si="22"/>
        <v>0.375</v>
      </c>
      <c r="G66">
        <f t="shared" si="22"/>
        <v>0</v>
      </c>
      <c r="H66">
        <f t="shared" si="22"/>
        <v>0</v>
      </c>
      <c r="I66">
        <f t="shared" si="19"/>
        <v>0</v>
      </c>
    </row>
    <row r="68" spans="2:9" x14ac:dyDescent="0.25">
      <c r="B68" t="s">
        <v>7</v>
      </c>
      <c r="C68">
        <f t="shared" si="17"/>
        <v>0.33333333333333337</v>
      </c>
      <c r="D68">
        <f t="shared" ref="D68:H68" si="23">IFERROR(D56/D$57,0)</f>
        <v>0.2857142857142857</v>
      </c>
      <c r="E68">
        <f t="shared" si="23"/>
        <v>0</v>
      </c>
      <c r="F68">
        <f t="shared" si="23"/>
        <v>0.25</v>
      </c>
      <c r="G68">
        <f t="shared" si="23"/>
        <v>0.375</v>
      </c>
      <c r="H68">
        <f t="shared" si="23"/>
        <v>0.33333333333333331</v>
      </c>
    </row>
    <row r="70" spans="2:9" x14ac:dyDescent="0.25">
      <c r="C70">
        <f>SUM(C62:C69)</f>
        <v>1</v>
      </c>
      <c r="D70">
        <f t="shared" ref="D70:H70" si="24">SUM(D62:D69)</f>
        <v>0.99999999999999989</v>
      </c>
      <c r="E70">
        <f t="shared" si="24"/>
        <v>0</v>
      </c>
      <c r="F70">
        <f t="shared" si="24"/>
        <v>1</v>
      </c>
      <c r="G70">
        <f t="shared" si="24"/>
        <v>1</v>
      </c>
      <c r="H70">
        <f t="shared" si="24"/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0CAFE-5E52-4167-8EE8-0A9082647CDF}">
  <dimension ref="A2:BG86"/>
  <sheetViews>
    <sheetView topLeftCell="A19" zoomScale="82" zoomScaleNormal="82" workbookViewId="0">
      <selection activeCell="V53" sqref="V53"/>
    </sheetView>
  </sheetViews>
  <sheetFormatPr defaultRowHeight="15" x14ac:dyDescent="0.25"/>
  <cols>
    <col min="2" max="2" width="26" customWidth="1"/>
    <col min="12" max="12" width="12.42578125" bestFit="1" customWidth="1"/>
    <col min="17" max="17" width="12" customWidth="1"/>
    <col min="23" max="23" width="9.85546875" bestFit="1" customWidth="1"/>
  </cols>
  <sheetData>
    <row r="2" spans="1:26" x14ac:dyDescent="0.25">
      <c r="A2" s="1"/>
      <c r="B2" s="1"/>
      <c r="C2" s="1" t="s">
        <v>4</v>
      </c>
      <c r="D2" s="1"/>
      <c r="E2" s="1"/>
      <c r="F2" s="1"/>
      <c r="G2" s="1"/>
      <c r="H2" s="1"/>
      <c r="J2" s="1" t="s">
        <v>5</v>
      </c>
      <c r="K2" s="1"/>
      <c r="L2" s="1"/>
      <c r="M2" s="1"/>
      <c r="N2" s="1"/>
      <c r="O2" s="1"/>
      <c r="Q2" s="1" t="s">
        <v>22</v>
      </c>
      <c r="R2" s="1"/>
      <c r="S2" s="1"/>
      <c r="T2" s="1"/>
      <c r="U2" s="1"/>
    </row>
    <row r="3" spans="1:26" x14ac:dyDescent="0.25">
      <c r="A3" s="1"/>
      <c r="B3" s="1"/>
      <c r="C3" s="1" t="s">
        <v>9</v>
      </c>
      <c r="D3" s="1" t="s">
        <v>10</v>
      </c>
      <c r="E3" s="1" t="s">
        <v>12</v>
      </c>
      <c r="F3" s="1" t="s">
        <v>11</v>
      </c>
      <c r="G3" s="1" t="s">
        <v>14</v>
      </c>
      <c r="H3" s="1" t="s">
        <v>23</v>
      </c>
      <c r="J3" s="1" t="s">
        <v>9</v>
      </c>
      <c r="K3" s="1" t="s">
        <v>13</v>
      </c>
      <c r="L3" s="1" t="s">
        <v>15</v>
      </c>
      <c r="M3" s="1" t="s">
        <v>16</v>
      </c>
      <c r="N3" s="1" t="s">
        <v>17</v>
      </c>
      <c r="O3" s="1" t="s">
        <v>24</v>
      </c>
      <c r="Q3" s="1" t="s">
        <v>9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25</v>
      </c>
    </row>
    <row r="4" spans="1:26" x14ac:dyDescent="0.25">
      <c r="A4" s="1"/>
      <c r="B4" s="1" t="s">
        <v>27</v>
      </c>
      <c r="C4" s="2">
        <f>'Analytical balancing'!V83</f>
        <v>5.9999999999999982</v>
      </c>
      <c r="D4" s="2">
        <f>'Analytical balancing'!U83</f>
        <v>6.1044791142425767</v>
      </c>
      <c r="E4" s="2">
        <f>'Analytical balancing'!U128</f>
        <v>7.088814850630758</v>
      </c>
      <c r="F4" s="2">
        <f>'Analytical balancing'!I226</f>
        <v>5.7496428721541832</v>
      </c>
      <c r="G4" s="2">
        <f>'Analytical balancing'!AF200</f>
        <v>6.1044791142425758</v>
      </c>
      <c r="H4" s="2">
        <f>Scaling!U38</f>
        <v>5.2606102635228842</v>
      </c>
      <c r="J4" s="2">
        <f>'Analytical balancing'!AA83</f>
        <v>1.9999999999999993</v>
      </c>
      <c r="K4" s="2">
        <f>'Analytical balancing'!Z83</f>
        <v>2.0348263714141921</v>
      </c>
      <c r="L4" s="2" cm="1">
        <f t="array" ref="L4:L9">TRANSPOSE('Analytical balancing'!C134:H134)</f>
        <v>2.0348263714141921</v>
      </c>
      <c r="M4" s="2" cm="1">
        <f t="array" ref="M4:M9">TRANSPOSE('Analytical balancing'!C217:H217)</f>
        <v>1.6504204424851006</v>
      </c>
      <c r="N4" s="2" cm="1">
        <f t="array" ref="N4:N9">TRANSPOSE('Analytical balancing'!R185:W185)</f>
        <v>2.0348263714141925</v>
      </c>
      <c r="O4" s="2">
        <f>Scaling!Z38</f>
        <v>1.7535367545076279</v>
      </c>
      <c r="Q4" s="4">
        <f>'Analytical balancing'!Y83</f>
        <v>0.33333333333333331</v>
      </c>
      <c r="R4" s="4">
        <f>'Analytical balancing'!Y83</f>
        <v>0.33333333333333331</v>
      </c>
      <c r="S4" s="4" cm="1">
        <f t="array" ref="S4:S9">TRANSPOSE('Analytical balancing'!C170:H170)</f>
        <v>0.28704747045736906</v>
      </c>
      <c r="T4" s="4" cm="1">
        <f t="array" ref="T4:T9">TRANSPOSE('Analytical balancing'!C259:H259)</f>
        <v>0.287047470457369</v>
      </c>
      <c r="U4" s="4">
        <f>'Analytical balancing'!AB226</f>
        <v>0.33333333333333337</v>
      </c>
      <c r="V4" s="4">
        <f>Scaling!Y38</f>
        <v>0.33333333333333331</v>
      </c>
    </row>
    <row r="5" spans="1:26" x14ac:dyDescent="0.25">
      <c r="A5" s="1"/>
      <c r="B5" s="1" t="s">
        <v>28</v>
      </c>
      <c r="C5" s="2">
        <f>'Analytical balancing'!V84</f>
        <v>6.9999999999999982</v>
      </c>
      <c r="D5" s="2">
        <f>'Analytical balancing'!U84</f>
        <v>9.260291897332662</v>
      </c>
      <c r="E5" s="2">
        <f>'Analytical balancing'!U129</f>
        <v>10.283724258004153</v>
      </c>
      <c r="F5" s="2">
        <f>'Analytical balancing'!I227</f>
        <v>8.3409911424011156</v>
      </c>
      <c r="G5" s="2">
        <f>'Analytical balancing'!AF201</f>
        <v>9.260291897332662</v>
      </c>
      <c r="H5" s="2">
        <f>Scaling!U39</f>
        <v>7.6296116504854368</v>
      </c>
      <c r="J5" s="2">
        <f>'Analytical balancing'!AA84</f>
        <v>1.9999999999999993</v>
      </c>
      <c r="K5" s="2">
        <f>'Analytical balancing'!Z84</f>
        <v>2.6457976849521891</v>
      </c>
      <c r="L5" s="2">
        <v>2.6457976849521891</v>
      </c>
      <c r="M5" s="2">
        <v>2.1459710996816064</v>
      </c>
      <c r="N5" s="2">
        <v>2.6457976849521891</v>
      </c>
      <c r="O5" s="2">
        <f>Scaling!Z39</f>
        <v>2.1798890429958391</v>
      </c>
      <c r="Q5" s="4">
        <f>'Analytical balancing'!Y84</f>
        <v>0.2857142857142857</v>
      </c>
      <c r="R5" s="4">
        <f>'Analytical balancing'!Y84</f>
        <v>0.2857142857142857</v>
      </c>
      <c r="S5" s="4">
        <v>0.25728010772876181</v>
      </c>
      <c r="T5" s="4">
        <v>0.25728010772876175</v>
      </c>
      <c r="U5" s="4">
        <f>'Analytical balancing'!AB227</f>
        <v>0.2857142857142857</v>
      </c>
      <c r="V5" s="4">
        <f>Scaling!Y39</f>
        <v>0.2857142857142857</v>
      </c>
    </row>
    <row r="6" spans="1:26" x14ac:dyDescent="0.25">
      <c r="A6" s="1"/>
      <c r="B6" s="1" t="s">
        <v>41</v>
      </c>
      <c r="C6" s="2">
        <f>'Analytical balancing'!V85</f>
        <v>5.9999999999999991</v>
      </c>
      <c r="D6" s="2">
        <f>'Analytical balancing'!U85</f>
        <v>0</v>
      </c>
      <c r="E6" s="2">
        <f>'Analytical balancing'!U130</f>
        <v>0</v>
      </c>
      <c r="F6" s="2">
        <f>'Analytical balancing'!I228</f>
        <v>0</v>
      </c>
      <c r="G6" s="2">
        <f>'Analytical balancing'!AF202</f>
        <v>0</v>
      </c>
      <c r="H6" s="2">
        <f>Scaling!U40</f>
        <v>0</v>
      </c>
      <c r="J6" s="2">
        <f>'Analytical balancing'!AA85</f>
        <v>1.9999999999999996</v>
      </c>
      <c r="K6" s="2">
        <f>'Analytical balancing'!Z85</f>
        <v>0</v>
      </c>
      <c r="L6" s="2">
        <v>0</v>
      </c>
      <c r="M6" s="2">
        <v>0</v>
      </c>
      <c r="N6" s="2">
        <v>0</v>
      </c>
      <c r="O6" s="2">
        <f>Scaling!Z40</f>
        <v>0</v>
      </c>
      <c r="Q6" s="4">
        <f>'Analytical balancing'!Y85</f>
        <v>0.33333333333333331</v>
      </c>
      <c r="R6" s="4">
        <f>'Analytical balancing'!Y85</f>
        <v>0.33333333333333331</v>
      </c>
      <c r="S6" s="4">
        <v>0.30246293421012577</v>
      </c>
      <c r="T6" s="4">
        <v>0</v>
      </c>
      <c r="U6" s="4">
        <f>'Analytical balancing'!AB228</f>
        <v>0</v>
      </c>
      <c r="V6" s="4">
        <f>Scaling!Y40</f>
        <v>0.33333333333333331</v>
      </c>
    </row>
    <row r="7" spans="1:26" x14ac:dyDescent="0.25">
      <c r="A7" s="1"/>
      <c r="B7" s="1" t="s">
        <v>40</v>
      </c>
      <c r="C7" s="2">
        <f>'Analytical balancing'!V86</f>
        <v>0</v>
      </c>
      <c r="D7" s="2">
        <f>'Analytical balancing'!U86</f>
        <v>6.2886763965777552</v>
      </c>
      <c r="E7" s="2">
        <f>'Analytical balancing'!U131</f>
        <v>9.1276007688627292</v>
      </c>
      <c r="F7" s="2">
        <f>'Analytical balancing'!I229</f>
        <v>7.403274850081738</v>
      </c>
      <c r="G7" s="2">
        <f>'Analytical balancing'!AF203</f>
        <v>6.2886763965777543</v>
      </c>
      <c r="H7" s="2">
        <f>Scaling!U41</f>
        <v>5.7769764216366157</v>
      </c>
      <c r="J7" s="2">
        <f>'Analytical balancing'!AA86</f>
        <v>0</v>
      </c>
      <c r="K7" s="2">
        <f>'Analytical balancing'!Z86</f>
        <v>2.0962254655259183</v>
      </c>
      <c r="L7" s="2">
        <v>2.0962254655259183</v>
      </c>
      <c r="M7" s="2">
        <v>1.7002204261572373</v>
      </c>
      <c r="N7" s="2">
        <v>0</v>
      </c>
      <c r="O7" s="2">
        <f>Scaling!Z41</f>
        <v>1.4442441054091539</v>
      </c>
      <c r="Q7" s="4">
        <v>0</v>
      </c>
      <c r="R7" s="4">
        <f>'Analytical balancing'!Y86</f>
        <v>0.33333333333333331</v>
      </c>
      <c r="S7" s="4">
        <v>0.22965788257050396</v>
      </c>
      <c r="T7" s="4">
        <v>0.22965788257050399</v>
      </c>
      <c r="U7" s="4">
        <f>'Analytical balancing'!AB229</f>
        <v>0</v>
      </c>
      <c r="V7" s="4">
        <f>Scaling!Y41</f>
        <v>0.25</v>
      </c>
    </row>
    <row r="8" spans="1:26" x14ac:dyDescent="0.25">
      <c r="A8" s="1"/>
      <c r="B8" s="1" t="s">
        <v>37</v>
      </c>
      <c r="C8" s="2">
        <f>'Analytical balancing'!V87</f>
        <v>7.9999999999999991</v>
      </c>
      <c r="D8" s="2">
        <f>'Analytical balancing'!U87</f>
        <v>8.7233685623217561</v>
      </c>
      <c r="E8" s="2">
        <f>'Analytical balancing'!U132</f>
        <v>10.516334702660059</v>
      </c>
      <c r="F8" s="2">
        <f>'Analytical balancing'!I230</f>
        <v>8.5296583615746329</v>
      </c>
      <c r="G8" s="2">
        <f>'Analytical balancing'!AF204</f>
        <v>8.7233685623217578</v>
      </c>
      <c r="H8" s="2">
        <f>Scaling!U42</f>
        <v>7.7338881183541375</v>
      </c>
      <c r="J8" s="2">
        <f>'Analytical balancing'!AA87</f>
        <v>2.9999999999999996</v>
      </c>
      <c r="K8" s="2">
        <f>'Analytical balancing'!Z87</f>
        <v>3.2712632108706585</v>
      </c>
      <c r="L8" s="2">
        <v>3.2712632108706585</v>
      </c>
      <c r="M8" s="2">
        <v>2.6532778185974379</v>
      </c>
      <c r="N8" s="2">
        <v>3.271263210870659</v>
      </c>
      <c r="O8" s="2">
        <f>Scaling!Z42</f>
        <v>2.9002080443828016</v>
      </c>
      <c r="Q8" s="4">
        <f>'Analytical balancing'!Y87</f>
        <v>0.375</v>
      </c>
      <c r="R8" s="4">
        <f>'Analytical balancing'!Y87</f>
        <v>0.375</v>
      </c>
      <c r="S8" s="4">
        <v>0.31106495783585203</v>
      </c>
      <c r="T8" s="4">
        <v>0.3110649578358522</v>
      </c>
      <c r="U8" s="4">
        <f>'Analytical balancing'!AB230</f>
        <v>0.37500000000000006</v>
      </c>
      <c r="V8" s="4">
        <f>Scaling!Y42</f>
        <v>0.375</v>
      </c>
    </row>
    <row r="9" spans="1:26" x14ac:dyDescent="0.25">
      <c r="A9" s="1"/>
      <c r="B9" s="1" t="s">
        <v>42</v>
      </c>
      <c r="C9" s="2">
        <f>'Analytical balancing'!V88</f>
        <v>0</v>
      </c>
      <c r="D9" s="2">
        <f>'Analytical balancing'!U88</f>
        <v>3.1443381982888781</v>
      </c>
      <c r="E9" s="2">
        <f>'Analytical balancing'!U133</f>
        <v>3.414199534011841</v>
      </c>
      <c r="F9" s="2">
        <f>'Analytical balancing'!I231</f>
        <v>2.7692115577114569</v>
      </c>
      <c r="G9" s="2">
        <f>'Analytical balancing'!AF205</f>
        <v>3.1443381982888776</v>
      </c>
      <c r="H9" s="2">
        <f>Scaling!U43</f>
        <v>2.166366158113731</v>
      </c>
      <c r="J9" s="2">
        <f>'Analytical balancing'!AA88</f>
        <v>0</v>
      </c>
      <c r="K9" s="2">
        <f>'Analytical balancing'!Z88</f>
        <v>1.0481127327629594</v>
      </c>
      <c r="L9" s="2">
        <v>1.0481127327629594</v>
      </c>
      <c r="M9" s="2">
        <v>0.85011021307861867</v>
      </c>
      <c r="N9" s="2">
        <v>1.0481127327629594</v>
      </c>
      <c r="O9" s="2">
        <f>Scaling!Z43</f>
        <v>0.72212205270457697</v>
      </c>
      <c r="Q9" s="4">
        <v>0</v>
      </c>
      <c r="R9" s="4">
        <f>'Analytical balancing'!Y88</f>
        <v>0.33333333333333331</v>
      </c>
      <c r="S9" s="4">
        <v>0.3069863733275654</v>
      </c>
      <c r="T9" s="4">
        <v>0.30698637332756551</v>
      </c>
      <c r="U9" s="4">
        <f>'Analytical balancing'!AB231</f>
        <v>0.33333333333333331</v>
      </c>
      <c r="V9" s="4">
        <f>Scaling!Y43</f>
        <v>0.33333333333333331</v>
      </c>
    </row>
    <row r="10" spans="1:26" x14ac:dyDescent="0.25">
      <c r="A10" s="1"/>
      <c r="B10" s="1" t="s">
        <v>176</v>
      </c>
      <c r="C10" s="2">
        <f>SUM(C4:C9)</f>
        <v>26.999999999999996</v>
      </c>
      <c r="D10" s="2">
        <f t="shared" ref="D10:O10" si="0">SUM(D4:D9)</f>
        <v>33.52115416876363</v>
      </c>
      <c r="E10" s="2">
        <f t="shared" si="0"/>
        <v>40.430674114169541</v>
      </c>
      <c r="F10" s="2">
        <f t="shared" si="0"/>
        <v>32.792778783923126</v>
      </c>
      <c r="G10" s="2">
        <f t="shared" si="0"/>
        <v>33.52115416876363</v>
      </c>
      <c r="H10" s="2">
        <f t="shared" si="0"/>
        <v>28.567452612112806</v>
      </c>
      <c r="I10" s="3"/>
      <c r="J10" s="2">
        <f t="shared" si="0"/>
        <v>8.9999999999999982</v>
      </c>
      <c r="K10" s="2">
        <f t="shared" si="0"/>
        <v>11.096225465525919</v>
      </c>
      <c r="L10" s="2">
        <f t="shared" si="0"/>
        <v>11.096225465525919</v>
      </c>
      <c r="M10" s="2">
        <f t="shared" si="0"/>
        <v>9</v>
      </c>
      <c r="N10" s="2">
        <f t="shared" si="0"/>
        <v>9</v>
      </c>
      <c r="O10" s="2">
        <f t="shared" si="0"/>
        <v>9</v>
      </c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5">
      <c r="A11" s="1"/>
      <c r="G11" s="3"/>
      <c r="H11" s="3"/>
      <c r="J11" s="3"/>
      <c r="K11" s="3"/>
      <c r="L11" s="3"/>
      <c r="M11" s="3"/>
      <c r="N11" s="3"/>
      <c r="O11" s="3"/>
      <c r="Q11" s="4"/>
      <c r="R11" s="4"/>
      <c r="S11" s="4"/>
      <c r="T11" s="4"/>
      <c r="U11" s="4"/>
      <c r="V11" s="4"/>
    </row>
    <row r="12" spans="1:26" x14ac:dyDescent="0.25">
      <c r="A12" s="1"/>
      <c r="C12" s="1" t="s">
        <v>9</v>
      </c>
      <c r="D12" s="1" t="s">
        <v>67</v>
      </c>
      <c r="E12" s="1" t="s">
        <v>178</v>
      </c>
      <c r="F12" s="1" t="s">
        <v>179</v>
      </c>
      <c r="G12" s="1" t="s">
        <v>180</v>
      </c>
      <c r="H12" s="1" t="s">
        <v>181</v>
      </c>
      <c r="I12" s="1"/>
      <c r="J12" s="3"/>
      <c r="K12" s="3"/>
      <c r="L12" s="3"/>
      <c r="M12" s="3"/>
      <c r="N12" s="3"/>
      <c r="O12" s="3"/>
      <c r="Q12" s="4"/>
      <c r="R12" s="4"/>
      <c r="S12" s="4"/>
      <c r="T12" s="4"/>
      <c r="U12" s="4"/>
      <c r="V12" s="4"/>
    </row>
    <row r="13" spans="1:26" x14ac:dyDescent="0.25">
      <c r="A13" s="1"/>
      <c r="B13" s="1" t="s">
        <v>30</v>
      </c>
      <c r="C13" s="2">
        <f>'Analytical balancing'!P10</f>
        <v>5</v>
      </c>
      <c r="D13" s="2">
        <f>'Analytical balancing'!J95</f>
        <v>4.7362187552424082</v>
      </c>
      <c r="E13" s="2">
        <f>'Analytical balancing'!J128</f>
        <v>5.4999250910147612</v>
      </c>
      <c r="F13" s="2">
        <f>'Analytical balancing'!J211</f>
        <v>4.4609156485616506</v>
      </c>
      <c r="G13" s="2">
        <f>'Analytical balancing'!Y179</f>
        <v>4.7362187552424082</v>
      </c>
      <c r="H13" s="2">
        <f>Scaling!J50</f>
        <v>4.1466250577901063</v>
      </c>
      <c r="J13" s="3"/>
      <c r="K13" s="3"/>
      <c r="L13" s="3"/>
      <c r="M13" s="3"/>
      <c r="N13" s="3"/>
      <c r="O13" s="3"/>
      <c r="Q13" s="4"/>
      <c r="R13" s="4"/>
      <c r="S13" s="4"/>
      <c r="T13" s="4"/>
      <c r="U13" s="4"/>
      <c r="V13" s="4"/>
    </row>
    <row r="14" spans="1:26" x14ac:dyDescent="0.25">
      <c r="A14" s="1"/>
      <c r="B14" s="1" t="s">
        <v>31</v>
      </c>
      <c r="C14" s="2">
        <f>'Analytical balancing'!P11</f>
        <v>8</v>
      </c>
      <c r="D14" s="2">
        <f>'Analytical balancing'!J96</f>
        <v>10.946082872001341</v>
      </c>
      <c r="E14" s="2">
        <f>'Analytical balancing'!J129</f>
        <v>12.355246434486466</v>
      </c>
      <c r="F14" s="2">
        <f>'Analytical balancing'!J212</f>
        <v>10.021175061361992</v>
      </c>
      <c r="G14" s="2">
        <f>'Analytical balancing'!Y180</f>
        <v>10.946082872001341</v>
      </c>
      <c r="H14" s="2">
        <f>Scaling!J51</f>
        <v>8.911881645862227</v>
      </c>
      <c r="J14" s="3"/>
      <c r="K14" s="3"/>
      <c r="L14" s="3"/>
      <c r="M14" s="3"/>
      <c r="N14" s="3"/>
      <c r="O14" s="3"/>
      <c r="Q14" s="4"/>
      <c r="R14" s="4"/>
      <c r="S14" s="4"/>
      <c r="T14" s="4"/>
      <c r="U14" s="4"/>
      <c r="V14" s="4"/>
    </row>
    <row r="15" spans="1:26" x14ac:dyDescent="0.25">
      <c r="A15" s="1"/>
      <c r="B15" s="1" t="s">
        <v>32</v>
      </c>
      <c r="C15" s="2">
        <f>'Analytical balancing'!P12</f>
        <v>6</v>
      </c>
      <c r="D15" s="2">
        <f>'Analytical balancing'!J97</f>
        <v>6.2886763965777543</v>
      </c>
      <c r="E15" s="2">
        <f>'Analytical balancing'!J130</f>
        <v>9.127600768862731</v>
      </c>
      <c r="F15" s="2">
        <f>'Analytical balancing'!J213</f>
        <v>7.4032748500817398</v>
      </c>
      <c r="G15" s="2">
        <f>'Analytical balancing'!Y181</f>
        <v>6.2886763965777543</v>
      </c>
      <c r="H15" s="2">
        <f>Scaling!J52</f>
        <v>5.7769764216366157</v>
      </c>
      <c r="J15" s="3"/>
      <c r="K15" s="3"/>
      <c r="L15" s="3"/>
      <c r="M15" s="3"/>
      <c r="N15" s="3"/>
      <c r="O15" s="3"/>
      <c r="Q15" s="4"/>
      <c r="R15" s="4"/>
      <c r="S15" s="4"/>
      <c r="T15" s="4"/>
      <c r="U15" s="4"/>
      <c r="V15" s="4"/>
    </row>
    <row r="16" spans="1:26" x14ac:dyDescent="0.25">
      <c r="B16" s="1" t="s">
        <v>38</v>
      </c>
      <c r="C16" s="2">
        <f>'Analytical balancing'!P13</f>
        <v>8</v>
      </c>
      <c r="D16" s="2">
        <f>'Analytical balancing'!J98</f>
        <v>8.4058379466532465</v>
      </c>
      <c r="E16" s="2">
        <f>'Analytical balancing'!J131</f>
        <v>10.033702285793742</v>
      </c>
      <c r="F16" s="2">
        <f>'Analytical balancing'!J214</f>
        <v>8.1382016662062888</v>
      </c>
      <c r="G16" s="2">
        <f>'Analytical balancing'!Y182</f>
        <v>8.4058379466532465</v>
      </c>
      <c r="H16" s="2">
        <f>Scaling!J53</f>
        <v>7.5656033287101243</v>
      </c>
    </row>
    <row r="17" spans="1:16" x14ac:dyDescent="0.25">
      <c r="B17" s="1" t="s">
        <v>43</v>
      </c>
      <c r="C17" s="2">
        <f>'Analytical balancing'!P14</f>
        <v>0</v>
      </c>
      <c r="D17" s="2">
        <f>'Analytical balancing'!J99</f>
        <v>3.1443381982888776</v>
      </c>
      <c r="E17" s="2">
        <f>'Analytical balancing'!J132</f>
        <v>3.414199534011841</v>
      </c>
      <c r="F17" s="2">
        <f>'Analytical balancing'!J215</f>
        <v>2.7692115577114569</v>
      </c>
      <c r="G17" s="2">
        <f>'Analytical balancing'!Y183</f>
        <v>3.1443381982888776</v>
      </c>
      <c r="H17" s="2">
        <f>Scaling!J54</f>
        <v>2.166366158113731</v>
      </c>
    </row>
    <row r="18" spans="1:16" x14ac:dyDescent="0.25">
      <c r="B18" s="1" t="s">
        <v>176</v>
      </c>
      <c r="C18" s="2">
        <f>SUM(C13:C17)</f>
        <v>27</v>
      </c>
      <c r="D18" s="2">
        <f t="shared" ref="D18:H18" si="1">SUM(D13:D17)</f>
        <v>33.521154168763623</v>
      </c>
      <c r="E18" s="2">
        <f t="shared" si="1"/>
        <v>40.430674114169541</v>
      </c>
      <c r="F18" s="2">
        <f t="shared" si="1"/>
        <v>32.792778783923126</v>
      </c>
      <c r="G18" s="2">
        <f t="shared" si="1"/>
        <v>33.521154168763623</v>
      </c>
      <c r="H18" s="2">
        <f t="shared" si="1"/>
        <v>28.567452612112806</v>
      </c>
    </row>
    <row r="19" spans="1:16" ht="18.75" x14ac:dyDescent="0.3">
      <c r="A19" s="5"/>
    </row>
    <row r="21" spans="1:16" ht="19.5" x14ac:dyDescent="0.3">
      <c r="A21" s="7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1"/>
      <c r="B22" s="1" t="s">
        <v>182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1"/>
      <c r="B23" s="1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6" x14ac:dyDescent="0.25">
      <c r="A24" s="1"/>
      <c r="B24" s="1" t="s">
        <v>183</v>
      </c>
      <c r="C24" s="1" t="s">
        <v>27</v>
      </c>
      <c r="D24" s="1" t="s">
        <v>28</v>
      </c>
      <c r="E24" s="1" t="s">
        <v>41</v>
      </c>
      <c r="F24" s="1" t="s">
        <v>40</v>
      </c>
      <c r="G24" s="1" t="s">
        <v>37</v>
      </c>
      <c r="H24" s="1" t="s">
        <v>42</v>
      </c>
      <c r="I24" s="28" t="s">
        <v>1</v>
      </c>
      <c r="J24" s="10"/>
      <c r="K24" s="10"/>
      <c r="L24" s="10"/>
      <c r="M24" s="10"/>
      <c r="N24" s="10"/>
    </row>
    <row r="25" spans="1:16" x14ac:dyDescent="0.25">
      <c r="A25" s="1"/>
      <c r="B25" s="1" t="s">
        <v>30</v>
      </c>
      <c r="C25" s="10">
        <f>'Analytical balancing'!C62</f>
        <v>0</v>
      </c>
      <c r="D25" s="10">
        <f>'Analytical balancing'!D62</f>
        <v>0.2857142857142857</v>
      </c>
      <c r="E25" s="10">
        <f>'Analytical balancing'!E62</f>
        <v>0.16666666666666666</v>
      </c>
      <c r="F25" s="10">
        <f>'Analytical balancing'!F62</f>
        <v>0</v>
      </c>
      <c r="G25" s="10">
        <f>'Analytical balancing'!G62</f>
        <v>0.125</v>
      </c>
      <c r="H25" s="10">
        <f>'Analytical balancing'!H62</f>
        <v>0</v>
      </c>
      <c r="I25" s="10">
        <f>'Analytical balancing'!I62</f>
        <v>0.1111111111111111</v>
      </c>
      <c r="J25" s="10"/>
      <c r="K25" s="10"/>
      <c r="L25" s="10"/>
      <c r="M25" s="10"/>
      <c r="N25" s="10"/>
    </row>
    <row r="26" spans="1:16" x14ac:dyDescent="0.25">
      <c r="A26" s="1"/>
      <c r="B26" s="1" t="s">
        <v>31</v>
      </c>
      <c r="C26" s="10">
        <f>'Analytical balancing'!C63</f>
        <v>0.16666666666666666</v>
      </c>
      <c r="D26" s="10">
        <f>'Analytical balancing'!D63</f>
        <v>0.2857142857142857</v>
      </c>
      <c r="E26" s="10">
        <f>'Analytical balancing'!E63</f>
        <v>0.33333333333333331</v>
      </c>
      <c r="F26" s="10">
        <f>'Analytical balancing'!F63</f>
        <v>0.33333333333333331</v>
      </c>
      <c r="G26" s="10">
        <f>'Analytical balancing'!G63</f>
        <v>0.125</v>
      </c>
      <c r="H26" s="10">
        <f>'Analytical balancing'!H63</f>
        <v>0.66666666666666663</v>
      </c>
      <c r="I26" s="10">
        <f>'Analytical balancing'!I63</f>
        <v>0.22222222222222221</v>
      </c>
      <c r="J26" s="10"/>
      <c r="K26" s="10"/>
      <c r="L26" s="10"/>
      <c r="M26" s="10"/>
      <c r="N26" s="10"/>
    </row>
    <row r="27" spans="1:16" x14ac:dyDescent="0.25">
      <c r="A27" s="1"/>
      <c r="B27" s="1" t="s">
        <v>32</v>
      </c>
      <c r="C27" s="10">
        <f>'Analytical balancing'!C64</f>
        <v>0.16666666666666666</v>
      </c>
      <c r="D27" s="10">
        <f>'Analytical balancing'!D64</f>
        <v>0</v>
      </c>
      <c r="E27" s="10">
        <f>'Analytical balancing'!E64</f>
        <v>0</v>
      </c>
      <c r="F27" s="10">
        <f>'Analytical balancing'!F64</f>
        <v>0</v>
      </c>
      <c r="G27" s="10">
        <f>'Analytical balancing'!G64</f>
        <v>0.375</v>
      </c>
      <c r="H27" s="10">
        <f>'Analytical balancing'!H64</f>
        <v>0</v>
      </c>
      <c r="I27" s="10">
        <f>'Analytical balancing'!I64</f>
        <v>0.22222222222222221</v>
      </c>
      <c r="J27" s="10"/>
      <c r="K27" s="10"/>
      <c r="L27" s="10"/>
      <c r="M27" s="10"/>
      <c r="N27" s="10"/>
    </row>
    <row r="28" spans="1:16" x14ac:dyDescent="0.25">
      <c r="A28" s="1"/>
      <c r="B28" s="1" t="s">
        <v>38</v>
      </c>
      <c r="C28" s="10">
        <f>'Analytical balancing'!C65</f>
        <v>0.33333333333333331</v>
      </c>
      <c r="D28" s="10">
        <f>'Analytical balancing'!D65</f>
        <v>0.14285714285714285</v>
      </c>
      <c r="E28" s="10">
        <f>'Analytical balancing'!E65</f>
        <v>0.16666666666666666</v>
      </c>
      <c r="F28" s="10">
        <f>'Analytical balancing'!F65</f>
        <v>0.16666666666666666</v>
      </c>
      <c r="G28" s="10">
        <f>'Analytical balancing'!G65</f>
        <v>0</v>
      </c>
      <c r="H28" s="10">
        <f>'Analytical balancing'!H65</f>
        <v>0</v>
      </c>
      <c r="I28" s="10">
        <f>'Analytical balancing'!I65</f>
        <v>0.44444444444444442</v>
      </c>
      <c r="J28" s="10"/>
      <c r="K28" s="10"/>
      <c r="L28" s="10"/>
      <c r="M28" s="10"/>
      <c r="N28" s="10"/>
    </row>
    <row r="29" spans="1:16" x14ac:dyDescent="0.25">
      <c r="A29" s="1"/>
      <c r="B29" s="1" t="s">
        <v>43</v>
      </c>
      <c r="C29" s="10">
        <f>'Analytical balancing'!C66</f>
        <v>0</v>
      </c>
      <c r="D29" s="10">
        <f>'Analytical balancing'!D66</f>
        <v>0</v>
      </c>
      <c r="E29" s="10">
        <f>'Analytical balancing'!E66</f>
        <v>0</v>
      </c>
      <c r="F29" s="10">
        <f>'Analytical balancing'!F66</f>
        <v>0.5</v>
      </c>
      <c r="G29" s="10">
        <f>'Analytical balancing'!G66</f>
        <v>0</v>
      </c>
      <c r="H29" s="10">
        <f>'Analytical balancing'!H66</f>
        <v>0</v>
      </c>
      <c r="I29" s="10">
        <f>'Analytical balancing'!I66</f>
        <v>0</v>
      </c>
      <c r="J29" s="10"/>
      <c r="K29" s="10"/>
      <c r="L29" s="10"/>
      <c r="M29" s="10"/>
      <c r="N29" s="10"/>
    </row>
    <row r="30" spans="1:16" x14ac:dyDescent="0.25">
      <c r="A30" s="1"/>
      <c r="B30" s="1" t="s">
        <v>7</v>
      </c>
      <c r="C30" s="10">
        <f>'Analytical balancing'!C67</f>
        <v>0.33333333333333331</v>
      </c>
      <c r="D30" s="10">
        <f>'Analytical balancing'!D67</f>
        <v>0.2857142857142857</v>
      </c>
      <c r="E30" s="10">
        <f>'Analytical balancing'!E67</f>
        <v>0.33333333333333331</v>
      </c>
      <c r="F30" s="10">
        <f>'Analytical balancing'!F67</f>
        <v>0.33333333333333331</v>
      </c>
      <c r="G30" s="10">
        <f>'Analytical balancing'!G67</f>
        <v>0.375</v>
      </c>
      <c r="H30" s="10">
        <f>'Analytical balancing'!H67</f>
        <v>0.33333333333333331</v>
      </c>
      <c r="I30" s="10"/>
      <c r="J30" s="10"/>
      <c r="K30" s="10"/>
      <c r="L30" s="10"/>
      <c r="M30" s="10"/>
      <c r="N30" s="10"/>
    </row>
    <row r="31" spans="1:16" x14ac:dyDescent="0.25">
      <c r="A31" s="1"/>
      <c r="B31" s="1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6" x14ac:dyDescent="0.25">
      <c r="A32" s="1"/>
      <c r="B32" s="1" t="s">
        <v>184</v>
      </c>
      <c r="C32" s="10">
        <f>SUM(C25:C31)</f>
        <v>1</v>
      </c>
      <c r="D32" s="10">
        <f t="shared" ref="D32:I32" si="2">SUM(D25:D31)</f>
        <v>0.99999999999999989</v>
      </c>
      <c r="E32" s="10">
        <f t="shared" si="2"/>
        <v>1</v>
      </c>
      <c r="F32" s="10">
        <f t="shared" si="2"/>
        <v>1.3333333333333333</v>
      </c>
      <c r="G32" s="10">
        <f t="shared" si="2"/>
        <v>1</v>
      </c>
      <c r="H32" s="10">
        <f t="shared" si="2"/>
        <v>1</v>
      </c>
      <c r="I32" s="10">
        <f t="shared" si="2"/>
        <v>1</v>
      </c>
      <c r="J32" s="10"/>
      <c r="K32" s="10"/>
      <c r="L32" s="10"/>
      <c r="M32" s="10"/>
      <c r="N32" s="10"/>
    </row>
    <row r="33" spans="1:59" x14ac:dyDescent="0.25">
      <c r="A33" s="1"/>
      <c r="B33" s="1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59" x14ac:dyDescent="0.25">
      <c r="A34" s="1"/>
      <c r="B34" s="1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1:59" x14ac:dyDescent="0.25">
      <c r="B35" s="1" t="s">
        <v>185</v>
      </c>
      <c r="C35" s="28" t="s">
        <v>27</v>
      </c>
      <c r="D35" s="28" t="s">
        <v>28</v>
      </c>
      <c r="E35" s="28" t="s">
        <v>41</v>
      </c>
      <c r="F35" s="28" t="s">
        <v>40</v>
      </c>
      <c r="G35" s="28" t="s">
        <v>37</v>
      </c>
      <c r="H35" s="28" t="s">
        <v>42</v>
      </c>
      <c r="I35" s="28" t="s">
        <v>1</v>
      </c>
      <c r="K35" s="28" t="s">
        <v>187</v>
      </c>
      <c r="L35" s="1" t="s">
        <v>27</v>
      </c>
      <c r="M35" s="1" t="s">
        <v>28</v>
      </c>
      <c r="N35" s="1" t="s">
        <v>41</v>
      </c>
      <c r="O35" s="1" t="s">
        <v>40</v>
      </c>
      <c r="P35" s="1" t="s">
        <v>37</v>
      </c>
      <c r="Q35" s="1" t="s">
        <v>42</v>
      </c>
      <c r="R35" s="28" t="s">
        <v>1</v>
      </c>
      <c r="S35" s="1" t="s">
        <v>188</v>
      </c>
      <c r="U35" s="1" t="s">
        <v>189</v>
      </c>
      <c r="V35" s="1" t="s">
        <v>27</v>
      </c>
      <c r="W35" s="1" t="s">
        <v>28</v>
      </c>
      <c r="X35" s="1" t="s">
        <v>41</v>
      </c>
      <c r="Y35" s="1" t="s">
        <v>40</v>
      </c>
      <c r="Z35" s="1" t="s">
        <v>37</v>
      </c>
      <c r="AA35" s="1" t="s">
        <v>42</v>
      </c>
      <c r="AB35" s="28" t="s">
        <v>1</v>
      </c>
      <c r="AD35" s="1" t="s">
        <v>190</v>
      </c>
      <c r="AE35" s="1" t="s">
        <v>27</v>
      </c>
      <c r="AF35" s="1" t="s">
        <v>28</v>
      </c>
      <c r="AG35" s="1" t="s">
        <v>41</v>
      </c>
      <c r="AH35" s="1" t="s">
        <v>40</v>
      </c>
      <c r="AI35" s="1" t="s">
        <v>37</v>
      </c>
      <c r="AJ35" s="1" t="s">
        <v>42</v>
      </c>
      <c r="AK35" s="28" t="s">
        <v>1</v>
      </c>
    </row>
    <row r="36" spans="1:59" x14ac:dyDescent="0.25">
      <c r="B36" s="1" t="s">
        <v>30</v>
      </c>
      <c r="C36" s="10">
        <f>'Analytical balancing'!C164</f>
        <v>0</v>
      </c>
      <c r="D36" s="10">
        <f>'Analytical balancing'!D164</f>
        <v>0.29876603954370656</v>
      </c>
      <c r="E36" s="10">
        <f>'Analytical balancing'!E164</f>
        <v>0.17561725576156118</v>
      </c>
      <c r="F36" s="10">
        <f>'Analytical balancing'!F164</f>
        <v>0</v>
      </c>
      <c r="G36" s="10">
        <f>'Analytical balancing'!G164</f>
        <v>0.12040786507472652</v>
      </c>
      <c r="H36" s="10">
        <f>'Analytical balancing'!H164</f>
        <v>0</v>
      </c>
      <c r="I36" s="10">
        <f>'Analytical balancing'!I164</f>
        <v>0.10465253399370468</v>
      </c>
      <c r="K36" s="1" t="s">
        <v>30</v>
      </c>
      <c r="L36" s="29">
        <f>C36-C25</f>
        <v>0</v>
      </c>
      <c r="M36" s="29">
        <f t="shared" ref="M36:P41" si="3">D36-D25</f>
        <v>1.3051753829420865E-2</v>
      </c>
      <c r="N36" s="29">
        <f t="shared" si="3"/>
        <v>8.9505890948945177E-3</v>
      </c>
      <c r="O36" s="29">
        <f t="shared" si="3"/>
        <v>0</v>
      </c>
      <c r="P36" s="29">
        <f t="shared" si="3"/>
        <v>-4.5921349252734806E-3</v>
      </c>
      <c r="Q36" s="29">
        <f t="shared" ref="Q36:Q41" si="4">H36-H25</f>
        <v>0</v>
      </c>
      <c r="R36" s="29">
        <f t="shared" ref="R36:R41" si="5">I36-I25</f>
        <v>-6.4585771174064249E-3</v>
      </c>
      <c r="S36" s="29">
        <f>SUM(L36:R36)</f>
        <v>1.0951630881635477E-2</v>
      </c>
      <c r="U36" s="1" t="s">
        <v>30</v>
      </c>
      <c r="V36" t="str">
        <f>IFERROR(C36/C25,"NA")</f>
        <v>NA</v>
      </c>
      <c r="W36">
        <f t="shared" ref="W36:AB41" si="6">IFERROR(D36/D25,"NA")</f>
        <v>1.0456811384029729</v>
      </c>
      <c r="X36">
        <f t="shared" si="6"/>
        <v>1.0537035345693671</v>
      </c>
      <c r="Y36" t="str">
        <f t="shared" si="6"/>
        <v>NA</v>
      </c>
      <c r="Z36">
        <f t="shared" si="6"/>
        <v>0.96326292059781216</v>
      </c>
      <c r="AA36" t="str">
        <f t="shared" si="6"/>
        <v>NA</v>
      </c>
      <c r="AB36">
        <f t="shared" si="6"/>
        <v>0.94187280594334222</v>
      </c>
      <c r="AE36">
        <f>'Analytical balancing'!$K109/'Analytical balancing'!C$109</f>
        <v>1</v>
      </c>
      <c r="AF36">
        <f>'Analytical balancing'!$K109/'Analytical balancing'!D$109</f>
        <v>1.0456811384029727</v>
      </c>
      <c r="AG36">
        <f>'Analytical balancing'!$K109/'Analytical balancing'!E$109</f>
        <v>1.0537035345693671</v>
      </c>
      <c r="AH36">
        <f>'Analytical balancing'!$K109/'Analytical balancing'!F$109</f>
        <v>0.80006934812760044</v>
      </c>
      <c r="AI36">
        <f>'Analytical balancing'!$K109/'Analytical balancing'!G$109</f>
        <v>0.96326292059781238</v>
      </c>
      <c r="AJ36">
        <f>'Analytical balancing'!$K109/'Analytical balancing'!H$109</f>
        <v>1.0694620399839323</v>
      </c>
      <c r="AK36">
        <f>'Analytical balancing'!$K109/'Analytical balancing'!$O$147</f>
        <v>0.941872805943342</v>
      </c>
      <c r="AV36" s="1"/>
    </row>
    <row r="37" spans="1:59" x14ac:dyDescent="0.25">
      <c r="B37" s="1" t="s">
        <v>31</v>
      </c>
      <c r="C37" s="10">
        <f>'Analytical balancing'!C165</f>
        <v>0.16200052006587504</v>
      </c>
      <c r="D37" s="10">
        <f>'Analytical balancing'!D165</f>
        <v>0.2904015227046135</v>
      </c>
      <c r="E37" s="10">
        <f>'Analytical balancing'!E165</f>
        <v>0.34140104119097642</v>
      </c>
      <c r="F37" s="10">
        <f>'Analytical balancing'!F165</f>
        <v>0.25922330097087382</v>
      </c>
      <c r="G37" s="10">
        <f>'Analytical balancing'!G165</f>
        <v>0.11703682057276446</v>
      </c>
      <c r="H37" s="10">
        <f>'Analytical balancing'!H165</f>
        <v>0.69301362667243449</v>
      </c>
      <c r="I37" s="10">
        <f>'Analytical balancing'!I165</f>
        <v>0.20344517919830191</v>
      </c>
      <c r="K37" s="1" t="s">
        <v>31</v>
      </c>
      <c r="L37" s="29">
        <f t="shared" ref="L37:L41" si="7">C37-C26</f>
        <v>-4.6661466007916208E-3</v>
      </c>
      <c r="M37" s="29">
        <f t="shared" si="3"/>
        <v>4.6872369903278033E-3</v>
      </c>
      <c r="N37" s="29">
        <f t="shared" si="3"/>
        <v>8.0677078576431027E-3</v>
      </c>
      <c r="O37" s="29">
        <f t="shared" si="3"/>
        <v>-7.4110032362459499E-2</v>
      </c>
      <c r="P37" s="29">
        <f t="shared" si="3"/>
        <v>-7.9631794272355394E-3</v>
      </c>
      <c r="Q37" s="29">
        <f t="shared" si="4"/>
        <v>2.6346960005767861E-2</v>
      </c>
      <c r="R37" s="29">
        <f t="shared" si="5"/>
        <v>-1.8777043023920303E-2</v>
      </c>
      <c r="S37" s="29">
        <f t="shared" ref="S37:S41" si="8">SUM(L37:R37)</f>
        <v>-6.6414496560668196E-2</v>
      </c>
      <c r="U37" s="1" t="s">
        <v>31</v>
      </c>
      <c r="V37">
        <f t="shared" ref="V37:V41" si="9">IFERROR(C37/C26,"NA")</f>
        <v>0.97200312039525028</v>
      </c>
      <c r="W37">
        <f t="shared" si="6"/>
        <v>1.0164053294661473</v>
      </c>
      <c r="X37">
        <f t="shared" si="6"/>
        <v>1.0242031235729294</v>
      </c>
      <c r="Y37">
        <f t="shared" si="6"/>
        <v>0.7776699029126215</v>
      </c>
      <c r="Z37">
        <f t="shared" si="6"/>
        <v>0.93629456458211568</v>
      </c>
      <c r="AA37">
        <f t="shared" si="6"/>
        <v>1.0395204400086517</v>
      </c>
      <c r="AB37">
        <f t="shared" si="6"/>
        <v>0.91550330639235866</v>
      </c>
      <c r="AE37">
        <f>'Analytical balancing'!$K110/'Analytical balancing'!C$109</f>
        <v>0.97200312039525028</v>
      </c>
      <c r="AF37">
        <f>'Analytical balancing'!$K110/'Analytical balancing'!D$109</f>
        <v>1.016405329466147</v>
      </c>
      <c r="AG37">
        <f>'Analytical balancing'!$K110/'Analytical balancing'!E$109</f>
        <v>1.0242031235729292</v>
      </c>
      <c r="AH37">
        <f>'Analytical balancing'!$K110/'Analytical balancing'!F$109</f>
        <v>0.77766990291262139</v>
      </c>
      <c r="AI37">
        <f>'Analytical balancing'!$K110/'Analytical balancing'!G$109</f>
        <v>0.9362945645821158</v>
      </c>
      <c r="AJ37">
        <f>'Analytical balancing'!$K110/'Analytical balancing'!H$109</f>
        <v>1.0395204400086522</v>
      </c>
      <c r="AK37">
        <f>'Analytical balancing'!$K110/'Analytical balancing'!$O$147</f>
        <v>0.91550330639235844</v>
      </c>
    </row>
    <row r="38" spans="1:59" x14ac:dyDescent="0.25">
      <c r="A38" s="1"/>
      <c r="B38" s="1" t="s">
        <v>32</v>
      </c>
      <c r="C38" s="10">
        <f>'Analytical balancing'!C166</f>
        <v>0.20831527549045104</v>
      </c>
      <c r="D38" s="10">
        <f>'Analytical balancing'!D166</f>
        <v>0</v>
      </c>
      <c r="E38" s="10">
        <f>'Analytical balancing'!E166</f>
        <v>0</v>
      </c>
      <c r="F38" s="10">
        <f>'Analytical balancing'!F166</f>
        <v>0</v>
      </c>
      <c r="G38" s="10">
        <f>'Analytical balancing'!G166</f>
        <v>0.45149035651665687</v>
      </c>
      <c r="H38" s="10">
        <f>'Analytical balancing'!H166</f>
        <v>0</v>
      </c>
      <c r="I38" s="10">
        <f>'Analytical balancing'!I166</f>
        <v>0.26160865739606859</v>
      </c>
      <c r="J38" s="1"/>
      <c r="K38" s="1" t="s">
        <v>32</v>
      </c>
      <c r="L38" s="29">
        <f t="shared" si="7"/>
        <v>4.1648608823784378E-2</v>
      </c>
      <c r="M38" s="29">
        <f t="shared" si="3"/>
        <v>0</v>
      </c>
      <c r="N38" s="29">
        <f t="shared" si="3"/>
        <v>0</v>
      </c>
      <c r="O38" s="29">
        <f t="shared" si="3"/>
        <v>0</v>
      </c>
      <c r="P38" s="29">
        <f t="shared" si="3"/>
        <v>7.6490356516656866E-2</v>
      </c>
      <c r="Q38" s="29">
        <f t="shared" si="4"/>
        <v>0</v>
      </c>
      <c r="R38" s="29">
        <f t="shared" si="5"/>
        <v>3.9386435173846379E-2</v>
      </c>
      <c r="S38" s="29">
        <f t="shared" si="8"/>
        <v>0.15752540051428762</v>
      </c>
      <c r="T38" s="1"/>
      <c r="U38" s="1" t="s">
        <v>32</v>
      </c>
      <c r="V38">
        <f t="shared" si="9"/>
        <v>1.2498916529427062</v>
      </c>
      <c r="W38" t="str">
        <f t="shared" si="6"/>
        <v>NA</v>
      </c>
      <c r="X38" t="str">
        <f t="shared" si="6"/>
        <v>NA</v>
      </c>
      <c r="Y38" t="str">
        <f t="shared" si="6"/>
        <v>NA</v>
      </c>
      <c r="Z38">
        <f t="shared" si="6"/>
        <v>1.2039742840444183</v>
      </c>
      <c r="AA38" t="str">
        <f t="shared" si="6"/>
        <v>NA</v>
      </c>
      <c r="AB38">
        <f t="shared" si="6"/>
        <v>1.1772389582823086</v>
      </c>
      <c r="AC38" s="1"/>
      <c r="AE38">
        <f>'Analytical balancing'!$K111/'Analytical balancing'!C$109</f>
        <v>1.2498916529427062</v>
      </c>
      <c r="AF38">
        <f>'Analytical balancing'!$K111/'Analytical balancing'!D$109</f>
        <v>1.3069881265295025</v>
      </c>
      <c r="AG38">
        <f>'Analytical balancing'!$K111/'Analytical balancing'!E$109</f>
        <v>1.3170152525344783</v>
      </c>
      <c r="AH38">
        <f>'Analytical balancing'!$K111/'Analytical balancing'!F$109</f>
        <v>1</v>
      </c>
      <c r="AI38">
        <f>'Analytical balancing'!$K111/'Analytical balancing'!G$109</f>
        <v>1.2039742840444185</v>
      </c>
      <c r="AJ38">
        <f>'Analytical balancing'!$K111/'Analytical balancing'!H$109</f>
        <v>1.3367116769149958</v>
      </c>
      <c r="AK38">
        <f>'Analytical balancing'!$K111/'Analytical balancing'!$O$147</f>
        <v>1.1772389582823086</v>
      </c>
      <c r="AM38" s="1"/>
      <c r="AN38" s="1"/>
      <c r="AO38" s="1"/>
      <c r="AP38" s="1"/>
      <c r="AQ38" s="1"/>
      <c r="AR38" s="1"/>
      <c r="AS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</row>
    <row r="39" spans="1:59" x14ac:dyDescent="0.25">
      <c r="A39" s="1"/>
      <c r="B39" s="1" t="s">
        <v>38</v>
      </c>
      <c r="C39" s="10">
        <f>'Analytical balancing'!C167</f>
        <v>0.34263673398630495</v>
      </c>
      <c r="D39" s="10">
        <f>'Analytical balancing'!D167</f>
        <v>0.15355233002291827</v>
      </c>
      <c r="E39" s="10">
        <f>'Analytical balancing'!E167</f>
        <v>0.18051876883733675</v>
      </c>
      <c r="F39" s="10">
        <f>'Analytical balancing'!F167</f>
        <v>0.13706657420249652</v>
      </c>
      <c r="G39" s="10">
        <f>'Analytical balancing'!G167</f>
        <v>0</v>
      </c>
      <c r="H39" s="10">
        <f>'Analytical balancing'!H167</f>
        <v>0</v>
      </c>
      <c r="I39" s="10">
        <f>'Analytical balancing'!I167</f>
        <v>0.43029362941192478</v>
      </c>
      <c r="J39" s="1"/>
      <c r="K39" s="1" t="s">
        <v>38</v>
      </c>
      <c r="L39" s="29">
        <f t="shared" si="7"/>
        <v>9.3034006529716384E-3</v>
      </c>
      <c r="M39" s="29">
        <f t="shared" si="3"/>
        <v>1.0695187165775416E-2</v>
      </c>
      <c r="N39" s="29">
        <f t="shared" si="3"/>
        <v>1.3852102170670094E-2</v>
      </c>
      <c r="O39" s="29">
        <f t="shared" si="3"/>
        <v>-2.9600092464170141E-2</v>
      </c>
      <c r="P39" s="29">
        <f t="shared" si="3"/>
        <v>0</v>
      </c>
      <c r="Q39" s="29">
        <f t="shared" si="4"/>
        <v>0</v>
      </c>
      <c r="R39" s="29">
        <f t="shared" si="5"/>
        <v>-1.4150815032519637E-2</v>
      </c>
      <c r="S39" s="29">
        <f t="shared" si="8"/>
        <v>-9.9002175072726295E-3</v>
      </c>
      <c r="T39" s="1"/>
      <c r="U39" s="1" t="s">
        <v>38</v>
      </c>
      <c r="V39">
        <f t="shared" si="9"/>
        <v>1.027910201958915</v>
      </c>
      <c r="W39">
        <f t="shared" si="6"/>
        <v>1.0748663101604279</v>
      </c>
      <c r="X39">
        <f t="shared" si="6"/>
        <v>1.0831126130240205</v>
      </c>
      <c r="Y39">
        <f t="shared" si="6"/>
        <v>0.8223994452149791</v>
      </c>
      <c r="Z39" t="str">
        <f t="shared" si="6"/>
        <v>NA</v>
      </c>
      <c r="AA39" t="str">
        <f t="shared" si="6"/>
        <v>NA</v>
      </c>
      <c r="AB39">
        <f t="shared" si="6"/>
        <v>0.96816066617683083</v>
      </c>
      <c r="AC39" s="1"/>
      <c r="AE39">
        <f>'Analytical balancing'!$K112/'Analytical balancing'!C$109</f>
        <v>1.0279102019589148</v>
      </c>
      <c r="AF39">
        <f>'Analytical balancing'!$K112/'Analytical balancing'!D$109</f>
        <v>1.0748663101604277</v>
      </c>
      <c r="AG39">
        <f>'Analytical balancing'!$K112/'Analytical balancing'!E$109</f>
        <v>1.0831126130240205</v>
      </c>
      <c r="AH39">
        <f>'Analytical balancing'!$K112/'Analytical balancing'!F$109</f>
        <v>0.8223994452149791</v>
      </c>
      <c r="AI39">
        <f>'Analytical balancing'!$K112/'Analytical balancing'!G$109</f>
        <v>0.99014778325123154</v>
      </c>
      <c r="AJ39">
        <f>'Analytical balancing'!$K112/'Analytical balancing'!H$109</f>
        <v>1.099310941507277</v>
      </c>
      <c r="AK39">
        <f>'Analytical balancing'!$K112/'Analytical balancing'!$O$147</f>
        <v>0.96816066617683061</v>
      </c>
      <c r="AM39" s="1"/>
      <c r="AN39" s="1"/>
      <c r="AO39" s="1"/>
      <c r="AP39" s="1"/>
      <c r="AQ39" s="1"/>
      <c r="AR39" s="1"/>
      <c r="AS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</row>
    <row r="40" spans="1:59" x14ac:dyDescent="0.25">
      <c r="A40" s="1"/>
      <c r="B40" s="1" t="s">
        <v>43</v>
      </c>
      <c r="C40" s="10">
        <f>'Analytical balancing'!C168</f>
        <v>0</v>
      </c>
      <c r="D40" s="10">
        <f>'Analytical balancing'!D168</f>
        <v>0</v>
      </c>
      <c r="E40" s="10">
        <f>'Analytical balancing'!E168</f>
        <v>0</v>
      </c>
      <c r="F40" s="10">
        <f>'Analytical balancing'!F168</f>
        <v>0.37405224225612571</v>
      </c>
      <c r="G40" s="10">
        <f>'Analytical balancing'!G168</f>
        <v>0</v>
      </c>
      <c r="H40" s="10">
        <f>'Analytical balancing'!H168</f>
        <v>0</v>
      </c>
      <c r="I40" s="10">
        <f>'Analytical balancing'!I168</f>
        <v>0</v>
      </c>
      <c r="K40" s="1" t="s">
        <v>43</v>
      </c>
      <c r="L40" s="29">
        <f t="shared" si="7"/>
        <v>0</v>
      </c>
      <c r="M40" s="29">
        <f t="shared" si="3"/>
        <v>0</v>
      </c>
      <c r="N40" s="29">
        <f t="shared" si="3"/>
        <v>0</v>
      </c>
      <c r="O40" s="29">
        <f t="shared" si="3"/>
        <v>-0.12594775774387429</v>
      </c>
      <c r="P40" s="29">
        <f t="shared" si="3"/>
        <v>0</v>
      </c>
      <c r="Q40" s="29">
        <f t="shared" si="4"/>
        <v>0</v>
      </c>
      <c r="R40" s="29">
        <f t="shared" si="5"/>
        <v>0</v>
      </c>
      <c r="S40" s="29">
        <f t="shared" si="8"/>
        <v>-0.12594775774387429</v>
      </c>
      <c r="T40" s="10"/>
      <c r="U40" s="1" t="s">
        <v>43</v>
      </c>
      <c r="V40" t="str">
        <f t="shared" si="9"/>
        <v>NA</v>
      </c>
      <c r="W40" t="str">
        <f t="shared" si="6"/>
        <v>NA</v>
      </c>
      <c r="X40" t="str">
        <f t="shared" si="6"/>
        <v>NA</v>
      </c>
      <c r="Y40">
        <f t="shared" si="6"/>
        <v>0.74810448451225142</v>
      </c>
      <c r="Z40" t="str">
        <f t="shared" si="6"/>
        <v>NA</v>
      </c>
      <c r="AA40" t="str">
        <f t="shared" si="6"/>
        <v>NA</v>
      </c>
      <c r="AB40" t="str">
        <f t="shared" si="6"/>
        <v>NA</v>
      </c>
      <c r="AC40" s="10"/>
      <c r="AE40">
        <f>'Analytical balancing'!$K113/'Analytical balancing'!C$109</f>
        <v>0.93504955072086904</v>
      </c>
      <c r="AF40">
        <f>'Analytical balancing'!$K113/'Analytical balancing'!D$109</f>
        <v>0.97776367866098657</v>
      </c>
      <c r="AG40">
        <f>'Analytical balancing'!$K113/'Analytical balancing'!E$109</f>
        <v>0.98526501659207844</v>
      </c>
      <c r="AH40">
        <f>'Analytical balancing'!$K113/'Analytical balancing'!F$109</f>
        <v>0.74810448451225131</v>
      </c>
      <c r="AI40">
        <f>'Analytical balancing'!$K113/'Analytical balancing'!G$109</f>
        <v>0.90069856113105662</v>
      </c>
      <c r="AJ40">
        <f>'Analytical balancing'!$K113/'Analytical balancing'!H$109</f>
        <v>1</v>
      </c>
      <c r="AK40">
        <v>1</v>
      </c>
    </row>
    <row r="41" spans="1:59" x14ac:dyDescent="0.25">
      <c r="A41" s="1"/>
      <c r="B41" s="1" t="s">
        <v>7</v>
      </c>
      <c r="C41" s="10">
        <f>'Analytical balancing'!C170</f>
        <v>0.28704747045736906</v>
      </c>
      <c r="D41" s="10">
        <f>'Analytical balancing'!D170</f>
        <v>0.25728010772876181</v>
      </c>
      <c r="E41" s="10">
        <f>'Analytical balancing'!E170</f>
        <v>0.30246293421012577</v>
      </c>
      <c r="F41" s="10">
        <f>'Analytical balancing'!F170</f>
        <v>0.22965788257050396</v>
      </c>
      <c r="G41" s="10">
        <f>'Analytical balancing'!G170</f>
        <v>0.31106495783585203</v>
      </c>
      <c r="H41" s="10">
        <f>'Analytical balancing'!H170</f>
        <v>0.3069863733275654</v>
      </c>
      <c r="I41" s="10">
        <f>'Analytical balancing'!I170</f>
        <v>0</v>
      </c>
      <c r="K41" s="1" t="s">
        <v>7</v>
      </c>
      <c r="L41" s="29">
        <f t="shared" si="7"/>
        <v>-4.6285862875964257E-2</v>
      </c>
      <c r="M41" s="29">
        <f t="shared" si="3"/>
        <v>-2.843417798552389E-2</v>
      </c>
      <c r="N41" s="29">
        <f t="shared" si="3"/>
        <v>-3.0870399123207548E-2</v>
      </c>
      <c r="O41" s="29">
        <f t="shared" si="3"/>
        <v>-0.10367545076282936</v>
      </c>
      <c r="P41" s="29">
        <f t="shared" si="3"/>
        <v>-6.393504216414797E-2</v>
      </c>
      <c r="Q41" s="29">
        <f t="shared" si="4"/>
        <v>-2.6346960005767917E-2</v>
      </c>
      <c r="R41" s="29">
        <f t="shared" si="5"/>
        <v>0</v>
      </c>
      <c r="S41" s="29">
        <f t="shared" si="8"/>
        <v>-0.29954789291744094</v>
      </c>
      <c r="T41" s="10"/>
      <c r="U41" s="1" t="s">
        <v>7</v>
      </c>
      <c r="V41">
        <f t="shared" si="9"/>
        <v>0.86114241137210723</v>
      </c>
      <c r="W41">
        <f t="shared" si="6"/>
        <v>0.90048037705066641</v>
      </c>
      <c r="X41">
        <f t="shared" si="6"/>
        <v>0.90738880263037736</v>
      </c>
      <c r="Y41">
        <f t="shared" si="6"/>
        <v>0.68897364771151193</v>
      </c>
      <c r="Z41">
        <f t="shared" si="6"/>
        <v>0.82950655422893871</v>
      </c>
      <c r="AA41">
        <f t="shared" si="6"/>
        <v>0.92095911998269619</v>
      </c>
      <c r="AB41" t="str">
        <f t="shared" si="6"/>
        <v>NA</v>
      </c>
      <c r="AC41" s="10"/>
      <c r="AE41">
        <f>'Analytical balancing'!$K114/'Analytical balancing'!C$109</f>
        <v>0.86114241137210734</v>
      </c>
      <c r="AF41">
        <f>'Analytical balancing'!$K114/'Analytical balancing'!D$109</f>
        <v>0.90048037705066619</v>
      </c>
      <c r="AG41">
        <f>'Analytical balancing'!$K114/'Analytical balancing'!E$109</f>
        <v>0.90738880263037736</v>
      </c>
      <c r="AH41">
        <f>'Analytical balancing'!$K114/'Analytical balancing'!F$109</f>
        <v>0.68897364771151182</v>
      </c>
      <c r="AI41">
        <f>'Analytical balancing'!$K114/'Analytical balancing'!G$109</f>
        <v>0.82950655422893893</v>
      </c>
      <c r="AJ41">
        <f>'Analytical balancing'!$K114/'Analytical balancing'!H$109</f>
        <v>0.92095911998269653</v>
      </c>
      <c r="AK41">
        <v>1</v>
      </c>
    </row>
    <row r="42" spans="1:59" x14ac:dyDescent="0.25">
      <c r="A42" s="1"/>
      <c r="B42" s="1"/>
      <c r="C42" s="10"/>
      <c r="D42" s="10"/>
      <c r="E42" s="10"/>
      <c r="F42" s="10"/>
      <c r="G42" s="10"/>
      <c r="H42" s="10"/>
      <c r="I42" s="10"/>
      <c r="L42" s="29"/>
      <c r="M42" s="29"/>
      <c r="N42" s="29"/>
      <c r="O42" s="29"/>
      <c r="P42" s="29"/>
      <c r="Q42" s="29"/>
      <c r="R42" s="29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</row>
    <row r="43" spans="1:59" x14ac:dyDescent="0.25">
      <c r="A43" s="1"/>
      <c r="B43" s="1" t="s">
        <v>184</v>
      </c>
      <c r="C43" s="10">
        <f>SUM(C36:C42)</f>
        <v>1.0000000000000002</v>
      </c>
      <c r="D43" s="10">
        <f t="shared" ref="D43:I43" si="10">SUM(D36:D42)</f>
        <v>1.0000000000000002</v>
      </c>
      <c r="E43" s="10">
        <f t="shared" si="10"/>
        <v>1.0000000000000002</v>
      </c>
      <c r="F43" s="10">
        <f t="shared" si="10"/>
        <v>1</v>
      </c>
      <c r="G43" s="10">
        <f t="shared" si="10"/>
        <v>0.99999999999999978</v>
      </c>
      <c r="H43" s="10">
        <f t="shared" si="10"/>
        <v>0.99999999999999989</v>
      </c>
      <c r="I43" s="10">
        <f t="shared" si="10"/>
        <v>1</v>
      </c>
      <c r="K43" s="1" t="s">
        <v>188</v>
      </c>
      <c r="L43" s="29">
        <f>SUM(L36:L42)</f>
        <v>1.3877787807814457E-16</v>
      </c>
      <c r="M43" s="29">
        <f t="shared" ref="M43:R43" si="11">SUM(M36:M42)</f>
        <v>1.9428902930940239E-16</v>
      </c>
      <c r="N43" s="29">
        <f t="shared" si="11"/>
        <v>1.6653345369377348E-16</v>
      </c>
      <c r="O43" s="29">
        <f t="shared" si="11"/>
        <v>-0.33333333333333326</v>
      </c>
      <c r="P43" s="29">
        <f t="shared" si="11"/>
        <v>-1.2490009027033011E-16</v>
      </c>
      <c r="Q43" s="29">
        <f t="shared" si="11"/>
        <v>-5.5511151231257827E-17</v>
      </c>
      <c r="R43" s="29">
        <f t="shared" si="11"/>
        <v>1.3877787807814457E-17</v>
      </c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</row>
    <row r="44" spans="1:59" x14ac:dyDescent="0.25">
      <c r="A44" s="1"/>
      <c r="B44" s="1"/>
      <c r="C44" s="10"/>
      <c r="D44" s="10"/>
      <c r="E44" s="10"/>
      <c r="F44" s="10"/>
      <c r="G44" s="10"/>
      <c r="H44" s="10"/>
      <c r="I44" s="10"/>
      <c r="Q44" s="1"/>
      <c r="R44" s="1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</row>
    <row r="45" spans="1:59" x14ac:dyDescent="0.25">
      <c r="A45" s="1"/>
      <c r="B45" s="1"/>
      <c r="C45" s="10"/>
      <c r="D45" s="10"/>
      <c r="E45" s="10"/>
      <c r="F45" s="10"/>
      <c r="G45" s="10"/>
      <c r="H45" s="10"/>
      <c r="I45" s="10"/>
      <c r="Q45" s="1"/>
      <c r="R45" s="1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</row>
    <row r="46" spans="1:59" x14ac:dyDescent="0.25">
      <c r="A46" s="1"/>
      <c r="B46" s="1" t="s">
        <v>143</v>
      </c>
      <c r="C46" s="28" t="s">
        <v>27</v>
      </c>
      <c r="D46" s="28" t="s">
        <v>28</v>
      </c>
      <c r="E46" s="28" t="s">
        <v>41</v>
      </c>
      <c r="F46" s="28" t="s">
        <v>40</v>
      </c>
      <c r="G46" s="28" t="s">
        <v>37</v>
      </c>
      <c r="H46" s="28" t="s">
        <v>42</v>
      </c>
      <c r="I46" s="28" t="s">
        <v>1</v>
      </c>
      <c r="K46" s="28" t="s">
        <v>187</v>
      </c>
      <c r="L46" s="1" t="s">
        <v>27</v>
      </c>
      <c r="M46" s="1" t="s">
        <v>28</v>
      </c>
      <c r="N46" s="1" t="s">
        <v>41</v>
      </c>
      <c r="O46" s="1" t="s">
        <v>40</v>
      </c>
      <c r="P46" s="1" t="s">
        <v>37</v>
      </c>
      <c r="Q46" s="1" t="s">
        <v>42</v>
      </c>
      <c r="R46" s="28" t="s">
        <v>1</v>
      </c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</row>
    <row r="47" spans="1:59" x14ac:dyDescent="0.25">
      <c r="A47" s="1"/>
      <c r="B47" s="1" t="s">
        <v>30</v>
      </c>
      <c r="C47" s="10">
        <f>'Analytical balancing'!R189</f>
        <v>0</v>
      </c>
      <c r="D47" s="10">
        <f>'Analytical balancing'!S189</f>
        <v>0.2857142857142857</v>
      </c>
      <c r="E47" s="10">
        <f>'Analytical balancing'!T189</f>
        <v>0</v>
      </c>
      <c r="F47" s="10">
        <f>'Analytical balancing'!U189</f>
        <v>0</v>
      </c>
      <c r="G47" s="10">
        <f>'Analytical balancing'!V189</f>
        <v>0.125</v>
      </c>
      <c r="H47" s="10">
        <f>'Analytical balancing'!W189</f>
        <v>0</v>
      </c>
      <c r="I47" s="10">
        <f>'Analytical balancing'!X179/SUM('Analytical balancing'!$X$179:$X$183)</f>
        <v>0.1111111111111111</v>
      </c>
      <c r="K47" s="1" t="s">
        <v>30</v>
      </c>
      <c r="L47" s="29">
        <f>C47-C25</f>
        <v>0</v>
      </c>
      <c r="M47" s="29">
        <f t="shared" ref="M47:R52" si="12">D47-D25</f>
        <v>0</v>
      </c>
      <c r="N47" s="29">
        <f t="shared" si="12"/>
        <v>-0.16666666666666666</v>
      </c>
      <c r="O47" s="29">
        <f t="shared" si="12"/>
        <v>0</v>
      </c>
      <c r="P47" s="29">
        <f t="shared" si="12"/>
        <v>0</v>
      </c>
      <c r="Q47" s="29">
        <f t="shared" si="12"/>
        <v>0</v>
      </c>
      <c r="R47" s="29">
        <f t="shared" si="12"/>
        <v>0</v>
      </c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</row>
    <row r="48" spans="1:59" x14ac:dyDescent="0.25">
      <c r="A48" s="1"/>
      <c r="B48" s="1" t="s">
        <v>31</v>
      </c>
      <c r="C48" s="10">
        <f>'Analytical balancing'!R190</f>
        <v>0.16666666666666666</v>
      </c>
      <c r="D48" s="10">
        <f>'Analytical balancing'!S190</f>
        <v>0.2857142857142857</v>
      </c>
      <c r="E48" s="10">
        <f>'Analytical balancing'!T190</f>
        <v>0</v>
      </c>
      <c r="F48" s="10">
        <f>'Analytical balancing'!U190</f>
        <v>0.33333333333333331</v>
      </c>
      <c r="G48" s="10">
        <f>'Analytical balancing'!V190</f>
        <v>0.125</v>
      </c>
      <c r="H48" s="10">
        <f>'Analytical balancing'!W190</f>
        <v>0.66666666666666663</v>
      </c>
      <c r="I48" s="10">
        <f>'Analytical balancing'!X180/SUM('Analytical balancing'!$X$179:$X$183)</f>
        <v>0.22222222222222221</v>
      </c>
      <c r="K48" s="1" t="s">
        <v>31</v>
      </c>
      <c r="L48" s="29">
        <f t="shared" ref="L48:L52" si="13">C48-C26</f>
        <v>0</v>
      </c>
      <c r="M48" s="29">
        <f t="shared" si="12"/>
        <v>0</v>
      </c>
      <c r="N48" s="29">
        <f t="shared" si="12"/>
        <v>-0.33333333333333331</v>
      </c>
      <c r="O48" s="29">
        <f t="shared" si="12"/>
        <v>0</v>
      </c>
      <c r="P48" s="29">
        <f t="shared" si="12"/>
        <v>0</v>
      </c>
      <c r="Q48" s="29">
        <f t="shared" si="12"/>
        <v>0</v>
      </c>
      <c r="R48" s="29">
        <f t="shared" si="12"/>
        <v>0</v>
      </c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</row>
    <row r="49" spans="1:30" x14ac:dyDescent="0.25">
      <c r="A49" s="1"/>
      <c r="B49" s="1" t="s">
        <v>32</v>
      </c>
      <c r="C49" s="10">
        <f>'Analytical balancing'!R191</f>
        <v>0.16666666666666666</v>
      </c>
      <c r="D49" s="10">
        <f>'Analytical balancing'!S191</f>
        <v>0</v>
      </c>
      <c r="E49" s="10">
        <f>'Analytical balancing'!T191</f>
        <v>0</v>
      </c>
      <c r="F49" s="10">
        <f>'Analytical balancing'!U191</f>
        <v>0</v>
      </c>
      <c r="G49" s="10">
        <f>'Analytical balancing'!V191</f>
        <v>0.375</v>
      </c>
      <c r="H49" s="10">
        <f>'Analytical balancing'!W191</f>
        <v>0</v>
      </c>
      <c r="I49" s="10">
        <f>'Analytical balancing'!X181/SUM('Analytical balancing'!$X$179:$X$183)</f>
        <v>0.22222222222222221</v>
      </c>
      <c r="K49" s="1" t="s">
        <v>32</v>
      </c>
      <c r="L49" s="29">
        <f t="shared" si="13"/>
        <v>0</v>
      </c>
      <c r="M49" s="29">
        <f t="shared" si="12"/>
        <v>0</v>
      </c>
      <c r="N49" s="29">
        <f t="shared" si="12"/>
        <v>0</v>
      </c>
      <c r="O49" s="29">
        <f t="shared" si="12"/>
        <v>0</v>
      </c>
      <c r="P49" s="29">
        <f t="shared" si="12"/>
        <v>0</v>
      </c>
      <c r="Q49" s="29">
        <f t="shared" si="12"/>
        <v>0</v>
      </c>
      <c r="R49" s="29">
        <f t="shared" si="12"/>
        <v>0</v>
      </c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</row>
    <row r="50" spans="1:30" x14ac:dyDescent="0.25">
      <c r="A50" s="1"/>
      <c r="B50" s="1" t="s">
        <v>38</v>
      </c>
      <c r="C50" s="10">
        <f>'Analytical balancing'!R192</f>
        <v>0.33333333333333331</v>
      </c>
      <c r="D50" s="10">
        <f>'Analytical balancing'!S192</f>
        <v>0.14285714285714285</v>
      </c>
      <c r="E50" s="10">
        <f>'Analytical balancing'!T192</f>
        <v>0</v>
      </c>
      <c r="F50" s="10">
        <f>'Analytical balancing'!U192</f>
        <v>0.16666666666666666</v>
      </c>
      <c r="G50" s="10">
        <f>'Analytical balancing'!V192</f>
        <v>0</v>
      </c>
      <c r="H50" s="10">
        <f>'Analytical balancing'!W192</f>
        <v>0</v>
      </c>
      <c r="I50" s="10">
        <f>'Analytical balancing'!X182/SUM('Analytical balancing'!$X$179:$X$183)</f>
        <v>0.44444444444444442</v>
      </c>
      <c r="K50" s="1" t="s">
        <v>38</v>
      </c>
      <c r="L50" s="29">
        <f t="shared" si="13"/>
        <v>0</v>
      </c>
      <c r="M50" s="29">
        <f t="shared" si="12"/>
        <v>0</v>
      </c>
      <c r="N50" s="29">
        <f t="shared" si="12"/>
        <v>-0.16666666666666666</v>
      </c>
      <c r="O50" s="29">
        <f t="shared" si="12"/>
        <v>0</v>
      </c>
      <c r="P50" s="29">
        <f t="shared" si="12"/>
        <v>0</v>
      </c>
      <c r="Q50" s="29">
        <f t="shared" si="12"/>
        <v>0</v>
      </c>
      <c r="R50" s="29">
        <f t="shared" si="12"/>
        <v>0</v>
      </c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</row>
    <row r="51" spans="1:30" x14ac:dyDescent="0.25">
      <c r="A51" s="1"/>
      <c r="B51" s="1" t="s">
        <v>43</v>
      </c>
      <c r="C51" s="10">
        <f>'Analytical balancing'!R193</f>
        <v>0</v>
      </c>
      <c r="D51" s="10">
        <f>'Analytical balancing'!S193</f>
        <v>0</v>
      </c>
      <c r="E51" s="10">
        <f>'Analytical balancing'!T193</f>
        <v>0</v>
      </c>
      <c r="F51" s="10">
        <f>'Analytical balancing'!U193</f>
        <v>0.5</v>
      </c>
      <c r="G51" s="10">
        <f>'Analytical balancing'!V193</f>
        <v>0</v>
      </c>
      <c r="H51" s="10">
        <f>'Analytical balancing'!W193</f>
        <v>0</v>
      </c>
      <c r="I51" s="10">
        <f>'Analytical balancing'!X183/SUM('Analytical balancing'!$X$179:$X$183)</f>
        <v>0</v>
      </c>
      <c r="K51" s="1" t="s">
        <v>43</v>
      </c>
      <c r="L51" s="29">
        <f t="shared" si="13"/>
        <v>0</v>
      </c>
      <c r="M51" s="29">
        <f t="shared" si="12"/>
        <v>0</v>
      </c>
      <c r="N51" s="29">
        <f t="shared" si="12"/>
        <v>0</v>
      </c>
      <c r="O51" s="29">
        <f t="shared" si="12"/>
        <v>0</v>
      </c>
      <c r="P51" s="29">
        <f t="shared" si="12"/>
        <v>0</v>
      </c>
      <c r="Q51" s="29">
        <f t="shared" si="12"/>
        <v>0</v>
      </c>
      <c r="R51" s="29">
        <f t="shared" si="12"/>
        <v>0</v>
      </c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</row>
    <row r="52" spans="1:30" x14ac:dyDescent="0.25">
      <c r="A52" s="1"/>
      <c r="B52" s="1" t="s">
        <v>7</v>
      </c>
      <c r="C52" s="10" cm="1">
        <f t="array" ref="C52:H52">'Analytical balancing'!R195:W195</f>
        <v>0.33333333333333337</v>
      </c>
      <c r="D52" s="10">
        <v>0.2857142857142857</v>
      </c>
      <c r="E52" s="10">
        <v>0</v>
      </c>
      <c r="F52" s="10">
        <v>0</v>
      </c>
      <c r="G52" s="10">
        <v>0.37500000000000006</v>
      </c>
      <c r="H52" s="10">
        <v>0.33333333333333331</v>
      </c>
      <c r="I52" s="10">
        <f>'Analytical balancing'!X184/SUM('Analytical balancing'!$X$179:$X$183)</f>
        <v>0</v>
      </c>
      <c r="K52" s="1" t="s">
        <v>7</v>
      </c>
      <c r="L52" s="29">
        <f t="shared" si="13"/>
        <v>0</v>
      </c>
      <c r="M52" s="29">
        <f t="shared" si="12"/>
        <v>0</v>
      </c>
      <c r="N52" s="29">
        <f t="shared" si="12"/>
        <v>-0.33333333333333331</v>
      </c>
      <c r="O52" s="29">
        <f t="shared" si="12"/>
        <v>-0.33333333333333331</v>
      </c>
      <c r="P52" s="29">
        <f t="shared" si="12"/>
        <v>0</v>
      </c>
      <c r="Q52" s="29">
        <f t="shared" si="12"/>
        <v>0</v>
      </c>
      <c r="R52" s="29">
        <f t="shared" si="12"/>
        <v>0</v>
      </c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 spans="1:30" x14ac:dyDescent="0.25">
      <c r="C53" s="10"/>
      <c r="D53" s="10"/>
      <c r="E53" s="10"/>
      <c r="F53" s="10"/>
      <c r="G53" s="10"/>
      <c r="H53" s="10"/>
      <c r="I53" s="10"/>
    </row>
    <row r="54" spans="1:30" x14ac:dyDescent="0.25">
      <c r="B54" s="1" t="s">
        <v>184</v>
      </c>
      <c r="C54" s="10">
        <f>SUM(C47:C53)</f>
        <v>1</v>
      </c>
      <c r="D54" s="10">
        <f t="shared" ref="D54:I54" si="14">SUM(D47:D53)</f>
        <v>0.99999999999999989</v>
      </c>
      <c r="E54" s="10">
        <f t="shared" si="14"/>
        <v>0</v>
      </c>
      <c r="F54" s="10">
        <f t="shared" si="14"/>
        <v>1</v>
      </c>
      <c r="G54" s="10">
        <f t="shared" si="14"/>
        <v>1</v>
      </c>
      <c r="H54" s="10">
        <f t="shared" si="14"/>
        <v>1</v>
      </c>
      <c r="I54" s="10">
        <f t="shared" si="14"/>
        <v>1</v>
      </c>
    </row>
    <row r="55" spans="1:30" x14ac:dyDescent="0.25">
      <c r="A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Q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 t="s">
        <v>186</v>
      </c>
      <c r="C57" s="28" t="s">
        <v>27</v>
      </c>
      <c r="D57" s="28" t="s">
        <v>28</v>
      </c>
      <c r="E57" s="28" t="s">
        <v>41</v>
      </c>
      <c r="F57" s="28" t="s">
        <v>40</v>
      </c>
      <c r="G57" s="28" t="s">
        <v>37</v>
      </c>
      <c r="H57" s="28" t="s">
        <v>42</v>
      </c>
      <c r="I57" s="28" t="s">
        <v>1</v>
      </c>
      <c r="K57" s="28" t="s">
        <v>187</v>
      </c>
      <c r="L57" s="1" t="s">
        <v>27</v>
      </c>
      <c r="M57" s="1" t="s">
        <v>28</v>
      </c>
      <c r="N57" s="1" t="s">
        <v>41</v>
      </c>
      <c r="O57" s="1" t="s">
        <v>40</v>
      </c>
      <c r="P57" s="1" t="s">
        <v>37</v>
      </c>
      <c r="Q57" s="1" t="s">
        <v>42</v>
      </c>
      <c r="R57" s="28" t="s">
        <v>1</v>
      </c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</row>
    <row r="58" spans="1:30" x14ac:dyDescent="0.25">
      <c r="A58" s="1"/>
      <c r="B58" s="1" t="s">
        <v>30</v>
      </c>
      <c r="C58" s="10">
        <f>Scaling!C62</f>
        <v>0</v>
      </c>
      <c r="D58" s="10">
        <f>Scaling!D62</f>
        <v>0.2857142857142857</v>
      </c>
      <c r="E58" s="10">
        <f>Scaling!E62</f>
        <v>0</v>
      </c>
      <c r="F58" s="10">
        <f>Scaling!F62</f>
        <v>0</v>
      </c>
      <c r="G58" s="10">
        <f>Scaling!G62</f>
        <v>0.125</v>
      </c>
      <c r="H58" s="10">
        <f>Scaling!H62</f>
        <v>0</v>
      </c>
      <c r="I58" s="10">
        <f>Scaling!I62</f>
        <v>0.1111111111111111</v>
      </c>
      <c r="K58" s="1" t="s">
        <v>30</v>
      </c>
      <c r="L58" s="29">
        <f>C58-C25</f>
        <v>0</v>
      </c>
      <c r="M58" s="29">
        <f t="shared" ref="M58:R63" si="15">D58-D25</f>
        <v>0</v>
      </c>
      <c r="N58" s="29">
        <f t="shared" si="15"/>
        <v>-0.16666666666666666</v>
      </c>
      <c r="O58" s="29">
        <f t="shared" si="15"/>
        <v>0</v>
      </c>
      <c r="P58" s="29">
        <f t="shared" si="15"/>
        <v>0</v>
      </c>
      <c r="Q58" s="29">
        <f t="shared" si="15"/>
        <v>0</v>
      </c>
      <c r="R58" s="29">
        <f t="shared" si="15"/>
        <v>0</v>
      </c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</row>
    <row r="59" spans="1:30" x14ac:dyDescent="0.25">
      <c r="A59" s="1"/>
      <c r="B59" s="1" t="s">
        <v>31</v>
      </c>
      <c r="C59" s="10">
        <f>Scaling!C63</f>
        <v>0.16666666666666669</v>
      </c>
      <c r="D59" s="10">
        <f>Scaling!D63</f>
        <v>0.2857142857142857</v>
      </c>
      <c r="E59" s="10">
        <f>Scaling!E63</f>
        <v>0</v>
      </c>
      <c r="F59" s="10">
        <f>Scaling!F63</f>
        <v>0.25</v>
      </c>
      <c r="G59" s="10">
        <f>Scaling!G63</f>
        <v>0.125</v>
      </c>
      <c r="H59" s="10">
        <f>Scaling!H63</f>
        <v>0.66666666666666663</v>
      </c>
      <c r="I59" s="10">
        <f>Scaling!I63</f>
        <v>0.22222222222222221</v>
      </c>
      <c r="K59" s="1" t="s">
        <v>31</v>
      </c>
      <c r="L59" s="29">
        <f t="shared" ref="L59:L63" si="16">C59-C26</f>
        <v>0</v>
      </c>
      <c r="M59" s="29">
        <f t="shared" si="15"/>
        <v>0</v>
      </c>
      <c r="N59" s="29">
        <f t="shared" si="15"/>
        <v>-0.33333333333333331</v>
      </c>
      <c r="O59" s="29">
        <f t="shared" si="15"/>
        <v>-8.3333333333333315E-2</v>
      </c>
      <c r="P59" s="29">
        <f t="shared" si="15"/>
        <v>0</v>
      </c>
      <c r="Q59" s="29">
        <f t="shared" si="15"/>
        <v>0</v>
      </c>
      <c r="R59" s="29">
        <f t="shared" si="15"/>
        <v>0</v>
      </c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</row>
    <row r="60" spans="1:30" x14ac:dyDescent="0.25">
      <c r="A60" s="1"/>
      <c r="B60" s="1" t="s">
        <v>32</v>
      </c>
      <c r="C60" s="10">
        <f>Scaling!C64</f>
        <v>0.16666666666666669</v>
      </c>
      <c r="D60" s="10">
        <f>Scaling!D64</f>
        <v>0</v>
      </c>
      <c r="E60" s="10">
        <f>Scaling!E64</f>
        <v>0</v>
      </c>
      <c r="F60" s="10">
        <f>Scaling!F64</f>
        <v>0</v>
      </c>
      <c r="G60" s="10">
        <f>Scaling!G64</f>
        <v>0.375</v>
      </c>
      <c r="H60" s="10">
        <f>Scaling!H64</f>
        <v>0</v>
      </c>
      <c r="I60" s="10">
        <f>Scaling!I64</f>
        <v>0.22222222222222221</v>
      </c>
      <c r="K60" s="1" t="s">
        <v>32</v>
      </c>
      <c r="L60" s="29">
        <f t="shared" si="16"/>
        <v>0</v>
      </c>
      <c r="M60" s="29">
        <f t="shared" si="15"/>
        <v>0</v>
      </c>
      <c r="N60" s="29">
        <f t="shared" si="15"/>
        <v>0</v>
      </c>
      <c r="O60" s="29">
        <f t="shared" si="15"/>
        <v>0</v>
      </c>
      <c r="P60" s="29">
        <f t="shared" si="15"/>
        <v>0</v>
      </c>
      <c r="Q60" s="29">
        <f t="shared" si="15"/>
        <v>0</v>
      </c>
      <c r="R60" s="29">
        <f t="shared" si="15"/>
        <v>0</v>
      </c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</row>
    <row r="61" spans="1:30" x14ac:dyDescent="0.25">
      <c r="A61" s="1"/>
      <c r="B61" s="1" t="s">
        <v>38</v>
      </c>
      <c r="C61" s="10">
        <f>Scaling!C65</f>
        <v>0.33333333333333337</v>
      </c>
      <c r="D61" s="10">
        <f>Scaling!D65</f>
        <v>0.14285714285714285</v>
      </c>
      <c r="E61" s="10">
        <f>Scaling!E65</f>
        <v>0</v>
      </c>
      <c r="F61" s="10">
        <f>Scaling!F65</f>
        <v>0.125</v>
      </c>
      <c r="G61" s="10">
        <f>Scaling!G65</f>
        <v>0</v>
      </c>
      <c r="H61" s="10">
        <f>Scaling!H65</f>
        <v>0</v>
      </c>
      <c r="I61" s="10">
        <f>Scaling!I65</f>
        <v>0.44444444444444442</v>
      </c>
      <c r="K61" s="1" t="s">
        <v>38</v>
      </c>
      <c r="L61" s="29">
        <f t="shared" si="16"/>
        <v>0</v>
      </c>
      <c r="M61" s="29">
        <f t="shared" si="15"/>
        <v>0</v>
      </c>
      <c r="N61" s="29">
        <f t="shared" si="15"/>
        <v>-0.16666666666666666</v>
      </c>
      <c r="O61" s="29">
        <f t="shared" si="15"/>
        <v>-4.1666666666666657E-2</v>
      </c>
      <c r="P61" s="29">
        <f t="shared" si="15"/>
        <v>0</v>
      </c>
      <c r="Q61" s="29">
        <f t="shared" si="15"/>
        <v>0</v>
      </c>
      <c r="R61" s="29">
        <f t="shared" si="15"/>
        <v>0</v>
      </c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</row>
    <row r="62" spans="1:30" x14ac:dyDescent="0.25">
      <c r="A62" s="1"/>
      <c r="B62" s="1" t="s">
        <v>43</v>
      </c>
      <c r="C62" s="10">
        <f>Scaling!C66</f>
        <v>0</v>
      </c>
      <c r="D62" s="10">
        <f>Scaling!D66</f>
        <v>0</v>
      </c>
      <c r="E62" s="10">
        <f>Scaling!E66</f>
        <v>0</v>
      </c>
      <c r="F62" s="10">
        <f>Scaling!F66</f>
        <v>0.375</v>
      </c>
      <c r="G62" s="10">
        <f>Scaling!G66</f>
        <v>0</v>
      </c>
      <c r="H62" s="10">
        <f>Scaling!H66</f>
        <v>0</v>
      </c>
      <c r="I62" s="10">
        <f>Scaling!I66</f>
        <v>0</v>
      </c>
      <c r="K62" s="1" t="s">
        <v>43</v>
      </c>
      <c r="L62" s="29">
        <f t="shared" si="16"/>
        <v>0</v>
      </c>
      <c r="M62" s="29">
        <f t="shared" si="15"/>
        <v>0</v>
      </c>
      <c r="N62" s="29">
        <f t="shared" si="15"/>
        <v>0</v>
      </c>
      <c r="O62" s="29">
        <f t="shared" si="15"/>
        <v>-0.125</v>
      </c>
      <c r="P62" s="29">
        <f t="shared" si="15"/>
        <v>0</v>
      </c>
      <c r="Q62" s="29">
        <f t="shared" si="15"/>
        <v>0</v>
      </c>
      <c r="R62" s="29">
        <f t="shared" si="15"/>
        <v>0</v>
      </c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</row>
    <row r="63" spans="1:30" x14ac:dyDescent="0.25">
      <c r="A63" s="1"/>
      <c r="B63" s="1" t="s">
        <v>7</v>
      </c>
      <c r="C63" s="10">
        <f>Scaling!C68</f>
        <v>0.33333333333333337</v>
      </c>
      <c r="D63" s="10">
        <f>Scaling!D68</f>
        <v>0.2857142857142857</v>
      </c>
      <c r="E63" s="10">
        <f>Scaling!E68</f>
        <v>0</v>
      </c>
      <c r="F63" s="10">
        <f>Scaling!F68</f>
        <v>0.25</v>
      </c>
      <c r="G63" s="10">
        <f>Scaling!G68</f>
        <v>0.375</v>
      </c>
      <c r="H63" s="10">
        <f>Scaling!H68</f>
        <v>0.33333333333333331</v>
      </c>
      <c r="I63" s="10"/>
      <c r="K63" s="1" t="s">
        <v>7</v>
      </c>
      <c r="L63" s="29">
        <f t="shared" si="16"/>
        <v>0</v>
      </c>
      <c r="M63" s="29">
        <f t="shared" si="15"/>
        <v>0</v>
      </c>
      <c r="N63" s="29">
        <f t="shared" si="15"/>
        <v>-0.33333333333333331</v>
      </c>
      <c r="O63" s="29">
        <f t="shared" si="15"/>
        <v>-8.3333333333333315E-2</v>
      </c>
      <c r="P63" s="29">
        <f t="shared" si="15"/>
        <v>0</v>
      </c>
      <c r="Q63" s="29">
        <f t="shared" si="15"/>
        <v>0</v>
      </c>
      <c r="R63" s="29">
        <f t="shared" si="15"/>
        <v>0</v>
      </c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</row>
    <row r="64" spans="1:30" x14ac:dyDescent="0.25">
      <c r="A64" s="1"/>
      <c r="B64" s="1"/>
      <c r="C64" s="10"/>
      <c r="D64" s="10"/>
      <c r="E64" s="10"/>
      <c r="F64" s="10"/>
      <c r="G64" s="10"/>
      <c r="H64" s="10"/>
      <c r="I64" s="10"/>
      <c r="Q64" s="1"/>
      <c r="R64" s="1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</row>
    <row r="65" spans="1:30" x14ac:dyDescent="0.25">
      <c r="A65" s="1"/>
      <c r="B65" s="1" t="s">
        <v>184</v>
      </c>
      <c r="C65" s="10">
        <f>SUM(C58:C64)</f>
        <v>1</v>
      </c>
      <c r="D65" s="10">
        <f t="shared" ref="D65:H65" si="17">SUM(D58:D64)</f>
        <v>0.99999999999999989</v>
      </c>
      <c r="E65" s="10">
        <f t="shared" si="17"/>
        <v>0</v>
      </c>
      <c r="F65" s="10">
        <f t="shared" si="17"/>
        <v>1</v>
      </c>
      <c r="G65" s="10">
        <f t="shared" si="17"/>
        <v>1</v>
      </c>
      <c r="H65" s="10">
        <f t="shared" si="17"/>
        <v>1</v>
      </c>
      <c r="I65" s="10"/>
      <c r="Q65" s="1"/>
      <c r="R65" s="1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</row>
    <row r="66" spans="1:30" x14ac:dyDescent="0.25">
      <c r="A66" s="1"/>
      <c r="B66" s="1"/>
      <c r="Q66" s="1"/>
      <c r="R66" s="1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</row>
    <row r="67" spans="1:30" x14ac:dyDescent="0.25">
      <c r="A67" s="1"/>
      <c r="B67" s="1"/>
      <c r="Q67" s="1"/>
      <c r="R67" s="1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</row>
    <row r="68" spans="1:30" x14ac:dyDescent="0.25">
      <c r="A68" s="1"/>
      <c r="B68" s="1"/>
      <c r="Q68" s="1"/>
      <c r="R68" s="1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</row>
    <row r="69" spans="1:30" x14ac:dyDescent="0.25">
      <c r="A69" s="1"/>
      <c r="B69" s="1"/>
    </row>
    <row r="71" spans="1:30" x14ac:dyDescent="0.25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Q73" s="1"/>
      <c r="R73" s="1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</row>
    <row r="74" spans="1:30" x14ac:dyDescent="0.25">
      <c r="A74" s="1"/>
      <c r="B74" s="1"/>
      <c r="Q74" s="1"/>
      <c r="R74" s="1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</row>
    <row r="75" spans="1:30" x14ac:dyDescent="0.25">
      <c r="A75" s="1"/>
      <c r="B75" s="1"/>
      <c r="Q75" s="1"/>
      <c r="R75" s="1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</row>
    <row r="76" spans="1:30" x14ac:dyDescent="0.25">
      <c r="A76" s="1"/>
      <c r="B76" s="1"/>
      <c r="Q76" s="1"/>
      <c r="R76" s="1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</row>
    <row r="77" spans="1:30" x14ac:dyDescent="0.25">
      <c r="A77" s="1"/>
      <c r="B77" s="1"/>
      <c r="Q77" s="1"/>
      <c r="R77" s="1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</row>
    <row r="78" spans="1:30" x14ac:dyDescent="0.25">
      <c r="A78" s="1"/>
      <c r="B78" s="1"/>
      <c r="Q78" s="1"/>
      <c r="R78" s="1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</row>
    <row r="79" spans="1:30" x14ac:dyDescent="0.25">
      <c r="A79" s="1"/>
      <c r="B79" s="1"/>
      <c r="Q79" s="1"/>
      <c r="R79" s="1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</row>
    <row r="80" spans="1:30" x14ac:dyDescent="0.25">
      <c r="A80" s="1"/>
      <c r="B80" s="1"/>
      <c r="Q80" s="1"/>
      <c r="R80" s="1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</row>
    <row r="81" spans="1:30" x14ac:dyDescent="0.25">
      <c r="A81" s="1"/>
      <c r="B81" s="1"/>
      <c r="Q81" s="1"/>
      <c r="R81" s="1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</row>
    <row r="82" spans="1:30" x14ac:dyDescent="0.25">
      <c r="A82" s="1"/>
      <c r="B82" s="1"/>
      <c r="Q82" s="1"/>
      <c r="R82" s="1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</row>
    <row r="83" spans="1:30" x14ac:dyDescent="0.25">
      <c r="A83" s="1"/>
      <c r="B83" s="1"/>
      <c r="Q83" s="1"/>
      <c r="R83" s="1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</row>
    <row r="84" spans="1:30" x14ac:dyDescent="0.25">
      <c r="A84" s="1"/>
      <c r="B84" s="1"/>
      <c r="Q84" s="1"/>
      <c r="R84" s="1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</row>
    <row r="86" spans="1:30" x14ac:dyDescent="0.25">
      <c r="R8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Analytical balancing</vt:lpstr>
      <vt:lpstr>Scaling</vt:lpstr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Rabelo Caiafa Pereira, Clara</dc:creator>
  <cp:lastModifiedBy>Rabelo Caiafa Pereira, Clara</cp:lastModifiedBy>
  <dcterms:created xsi:type="dcterms:W3CDTF">2025-08-28T09:08:34Z</dcterms:created>
  <dcterms:modified xsi:type="dcterms:W3CDTF">2025-09-03T12:19:31Z</dcterms:modified>
</cp:coreProperties>
</file>