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t\Desktop\Clara\"/>
    </mc:Choice>
  </mc:AlternateContent>
  <xr:revisionPtr revIDLastSave="0" documentId="13_ncr:1_{A3D12E21-2CC6-47A6-8C04-A29FA9032D8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rowdfunding" sheetId="1" r:id="rId1"/>
    <sheet name="bonus statistical" sheetId="11" r:id="rId2"/>
    <sheet name="Sheet1" sheetId="8" r:id="rId3"/>
    <sheet name="Sheet2" sheetId="9" r:id="rId4"/>
    <sheet name="Outcome per year" sheetId="7" r:id="rId5"/>
    <sheet name="Outcome per category" sheetId="6" r:id="rId6"/>
    <sheet name="Outcome per sub-category" sheetId="5" r:id="rId7"/>
    <sheet name="bnus" sheetId="10" r:id="rId8"/>
  </sheets>
  <definedNames>
    <definedName name="_xlnm._FilterDatabase" localSheetId="1" hidden="1">'bonus statistical'!$C$1:$C$567</definedName>
    <definedName name="_xlnm._FilterDatabase" localSheetId="0" hidden="1">Crowdfunding!$H$1:$H$1002</definedName>
    <definedName name="_xlchart.v1.0" hidden="1">'bonus statistical'!$A$2:$A$566</definedName>
    <definedName name="_xlchart.v1.1" hidden="1">'bonus statistical'!$C$2:$C$365</definedName>
    <definedName name="_xlchart.v1.2" hidden="1">'bonus statistical'!$A$2:$A$566</definedName>
  </definedNames>
  <calcPr calcId="191029"/>
  <pivotCaches>
    <pivotCache cacheId="12" r:id="rId9"/>
    <pivotCache cacheId="1" r:id="rId10"/>
    <pivotCache cacheId="13" r:id="rId11"/>
    <pivotCache cacheId="16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1" l="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2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2" i="11"/>
  <c r="H3" i="11"/>
  <c r="H4" i="11"/>
  <c r="G4" i="11"/>
  <c r="H5" i="11"/>
  <c r="G5" i="11"/>
  <c r="H7" i="11"/>
  <c r="H6" i="11" s="1"/>
  <c r="G7" i="11"/>
  <c r="G6" i="11" s="1"/>
  <c r="G3" i="11"/>
  <c r="H2" i="11"/>
  <c r="G2" i="11"/>
  <c r="D13" i="10"/>
  <c r="D12" i="10"/>
  <c r="D11" i="10"/>
  <c r="D10" i="10"/>
  <c r="D9" i="10"/>
  <c r="D8" i="10"/>
  <c r="D7" i="10"/>
  <c r="D6" i="10"/>
  <c r="D5" i="10"/>
  <c r="D4" i="10"/>
  <c r="D3" i="10"/>
  <c r="D2" i="10"/>
  <c r="C13" i="10"/>
  <c r="C12" i="10"/>
  <c r="C11" i="10"/>
  <c r="C10" i="10"/>
  <c r="C9" i="10"/>
  <c r="C8" i="10"/>
  <c r="C7" i="10"/>
  <c r="C6" i="10"/>
  <c r="C5" i="10"/>
  <c r="C4" i="10"/>
  <c r="C3" i="10"/>
  <c r="C2" i="10"/>
  <c r="B12" i="10"/>
  <c r="B11" i="10"/>
  <c r="B10" i="10"/>
  <c r="B9" i="10"/>
  <c r="B8" i="10"/>
  <c r="B7" i="10"/>
  <c r="B6" i="10"/>
  <c r="B5" i="10"/>
  <c r="B13" i="10"/>
  <c r="B4" i="10"/>
  <c r="E4" i="10" s="1"/>
  <c r="H4" i="10" s="1"/>
  <c r="B3" i="10"/>
  <c r="B2" i="10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3" i="1" a="1"/>
  <c r="E3" i="1" s="1"/>
  <c r="E4" i="1" a="1"/>
  <c r="E4" i="1" s="1"/>
  <c r="E2" i="1" a="1"/>
  <c r="E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4" i="1"/>
  <c r="M5" i="1"/>
  <c r="M2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T52" i="1"/>
  <c r="U52" i="1"/>
  <c r="T53" i="1"/>
  <c r="U53" i="1"/>
  <c r="T54" i="1"/>
  <c r="U54" i="1"/>
  <c r="T55" i="1"/>
  <c r="U55" i="1"/>
  <c r="T56" i="1"/>
  <c r="U56" i="1"/>
  <c r="T57" i="1"/>
  <c r="U57" i="1"/>
  <c r="T58" i="1"/>
  <c r="U58" i="1"/>
  <c r="T59" i="1"/>
  <c r="U59" i="1"/>
  <c r="T60" i="1"/>
  <c r="U60" i="1"/>
  <c r="T61" i="1"/>
  <c r="U61" i="1"/>
  <c r="T62" i="1"/>
  <c r="U62" i="1"/>
  <c r="T63" i="1"/>
  <c r="U63" i="1"/>
  <c r="T64" i="1"/>
  <c r="U64" i="1"/>
  <c r="T65" i="1"/>
  <c r="U65" i="1"/>
  <c r="T66" i="1"/>
  <c r="U66" i="1"/>
  <c r="T67" i="1"/>
  <c r="U67" i="1"/>
  <c r="T68" i="1"/>
  <c r="U68" i="1"/>
  <c r="T69" i="1"/>
  <c r="U69" i="1"/>
  <c r="T70" i="1"/>
  <c r="U70" i="1"/>
  <c r="T71" i="1"/>
  <c r="U71" i="1"/>
  <c r="T72" i="1"/>
  <c r="U72" i="1"/>
  <c r="T73" i="1"/>
  <c r="U73" i="1"/>
  <c r="T74" i="1"/>
  <c r="U74" i="1"/>
  <c r="T75" i="1"/>
  <c r="U75" i="1"/>
  <c r="T76" i="1"/>
  <c r="U76" i="1"/>
  <c r="T77" i="1"/>
  <c r="U77" i="1"/>
  <c r="T78" i="1"/>
  <c r="U78" i="1"/>
  <c r="T79" i="1"/>
  <c r="U79" i="1"/>
  <c r="T80" i="1"/>
  <c r="U80" i="1"/>
  <c r="T81" i="1"/>
  <c r="U81" i="1"/>
  <c r="T82" i="1"/>
  <c r="U82" i="1"/>
  <c r="T83" i="1"/>
  <c r="U83" i="1"/>
  <c r="T84" i="1"/>
  <c r="U84" i="1"/>
  <c r="T85" i="1"/>
  <c r="U85" i="1"/>
  <c r="T86" i="1"/>
  <c r="U86" i="1"/>
  <c r="T87" i="1"/>
  <c r="U87" i="1"/>
  <c r="T88" i="1"/>
  <c r="U88" i="1"/>
  <c r="T89" i="1"/>
  <c r="U89" i="1"/>
  <c r="T90" i="1"/>
  <c r="U90" i="1"/>
  <c r="T91" i="1"/>
  <c r="U91" i="1"/>
  <c r="T92" i="1"/>
  <c r="U92" i="1"/>
  <c r="T93" i="1"/>
  <c r="U93" i="1"/>
  <c r="T94" i="1"/>
  <c r="U94" i="1"/>
  <c r="T95" i="1"/>
  <c r="U95" i="1"/>
  <c r="T96" i="1"/>
  <c r="U96" i="1"/>
  <c r="T97" i="1"/>
  <c r="U97" i="1"/>
  <c r="T98" i="1"/>
  <c r="U98" i="1"/>
  <c r="T99" i="1"/>
  <c r="U99" i="1"/>
  <c r="T100" i="1"/>
  <c r="U100" i="1"/>
  <c r="T101" i="1"/>
  <c r="U101" i="1"/>
  <c r="T102" i="1"/>
  <c r="U102" i="1"/>
  <c r="T103" i="1"/>
  <c r="U103" i="1"/>
  <c r="T104" i="1"/>
  <c r="U104" i="1"/>
  <c r="T105" i="1"/>
  <c r="U105" i="1"/>
  <c r="T106" i="1"/>
  <c r="U106" i="1"/>
  <c r="T107" i="1"/>
  <c r="U107" i="1"/>
  <c r="T108" i="1"/>
  <c r="U108" i="1"/>
  <c r="T109" i="1"/>
  <c r="U109" i="1"/>
  <c r="T110" i="1"/>
  <c r="U110" i="1"/>
  <c r="T111" i="1"/>
  <c r="U111" i="1"/>
  <c r="T112" i="1"/>
  <c r="U112" i="1"/>
  <c r="T113" i="1"/>
  <c r="U113" i="1"/>
  <c r="T114" i="1"/>
  <c r="U114" i="1"/>
  <c r="T115" i="1"/>
  <c r="U115" i="1"/>
  <c r="T116" i="1"/>
  <c r="U116" i="1"/>
  <c r="T117" i="1"/>
  <c r="U117" i="1"/>
  <c r="T118" i="1"/>
  <c r="U118" i="1"/>
  <c r="T119" i="1"/>
  <c r="U119" i="1"/>
  <c r="T120" i="1"/>
  <c r="U120" i="1"/>
  <c r="T121" i="1"/>
  <c r="U121" i="1"/>
  <c r="T122" i="1"/>
  <c r="U122" i="1"/>
  <c r="T123" i="1"/>
  <c r="U123" i="1"/>
  <c r="T124" i="1"/>
  <c r="U124" i="1"/>
  <c r="T125" i="1"/>
  <c r="U125" i="1"/>
  <c r="T126" i="1"/>
  <c r="U126" i="1"/>
  <c r="T127" i="1"/>
  <c r="U127" i="1"/>
  <c r="T128" i="1"/>
  <c r="U128" i="1"/>
  <c r="T129" i="1"/>
  <c r="U129" i="1"/>
  <c r="T130" i="1"/>
  <c r="U130" i="1"/>
  <c r="T131" i="1"/>
  <c r="U131" i="1"/>
  <c r="T132" i="1"/>
  <c r="U132" i="1"/>
  <c r="T133" i="1"/>
  <c r="U133" i="1"/>
  <c r="T134" i="1"/>
  <c r="U134" i="1"/>
  <c r="T135" i="1"/>
  <c r="U135" i="1"/>
  <c r="T136" i="1"/>
  <c r="U136" i="1"/>
  <c r="T137" i="1"/>
  <c r="U137" i="1"/>
  <c r="T138" i="1"/>
  <c r="U138" i="1"/>
  <c r="T139" i="1"/>
  <c r="U139" i="1"/>
  <c r="T140" i="1"/>
  <c r="U140" i="1"/>
  <c r="T141" i="1"/>
  <c r="U141" i="1"/>
  <c r="T142" i="1"/>
  <c r="U142" i="1"/>
  <c r="T143" i="1"/>
  <c r="U143" i="1"/>
  <c r="T144" i="1"/>
  <c r="U144" i="1"/>
  <c r="T145" i="1"/>
  <c r="U145" i="1"/>
  <c r="T146" i="1"/>
  <c r="U146" i="1"/>
  <c r="T147" i="1"/>
  <c r="U147" i="1"/>
  <c r="T148" i="1"/>
  <c r="U148" i="1"/>
  <c r="T149" i="1"/>
  <c r="U149" i="1"/>
  <c r="T150" i="1"/>
  <c r="U150" i="1"/>
  <c r="T151" i="1"/>
  <c r="U151" i="1"/>
  <c r="T152" i="1"/>
  <c r="U152" i="1"/>
  <c r="T153" i="1"/>
  <c r="U153" i="1"/>
  <c r="T154" i="1"/>
  <c r="U154" i="1"/>
  <c r="T155" i="1"/>
  <c r="U155" i="1"/>
  <c r="T156" i="1"/>
  <c r="U156" i="1"/>
  <c r="T157" i="1"/>
  <c r="U157" i="1"/>
  <c r="T158" i="1"/>
  <c r="U158" i="1"/>
  <c r="T159" i="1"/>
  <c r="U159" i="1"/>
  <c r="T160" i="1"/>
  <c r="U160" i="1"/>
  <c r="T161" i="1"/>
  <c r="U161" i="1"/>
  <c r="T162" i="1"/>
  <c r="U162" i="1"/>
  <c r="T163" i="1"/>
  <c r="U163" i="1"/>
  <c r="T164" i="1"/>
  <c r="U164" i="1"/>
  <c r="T165" i="1"/>
  <c r="U165" i="1"/>
  <c r="T166" i="1"/>
  <c r="U166" i="1"/>
  <c r="T167" i="1"/>
  <c r="U167" i="1"/>
  <c r="T168" i="1"/>
  <c r="U168" i="1"/>
  <c r="T169" i="1"/>
  <c r="U169" i="1"/>
  <c r="T170" i="1"/>
  <c r="U170" i="1"/>
  <c r="T171" i="1"/>
  <c r="U171" i="1"/>
  <c r="T172" i="1"/>
  <c r="U172" i="1"/>
  <c r="T173" i="1"/>
  <c r="U173" i="1"/>
  <c r="T174" i="1"/>
  <c r="U174" i="1"/>
  <c r="T175" i="1"/>
  <c r="U175" i="1"/>
  <c r="T176" i="1"/>
  <c r="U176" i="1"/>
  <c r="T177" i="1"/>
  <c r="U177" i="1"/>
  <c r="T178" i="1"/>
  <c r="U178" i="1"/>
  <c r="T179" i="1"/>
  <c r="U179" i="1"/>
  <c r="T180" i="1"/>
  <c r="U180" i="1"/>
  <c r="T181" i="1"/>
  <c r="U181" i="1"/>
  <c r="T182" i="1"/>
  <c r="U182" i="1"/>
  <c r="T183" i="1"/>
  <c r="U183" i="1"/>
  <c r="T184" i="1"/>
  <c r="U184" i="1"/>
  <c r="T185" i="1"/>
  <c r="U185" i="1"/>
  <c r="T186" i="1"/>
  <c r="U186" i="1"/>
  <c r="T187" i="1"/>
  <c r="U187" i="1"/>
  <c r="T188" i="1"/>
  <c r="U188" i="1"/>
  <c r="T189" i="1"/>
  <c r="U189" i="1"/>
  <c r="T190" i="1"/>
  <c r="U190" i="1"/>
  <c r="T191" i="1"/>
  <c r="U191" i="1"/>
  <c r="T192" i="1"/>
  <c r="U192" i="1"/>
  <c r="T193" i="1"/>
  <c r="U193" i="1"/>
  <c r="T194" i="1"/>
  <c r="U194" i="1"/>
  <c r="T195" i="1"/>
  <c r="U195" i="1"/>
  <c r="T196" i="1"/>
  <c r="U196" i="1"/>
  <c r="T197" i="1"/>
  <c r="U197" i="1"/>
  <c r="T198" i="1"/>
  <c r="U198" i="1"/>
  <c r="T199" i="1"/>
  <c r="U199" i="1"/>
  <c r="T200" i="1"/>
  <c r="U200" i="1"/>
  <c r="T201" i="1"/>
  <c r="U201" i="1"/>
  <c r="T202" i="1"/>
  <c r="U202" i="1"/>
  <c r="T203" i="1"/>
  <c r="U203" i="1"/>
  <c r="T204" i="1"/>
  <c r="U204" i="1"/>
  <c r="T205" i="1"/>
  <c r="U205" i="1"/>
  <c r="T206" i="1"/>
  <c r="U206" i="1"/>
  <c r="T207" i="1"/>
  <c r="U207" i="1"/>
  <c r="T208" i="1"/>
  <c r="U208" i="1"/>
  <c r="T209" i="1"/>
  <c r="U209" i="1"/>
  <c r="T210" i="1"/>
  <c r="U210" i="1"/>
  <c r="T211" i="1"/>
  <c r="U211" i="1"/>
  <c r="T212" i="1"/>
  <c r="U212" i="1"/>
  <c r="T213" i="1"/>
  <c r="U213" i="1"/>
  <c r="T214" i="1"/>
  <c r="U214" i="1"/>
  <c r="T215" i="1"/>
  <c r="U215" i="1"/>
  <c r="T216" i="1"/>
  <c r="U216" i="1"/>
  <c r="T217" i="1"/>
  <c r="U217" i="1"/>
  <c r="T218" i="1"/>
  <c r="U218" i="1"/>
  <c r="T219" i="1"/>
  <c r="U219" i="1"/>
  <c r="T220" i="1"/>
  <c r="U220" i="1"/>
  <c r="T221" i="1"/>
  <c r="U221" i="1"/>
  <c r="T222" i="1"/>
  <c r="U222" i="1"/>
  <c r="T223" i="1"/>
  <c r="U223" i="1"/>
  <c r="T224" i="1"/>
  <c r="U224" i="1"/>
  <c r="T225" i="1"/>
  <c r="U225" i="1"/>
  <c r="T226" i="1"/>
  <c r="U226" i="1"/>
  <c r="T227" i="1"/>
  <c r="U227" i="1"/>
  <c r="T228" i="1"/>
  <c r="U228" i="1"/>
  <c r="T229" i="1"/>
  <c r="U229" i="1"/>
  <c r="T230" i="1"/>
  <c r="U230" i="1"/>
  <c r="T231" i="1"/>
  <c r="U231" i="1"/>
  <c r="T232" i="1"/>
  <c r="U232" i="1"/>
  <c r="T233" i="1"/>
  <c r="U233" i="1"/>
  <c r="T234" i="1"/>
  <c r="U234" i="1"/>
  <c r="T235" i="1"/>
  <c r="U235" i="1"/>
  <c r="T236" i="1"/>
  <c r="U236" i="1"/>
  <c r="T237" i="1"/>
  <c r="U237" i="1"/>
  <c r="T238" i="1"/>
  <c r="U238" i="1"/>
  <c r="T239" i="1"/>
  <c r="U239" i="1"/>
  <c r="T240" i="1"/>
  <c r="U240" i="1"/>
  <c r="T241" i="1"/>
  <c r="U241" i="1"/>
  <c r="T242" i="1"/>
  <c r="U242" i="1"/>
  <c r="T243" i="1"/>
  <c r="U243" i="1"/>
  <c r="T244" i="1"/>
  <c r="U244" i="1"/>
  <c r="T245" i="1"/>
  <c r="U245" i="1"/>
  <c r="T246" i="1"/>
  <c r="U246" i="1"/>
  <c r="T247" i="1"/>
  <c r="U247" i="1"/>
  <c r="T248" i="1"/>
  <c r="U248" i="1"/>
  <c r="T249" i="1"/>
  <c r="U249" i="1"/>
  <c r="T250" i="1"/>
  <c r="U250" i="1"/>
  <c r="T251" i="1"/>
  <c r="U251" i="1"/>
  <c r="T252" i="1"/>
  <c r="U252" i="1"/>
  <c r="T253" i="1"/>
  <c r="U253" i="1"/>
  <c r="T254" i="1"/>
  <c r="U254" i="1"/>
  <c r="T255" i="1"/>
  <c r="U255" i="1"/>
  <c r="T256" i="1"/>
  <c r="U256" i="1"/>
  <c r="T257" i="1"/>
  <c r="U257" i="1"/>
  <c r="T258" i="1"/>
  <c r="U258" i="1"/>
  <c r="T259" i="1"/>
  <c r="U259" i="1"/>
  <c r="T260" i="1"/>
  <c r="U260" i="1"/>
  <c r="T261" i="1"/>
  <c r="U261" i="1"/>
  <c r="T262" i="1"/>
  <c r="U262" i="1"/>
  <c r="T263" i="1"/>
  <c r="U263" i="1"/>
  <c r="T264" i="1"/>
  <c r="U264" i="1"/>
  <c r="T265" i="1"/>
  <c r="U265" i="1"/>
  <c r="T266" i="1"/>
  <c r="U266" i="1"/>
  <c r="T267" i="1"/>
  <c r="U267" i="1"/>
  <c r="T268" i="1"/>
  <c r="U268" i="1"/>
  <c r="T269" i="1"/>
  <c r="U269" i="1"/>
  <c r="T270" i="1"/>
  <c r="U270" i="1"/>
  <c r="T271" i="1"/>
  <c r="U271" i="1"/>
  <c r="T272" i="1"/>
  <c r="U272" i="1"/>
  <c r="T273" i="1"/>
  <c r="U273" i="1"/>
  <c r="T274" i="1"/>
  <c r="U274" i="1"/>
  <c r="T275" i="1"/>
  <c r="U275" i="1"/>
  <c r="T276" i="1"/>
  <c r="U276" i="1"/>
  <c r="T277" i="1"/>
  <c r="U277" i="1"/>
  <c r="T278" i="1"/>
  <c r="U278" i="1"/>
  <c r="T279" i="1"/>
  <c r="U279" i="1"/>
  <c r="T280" i="1"/>
  <c r="U280" i="1"/>
  <c r="T281" i="1"/>
  <c r="U281" i="1"/>
  <c r="T282" i="1"/>
  <c r="U282" i="1"/>
  <c r="T283" i="1"/>
  <c r="U283" i="1"/>
  <c r="T284" i="1"/>
  <c r="U284" i="1"/>
  <c r="T285" i="1"/>
  <c r="U285" i="1"/>
  <c r="T286" i="1"/>
  <c r="U286" i="1"/>
  <c r="T287" i="1"/>
  <c r="U287" i="1"/>
  <c r="T288" i="1"/>
  <c r="U288" i="1"/>
  <c r="T289" i="1"/>
  <c r="U289" i="1"/>
  <c r="T290" i="1"/>
  <c r="U290" i="1"/>
  <c r="T291" i="1"/>
  <c r="U291" i="1"/>
  <c r="T292" i="1"/>
  <c r="U292" i="1"/>
  <c r="T293" i="1"/>
  <c r="U293" i="1"/>
  <c r="T294" i="1"/>
  <c r="U294" i="1"/>
  <c r="T295" i="1"/>
  <c r="U295" i="1"/>
  <c r="T296" i="1"/>
  <c r="U296" i="1"/>
  <c r="T297" i="1"/>
  <c r="U297" i="1"/>
  <c r="T298" i="1"/>
  <c r="U298" i="1"/>
  <c r="T299" i="1"/>
  <c r="U299" i="1"/>
  <c r="T300" i="1"/>
  <c r="U300" i="1"/>
  <c r="T301" i="1"/>
  <c r="U301" i="1"/>
  <c r="T302" i="1"/>
  <c r="U302" i="1"/>
  <c r="T303" i="1"/>
  <c r="U303" i="1"/>
  <c r="T304" i="1"/>
  <c r="U304" i="1"/>
  <c r="T305" i="1"/>
  <c r="U305" i="1"/>
  <c r="T306" i="1"/>
  <c r="U306" i="1"/>
  <c r="T307" i="1"/>
  <c r="U307" i="1"/>
  <c r="T308" i="1"/>
  <c r="U308" i="1"/>
  <c r="T309" i="1"/>
  <c r="U309" i="1"/>
  <c r="T310" i="1"/>
  <c r="U310" i="1"/>
  <c r="T311" i="1"/>
  <c r="U311" i="1"/>
  <c r="T312" i="1"/>
  <c r="U312" i="1"/>
  <c r="T313" i="1"/>
  <c r="U313" i="1"/>
  <c r="T314" i="1"/>
  <c r="U314" i="1"/>
  <c r="T315" i="1"/>
  <c r="U315" i="1"/>
  <c r="T316" i="1"/>
  <c r="U316" i="1"/>
  <c r="T317" i="1"/>
  <c r="U317" i="1"/>
  <c r="T318" i="1"/>
  <c r="U318" i="1"/>
  <c r="T319" i="1"/>
  <c r="U319" i="1"/>
  <c r="T320" i="1"/>
  <c r="U320" i="1"/>
  <c r="T321" i="1"/>
  <c r="U321" i="1"/>
  <c r="T322" i="1"/>
  <c r="U322" i="1"/>
  <c r="T323" i="1"/>
  <c r="U323" i="1"/>
  <c r="T324" i="1"/>
  <c r="U324" i="1"/>
  <c r="T325" i="1"/>
  <c r="U325" i="1"/>
  <c r="T326" i="1"/>
  <c r="U326" i="1"/>
  <c r="T327" i="1"/>
  <c r="U327" i="1"/>
  <c r="T328" i="1"/>
  <c r="U328" i="1"/>
  <c r="T329" i="1"/>
  <c r="U329" i="1"/>
  <c r="T330" i="1"/>
  <c r="U330" i="1"/>
  <c r="T331" i="1"/>
  <c r="U331" i="1"/>
  <c r="T332" i="1"/>
  <c r="U332" i="1"/>
  <c r="T333" i="1"/>
  <c r="U333" i="1"/>
  <c r="T334" i="1"/>
  <c r="U334" i="1"/>
  <c r="T335" i="1"/>
  <c r="U335" i="1"/>
  <c r="T336" i="1"/>
  <c r="U336" i="1"/>
  <c r="T337" i="1"/>
  <c r="U337" i="1"/>
  <c r="T338" i="1"/>
  <c r="U338" i="1"/>
  <c r="T339" i="1"/>
  <c r="U339" i="1"/>
  <c r="T340" i="1"/>
  <c r="U340" i="1"/>
  <c r="T341" i="1"/>
  <c r="U341" i="1"/>
  <c r="T342" i="1"/>
  <c r="U342" i="1"/>
  <c r="T343" i="1"/>
  <c r="U343" i="1"/>
  <c r="T344" i="1"/>
  <c r="U344" i="1"/>
  <c r="T345" i="1"/>
  <c r="U345" i="1"/>
  <c r="T346" i="1"/>
  <c r="U346" i="1"/>
  <c r="T347" i="1"/>
  <c r="U347" i="1"/>
  <c r="T348" i="1"/>
  <c r="U348" i="1"/>
  <c r="T349" i="1"/>
  <c r="U349" i="1"/>
  <c r="T350" i="1"/>
  <c r="U350" i="1"/>
  <c r="T351" i="1"/>
  <c r="U351" i="1"/>
  <c r="T352" i="1"/>
  <c r="U352" i="1"/>
  <c r="T353" i="1"/>
  <c r="U353" i="1"/>
  <c r="T354" i="1"/>
  <c r="U354" i="1"/>
  <c r="T355" i="1"/>
  <c r="U355" i="1"/>
  <c r="T356" i="1"/>
  <c r="U356" i="1"/>
  <c r="T357" i="1"/>
  <c r="U357" i="1"/>
  <c r="T358" i="1"/>
  <c r="U358" i="1"/>
  <c r="T359" i="1"/>
  <c r="U359" i="1"/>
  <c r="T360" i="1"/>
  <c r="U360" i="1"/>
  <c r="T361" i="1"/>
  <c r="U361" i="1"/>
  <c r="T362" i="1"/>
  <c r="U362" i="1"/>
  <c r="T363" i="1"/>
  <c r="U363" i="1"/>
  <c r="T364" i="1"/>
  <c r="U364" i="1"/>
  <c r="T365" i="1"/>
  <c r="U365" i="1"/>
  <c r="T366" i="1"/>
  <c r="U366" i="1"/>
  <c r="T367" i="1"/>
  <c r="U367" i="1"/>
  <c r="T368" i="1"/>
  <c r="U368" i="1"/>
  <c r="T369" i="1"/>
  <c r="U369" i="1"/>
  <c r="T370" i="1"/>
  <c r="U370" i="1"/>
  <c r="T371" i="1"/>
  <c r="U371" i="1"/>
  <c r="T372" i="1"/>
  <c r="U372" i="1"/>
  <c r="T373" i="1"/>
  <c r="U373" i="1"/>
  <c r="T374" i="1"/>
  <c r="U374" i="1"/>
  <c r="T375" i="1"/>
  <c r="U375" i="1"/>
  <c r="T376" i="1"/>
  <c r="U376" i="1"/>
  <c r="T377" i="1"/>
  <c r="U377" i="1"/>
  <c r="T378" i="1"/>
  <c r="U378" i="1"/>
  <c r="T379" i="1"/>
  <c r="U379" i="1"/>
  <c r="T380" i="1"/>
  <c r="U380" i="1"/>
  <c r="T381" i="1"/>
  <c r="U381" i="1"/>
  <c r="T382" i="1"/>
  <c r="U382" i="1"/>
  <c r="T383" i="1"/>
  <c r="U383" i="1"/>
  <c r="T384" i="1"/>
  <c r="U384" i="1"/>
  <c r="T385" i="1"/>
  <c r="U385" i="1"/>
  <c r="T386" i="1"/>
  <c r="U386" i="1"/>
  <c r="T387" i="1"/>
  <c r="U387" i="1"/>
  <c r="T388" i="1"/>
  <c r="U388" i="1"/>
  <c r="T389" i="1"/>
  <c r="U389" i="1"/>
  <c r="T390" i="1"/>
  <c r="U390" i="1"/>
  <c r="T391" i="1"/>
  <c r="U391" i="1"/>
  <c r="T392" i="1"/>
  <c r="U392" i="1"/>
  <c r="T393" i="1"/>
  <c r="U393" i="1"/>
  <c r="T394" i="1"/>
  <c r="U394" i="1"/>
  <c r="T395" i="1"/>
  <c r="U395" i="1"/>
  <c r="T396" i="1"/>
  <c r="U396" i="1"/>
  <c r="T397" i="1"/>
  <c r="U397" i="1"/>
  <c r="T398" i="1"/>
  <c r="U398" i="1"/>
  <c r="T399" i="1"/>
  <c r="U399" i="1"/>
  <c r="T400" i="1"/>
  <c r="U400" i="1"/>
  <c r="T401" i="1"/>
  <c r="U401" i="1"/>
  <c r="T402" i="1"/>
  <c r="U402" i="1"/>
  <c r="T403" i="1"/>
  <c r="U403" i="1"/>
  <c r="T404" i="1"/>
  <c r="U404" i="1"/>
  <c r="T405" i="1"/>
  <c r="U405" i="1"/>
  <c r="T406" i="1"/>
  <c r="U406" i="1"/>
  <c r="T407" i="1"/>
  <c r="U407" i="1"/>
  <c r="T408" i="1"/>
  <c r="U408" i="1"/>
  <c r="T409" i="1"/>
  <c r="U409" i="1"/>
  <c r="T410" i="1"/>
  <c r="U410" i="1"/>
  <c r="T411" i="1"/>
  <c r="U411" i="1"/>
  <c r="T412" i="1"/>
  <c r="U412" i="1"/>
  <c r="T413" i="1"/>
  <c r="U413" i="1"/>
  <c r="T414" i="1"/>
  <c r="U414" i="1"/>
  <c r="T415" i="1"/>
  <c r="U415" i="1"/>
  <c r="T416" i="1"/>
  <c r="U416" i="1"/>
  <c r="T417" i="1"/>
  <c r="U417" i="1"/>
  <c r="T418" i="1"/>
  <c r="U418" i="1"/>
  <c r="T419" i="1"/>
  <c r="U419" i="1"/>
  <c r="T420" i="1"/>
  <c r="U420" i="1"/>
  <c r="T421" i="1"/>
  <c r="U421" i="1"/>
  <c r="T422" i="1"/>
  <c r="U422" i="1"/>
  <c r="T423" i="1"/>
  <c r="U423" i="1"/>
  <c r="T424" i="1"/>
  <c r="U424" i="1"/>
  <c r="T425" i="1"/>
  <c r="U425" i="1"/>
  <c r="T426" i="1"/>
  <c r="U426" i="1"/>
  <c r="T427" i="1"/>
  <c r="U427" i="1"/>
  <c r="T428" i="1"/>
  <c r="U428" i="1"/>
  <c r="T429" i="1"/>
  <c r="U429" i="1"/>
  <c r="T430" i="1"/>
  <c r="U430" i="1"/>
  <c r="T431" i="1"/>
  <c r="U431" i="1"/>
  <c r="T432" i="1"/>
  <c r="U432" i="1"/>
  <c r="T433" i="1"/>
  <c r="U433" i="1"/>
  <c r="T434" i="1"/>
  <c r="U434" i="1"/>
  <c r="T435" i="1"/>
  <c r="U435" i="1"/>
  <c r="T436" i="1"/>
  <c r="U436" i="1"/>
  <c r="T437" i="1"/>
  <c r="U437" i="1"/>
  <c r="T438" i="1"/>
  <c r="U438" i="1"/>
  <c r="T439" i="1"/>
  <c r="U439" i="1"/>
  <c r="T440" i="1"/>
  <c r="U440" i="1"/>
  <c r="T441" i="1"/>
  <c r="U441" i="1"/>
  <c r="T442" i="1"/>
  <c r="U442" i="1"/>
  <c r="T443" i="1"/>
  <c r="U443" i="1"/>
  <c r="T444" i="1"/>
  <c r="U444" i="1"/>
  <c r="T445" i="1"/>
  <c r="U445" i="1"/>
  <c r="T446" i="1"/>
  <c r="U446" i="1"/>
  <c r="T447" i="1"/>
  <c r="U447" i="1"/>
  <c r="T448" i="1"/>
  <c r="U448" i="1"/>
  <c r="T449" i="1"/>
  <c r="U449" i="1"/>
  <c r="T450" i="1"/>
  <c r="U450" i="1"/>
  <c r="T451" i="1"/>
  <c r="U451" i="1"/>
  <c r="T452" i="1"/>
  <c r="U452" i="1"/>
  <c r="T453" i="1"/>
  <c r="U453" i="1"/>
  <c r="T454" i="1"/>
  <c r="U454" i="1"/>
  <c r="T455" i="1"/>
  <c r="U455" i="1"/>
  <c r="T456" i="1"/>
  <c r="U456" i="1"/>
  <c r="T457" i="1"/>
  <c r="U457" i="1"/>
  <c r="T458" i="1"/>
  <c r="U458" i="1"/>
  <c r="T459" i="1"/>
  <c r="U459" i="1"/>
  <c r="T460" i="1"/>
  <c r="U460" i="1"/>
  <c r="T461" i="1"/>
  <c r="U461" i="1"/>
  <c r="T462" i="1"/>
  <c r="U462" i="1"/>
  <c r="T463" i="1"/>
  <c r="U463" i="1"/>
  <c r="T464" i="1"/>
  <c r="U464" i="1"/>
  <c r="T465" i="1"/>
  <c r="U465" i="1"/>
  <c r="T466" i="1"/>
  <c r="U466" i="1"/>
  <c r="T467" i="1"/>
  <c r="U467" i="1"/>
  <c r="T468" i="1"/>
  <c r="U468" i="1"/>
  <c r="T469" i="1"/>
  <c r="U469" i="1"/>
  <c r="T470" i="1"/>
  <c r="U470" i="1"/>
  <c r="T471" i="1"/>
  <c r="U471" i="1"/>
  <c r="T472" i="1"/>
  <c r="U472" i="1"/>
  <c r="T473" i="1"/>
  <c r="U473" i="1"/>
  <c r="T474" i="1"/>
  <c r="U474" i="1"/>
  <c r="T475" i="1"/>
  <c r="U475" i="1"/>
  <c r="T476" i="1"/>
  <c r="U476" i="1"/>
  <c r="T477" i="1"/>
  <c r="U477" i="1"/>
  <c r="T478" i="1"/>
  <c r="U478" i="1"/>
  <c r="T479" i="1"/>
  <c r="U479" i="1"/>
  <c r="T480" i="1"/>
  <c r="U480" i="1"/>
  <c r="T481" i="1"/>
  <c r="U481" i="1"/>
  <c r="T482" i="1"/>
  <c r="U482" i="1"/>
  <c r="T483" i="1"/>
  <c r="U483" i="1"/>
  <c r="T484" i="1"/>
  <c r="U484" i="1"/>
  <c r="T485" i="1"/>
  <c r="U485" i="1"/>
  <c r="T486" i="1"/>
  <c r="U486" i="1"/>
  <c r="T487" i="1"/>
  <c r="U487" i="1"/>
  <c r="T488" i="1"/>
  <c r="U488" i="1"/>
  <c r="T489" i="1"/>
  <c r="U489" i="1"/>
  <c r="T490" i="1"/>
  <c r="U490" i="1"/>
  <c r="T491" i="1"/>
  <c r="U491" i="1"/>
  <c r="T492" i="1"/>
  <c r="U492" i="1"/>
  <c r="T493" i="1"/>
  <c r="U493" i="1"/>
  <c r="T494" i="1"/>
  <c r="U494" i="1"/>
  <c r="T495" i="1"/>
  <c r="U495" i="1"/>
  <c r="T496" i="1"/>
  <c r="U496" i="1"/>
  <c r="T497" i="1"/>
  <c r="U497" i="1"/>
  <c r="T498" i="1"/>
  <c r="U498" i="1"/>
  <c r="T499" i="1"/>
  <c r="U499" i="1"/>
  <c r="T500" i="1"/>
  <c r="U500" i="1"/>
  <c r="T501" i="1"/>
  <c r="U501" i="1"/>
  <c r="T502" i="1"/>
  <c r="U502" i="1"/>
  <c r="T503" i="1"/>
  <c r="U503" i="1"/>
  <c r="T504" i="1"/>
  <c r="U504" i="1"/>
  <c r="T505" i="1"/>
  <c r="U505" i="1"/>
  <c r="T506" i="1"/>
  <c r="U506" i="1"/>
  <c r="T507" i="1"/>
  <c r="U507" i="1"/>
  <c r="T508" i="1"/>
  <c r="U508" i="1"/>
  <c r="T509" i="1"/>
  <c r="U509" i="1"/>
  <c r="T510" i="1"/>
  <c r="U510" i="1"/>
  <c r="T511" i="1"/>
  <c r="U511" i="1"/>
  <c r="T512" i="1"/>
  <c r="U512" i="1"/>
  <c r="T513" i="1"/>
  <c r="U513" i="1"/>
  <c r="T514" i="1"/>
  <c r="U514" i="1"/>
  <c r="T515" i="1"/>
  <c r="U515" i="1"/>
  <c r="T516" i="1"/>
  <c r="U516" i="1"/>
  <c r="T517" i="1"/>
  <c r="U517" i="1"/>
  <c r="T518" i="1"/>
  <c r="U518" i="1"/>
  <c r="T519" i="1"/>
  <c r="U519" i="1"/>
  <c r="T520" i="1"/>
  <c r="U520" i="1"/>
  <c r="T521" i="1"/>
  <c r="U521" i="1"/>
  <c r="T522" i="1"/>
  <c r="U522" i="1"/>
  <c r="T523" i="1"/>
  <c r="U523" i="1"/>
  <c r="T524" i="1"/>
  <c r="U524" i="1"/>
  <c r="T525" i="1"/>
  <c r="U525" i="1"/>
  <c r="T526" i="1"/>
  <c r="U526" i="1"/>
  <c r="T527" i="1"/>
  <c r="U527" i="1"/>
  <c r="T528" i="1"/>
  <c r="U528" i="1"/>
  <c r="T529" i="1"/>
  <c r="U529" i="1"/>
  <c r="T530" i="1"/>
  <c r="U530" i="1"/>
  <c r="T531" i="1"/>
  <c r="U531" i="1"/>
  <c r="T532" i="1"/>
  <c r="U532" i="1"/>
  <c r="T533" i="1"/>
  <c r="U533" i="1"/>
  <c r="T534" i="1"/>
  <c r="U534" i="1"/>
  <c r="T535" i="1"/>
  <c r="U535" i="1"/>
  <c r="T536" i="1"/>
  <c r="U536" i="1"/>
  <c r="T537" i="1"/>
  <c r="U537" i="1"/>
  <c r="T538" i="1"/>
  <c r="U538" i="1"/>
  <c r="T539" i="1"/>
  <c r="U539" i="1"/>
  <c r="T540" i="1"/>
  <c r="U540" i="1"/>
  <c r="T541" i="1"/>
  <c r="U541" i="1"/>
  <c r="T542" i="1"/>
  <c r="U542" i="1"/>
  <c r="T543" i="1"/>
  <c r="U543" i="1"/>
  <c r="T544" i="1"/>
  <c r="U544" i="1"/>
  <c r="T545" i="1"/>
  <c r="U545" i="1"/>
  <c r="T546" i="1"/>
  <c r="U546" i="1"/>
  <c r="T547" i="1"/>
  <c r="U547" i="1"/>
  <c r="T548" i="1"/>
  <c r="U548" i="1"/>
  <c r="T549" i="1"/>
  <c r="U549" i="1"/>
  <c r="T550" i="1"/>
  <c r="U550" i="1"/>
  <c r="T551" i="1"/>
  <c r="U551" i="1"/>
  <c r="T552" i="1"/>
  <c r="U552" i="1"/>
  <c r="T553" i="1"/>
  <c r="U553" i="1"/>
  <c r="T554" i="1"/>
  <c r="U554" i="1"/>
  <c r="T555" i="1"/>
  <c r="U555" i="1"/>
  <c r="T556" i="1"/>
  <c r="U556" i="1"/>
  <c r="T557" i="1"/>
  <c r="U557" i="1"/>
  <c r="T558" i="1"/>
  <c r="U558" i="1"/>
  <c r="T559" i="1"/>
  <c r="U559" i="1"/>
  <c r="T560" i="1"/>
  <c r="U560" i="1"/>
  <c r="T561" i="1"/>
  <c r="U561" i="1"/>
  <c r="T562" i="1"/>
  <c r="U562" i="1"/>
  <c r="T563" i="1"/>
  <c r="U563" i="1"/>
  <c r="T564" i="1"/>
  <c r="U564" i="1"/>
  <c r="T565" i="1"/>
  <c r="U565" i="1"/>
  <c r="T566" i="1"/>
  <c r="U566" i="1"/>
  <c r="T567" i="1"/>
  <c r="U567" i="1"/>
  <c r="T568" i="1"/>
  <c r="U568" i="1"/>
  <c r="T569" i="1"/>
  <c r="U569" i="1"/>
  <c r="T570" i="1"/>
  <c r="U570" i="1"/>
  <c r="T571" i="1"/>
  <c r="U571" i="1"/>
  <c r="T572" i="1"/>
  <c r="U572" i="1"/>
  <c r="T573" i="1"/>
  <c r="U573" i="1"/>
  <c r="T574" i="1"/>
  <c r="U574" i="1"/>
  <c r="T575" i="1"/>
  <c r="U575" i="1"/>
  <c r="T576" i="1"/>
  <c r="U576" i="1"/>
  <c r="T577" i="1"/>
  <c r="U577" i="1"/>
  <c r="T578" i="1"/>
  <c r="U578" i="1"/>
  <c r="T579" i="1"/>
  <c r="U579" i="1"/>
  <c r="T580" i="1"/>
  <c r="U580" i="1"/>
  <c r="T581" i="1"/>
  <c r="U581" i="1"/>
  <c r="T582" i="1"/>
  <c r="U582" i="1"/>
  <c r="T583" i="1"/>
  <c r="U583" i="1"/>
  <c r="T584" i="1"/>
  <c r="U584" i="1"/>
  <c r="T585" i="1"/>
  <c r="U585" i="1"/>
  <c r="T586" i="1"/>
  <c r="U586" i="1"/>
  <c r="T587" i="1"/>
  <c r="U587" i="1"/>
  <c r="T588" i="1"/>
  <c r="U588" i="1"/>
  <c r="T589" i="1"/>
  <c r="U589" i="1"/>
  <c r="T590" i="1"/>
  <c r="U590" i="1"/>
  <c r="T591" i="1"/>
  <c r="U591" i="1"/>
  <c r="T592" i="1"/>
  <c r="U592" i="1"/>
  <c r="T593" i="1"/>
  <c r="U593" i="1"/>
  <c r="T594" i="1"/>
  <c r="U594" i="1"/>
  <c r="T595" i="1"/>
  <c r="U595" i="1"/>
  <c r="T596" i="1"/>
  <c r="U596" i="1"/>
  <c r="T597" i="1"/>
  <c r="U597" i="1"/>
  <c r="T598" i="1"/>
  <c r="U598" i="1"/>
  <c r="T599" i="1"/>
  <c r="U599" i="1"/>
  <c r="T600" i="1"/>
  <c r="U600" i="1"/>
  <c r="T601" i="1"/>
  <c r="U601" i="1"/>
  <c r="T602" i="1"/>
  <c r="U602" i="1"/>
  <c r="T603" i="1"/>
  <c r="U603" i="1"/>
  <c r="T604" i="1"/>
  <c r="U604" i="1"/>
  <c r="T605" i="1"/>
  <c r="U605" i="1"/>
  <c r="T606" i="1"/>
  <c r="U606" i="1"/>
  <c r="T607" i="1"/>
  <c r="U607" i="1"/>
  <c r="T608" i="1"/>
  <c r="U608" i="1"/>
  <c r="T609" i="1"/>
  <c r="U609" i="1"/>
  <c r="T610" i="1"/>
  <c r="U610" i="1"/>
  <c r="T611" i="1"/>
  <c r="U611" i="1"/>
  <c r="T612" i="1"/>
  <c r="U612" i="1"/>
  <c r="T613" i="1"/>
  <c r="U613" i="1"/>
  <c r="T614" i="1"/>
  <c r="U614" i="1"/>
  <c r="T615" i="1"/>
  <c r="U615" i="1"/>
  <c r="T616" i="1"/>
  <c r="U616" i="1"/>
  <c r="T617" i="1"/>
  <c r="U617" i="1"/>
  <c r="T618" i="1"/>
  <c r="U618" i="1"/>
  <c r="T619" i="1"/>
  <c r="U619" i="1"/>
  <c r="T620" i="1"/>
  <c r="U620" i="1"/>
  <c r="T621" i="1"/>
  <c r="U621" i="1"/>
  <c r="T622" i="1"/>
  <c r="U622" i="1"/>
  <c r="T623" i="1"/>
  <c r="U623" i="1"/>
  <c r="T624" i="1"/>
  <c r="U624" i="1"/>
  <c r="T625" i="1"/>
  <c r="U625" i="1"/>
  <c r="T626" i="1"/>
  <c r="U626" i="1"/>
  <c r="T627" i="1"/>
  <c r="U627" i="1"/>
  <c r="T628" i="1"/>
  <c r="U628" i="1"/>
  <c r="T629" i="1"/>
  <c r="U629" i="1"/>
  <c r="T630" i="1"/>
  <c r="U630" i="1"/>
  <c r="T631" i="1"/>
  <c r="U631" i="1"/>
  <c r="T632" i="1"/>
  <c r="U632" i="1"/>
  <c r="T633" i="1"/>
  <c r="U633" i="1"/>
  <c r="T634" i="1"/>
  <c r="U634" i="1"/>
  <c r="T635" i="1"/>
  <c r="U635" i="1"/>
  <c r="T636" i="1"/>
  <c r="U636" i="1"/>
  <c r="T637" i="1"/>
  <c r="U637" i="1"/>
  <c r="T638" i="1"/>
  <c r="U638" i="1"/>
  <c r="T639" i="1"/>
  <c r="U639" i="1"/>
  <c r="T640" i="1"/>
  <c r="U640" i="1"/>
  <c r="T641" i="1"/>
  <c r="U641" i="1"/>
  <c r="T642" i="1"/>
  <c r="U642" i="1"/>
  <c r="T643" i="1"/>
  <c r="U643" i="1"/>
  <c r="T644" i="1"/>
  <c r="U644" i="1"/>
  <c r="T645" i="1"/>
  <c r="U645" i="1"/>
  <c r="T646" i="1"/>
  <c r="U646" i="1"/>
  <c r="T647" i="1"/>
  <c r="U647" i="1"/>
  <c r="T648" i="1"/>
  <c r="U648" i="1"/>
  <c r="T649" i="1"/>
  <c r="U649" i="1"/>
  <c r="T650" i="1"/>
  <c r="U650" i="1"/>
  <c r="T651" i="1"/>
  <c r="U651" i="1"/>
  <c r="T652" i="1"/>
  <c r="U652" i="1"/>
  <c r="T653" i="1"/>
  <c r="U653" i="1"/>
  <c r="T654" i="1"/>
  <c r="U654" i="1"/>
  <c r="T655" i="1"/>
  <c r="U655" i="1"/>
  <c r="T656" i="1"/>
  <c r="U656" i="1"/>
  <c r="T657" i="1"/>
  <c r="U657" i="1"/>
  <c r="T658" i="1"/>
  <c r="U658" i="1"/>
  <c r="T659" i="1"/>
  <c r="U659" i="1"/>
  <c r="T660" i="1"/>
  <c r="U660" i="1"/>
  <c r="T661" i="1"/>
  <c r="U661" i="1"/>
  <c r="T662" i="1"/>
  <c r="U662" i="1"/>
  <c r="T663" i="1"/>
  <c r="U663" i="1"/>
  <c r="T664" i="1"/>
  <c r="U664" i="1"/>
  <c r="T665" i="1"/>
  <c r="U665" i="1"/>
  <c r="T666" i="1"/>
  <c r="U666" i="1"/>
  <c r="T667" i="1"/>
  <c r="U667" i="1"/>
  <c r="T668" i="1"/>
  <c r="U668" i="1"/>
  <c r="T669" i="1"/>
  <c r="U669" i="1"/>
  <c r="T670" i="1"/>
  <c r="U670" i="1"/>
  <c r="T671" i="1"/>
  <c r="U671" i="1"/>
  <c r="T672" i="1"/>
  <c r="U672" i="1"/>
  <c r="T673" i="1"/>
  <c r="U673" i="1"/>
  <c r="T674" i="1"/>
  <c r="U674" i="1"/>
  <c r="T675" i="1"/>
  <c r="U675" i="1"/>
  <c r="T676" i="1"/>
  <c r="U676" i="1"/>
  <c r="T677" i="1"/>
  <c r="U677" i="1"/>
  <c r="T678" i="1"/>
  <c r="U678" i="1"/>
  <c r="T679" i="1"/>
  <c r="U679" i="1"/>
  <c r="T680" i="1"/>
  <c r="U680" i="1"/>
  <c r="T681" i="1"/>
  <c r="U681" i="1"/>
  <c r="T682" i="1"/>
  <c r="U682" i="1"/>
  <c r="T683" i="1"/>
  <c r="U683" i="1"/>
  <c r="T684" i="1"/>
  <c r="U684" i="1"/>
  <c r="T685" i="1"/>
  <c r="U685" i="1"/>
  <c r="T686" i="1"/>
  <c r="U686" i="1"/>
  <c r="T687" i="1"/>
  <c r="U687" i="1"/>
  <c r="T688" i="1"/>
  <c r="U688" i="1"/>
  <c r="T689" i="1"/>
  <c r="U689" i="1"/>
  <c r="T690" i="1"/>
  <c r="U690" i="1"/>
  <c r="T691" i="1"/>
  <c r="U691" i="1"/>
  <c r="T692" i="1"/>
  <c r="U692" i="1"/>
  <c r="T693" i="1"/>
  <c r="U693" i="1"/>
  <c r="T694" i="1"/>
  <c r="U694" i="1"/>
  <c r="T695" i="1"/>
  <c r="U695" i="1"/>
  <c r="T696" i="1"/>
  <c r="U696" i="1"/>
  <c r="T697" i="1"/>
  <c r="U697" i="1"/>
  <c r="T698" i="1"/>
  <c r="U698" i="1"/>
  <c r="T699" i="1"/>
  <c r="U699" i="1"/>
  <c r="T700" i="1"/>
  <c r="U700" i="1"/>
  <c r="T701" i="1"/>
  <c r="U701" i="1"/>
  <c r="T702" i="1"/>
  <c r="U702" i="1"/>
  <c r="T703" i="1"/>
  <c r="U703" i="1"/>
  <c r="T704" i="1"/>
  <c r="U704" i="1"/>
  <c r="T705" i="1"/>
  <c r="U705" i="1"/>
  <c r="T706" i="1"/>
  <c r="U706" i="1"/>
  <c r="T707" i="1"/>
  <c r="U707" i="1"/>
  <c r="T708" i="1"/>
  <c r="U708" i="1"/>
  <c r="T709" i="1"/>
  <c r="U709" i="1"/>
  <c r="T710" i="1"/>
  <c r="U710" i="1"/>
  <c r="T711" i="1"/>
  <c r="U711" i="1"/>
  <c r="T712" i="1"/>
  <c r="U712" i="1"/>
  <c r="T713" i="1"/>
  <c r="U713" i="1"/>
  <c r="T714" i="1"/>
  <c r="U714" i="1"/>
  <c r="T715" i="1"/>
  <c r="U715" i="1"/>
  <c r="T716" i="1"/>
  <c r="U716" i="1"/>
  <c r="T717" i="1"/>
  <c r="U717" i="1"/>
  <c r="T718" i="1"/>
  <c r="U718" i="1"/>
  <c r="T719" i="1"/>
  <c r="U719" i="1"/>
  <c r="T720" i="1"/>
  <c r="U720" i="1"/>
  <c r="T721" i="1"/>
  <c r="U721" i="1"/>
  <c r="T722" i="1"/>
  <c r="U722" i="1"/>
  <c r="T723" i="1"/>
  <c r="U723" i="1"/>
  <c r="T724" i="1"/>
  <c r="U724" i="1"/>
  <c r="T725" i="1"/>
  <c r="U725" i="1"/>
  <c r="T726" i="1"/>
  <c r="U726" i="1"/>
  <c r="T727" i="1"/>
  <c r="U727" i="1"/>
  <c r="T728" i="1"/>
  <c r="U728" i="1"/>
  <c r="T729" i="1"/>
  <c r="U729" i="1"/>
  <c r="T730" i="1"/>
  <c r="U730" i="1"/>
  <c r="T731" i="1"/>
  <c r="U731" i="1"/>
  <c r="T732" i="1"/>
  <c r="U732" i="1"/>
  <c r="T733" i="1"/>
  <c r="U733" i="1"/>
  <c r="T734" i="1"/>
  <c r="U734" i="1"/>
  <c r="T735" i="1"/>
  <c r="U735" i="1"/>
  <c r="T736" i="1"/>
  <c r="U736" i="1"/>
  <c r="T737" i="1"/>
  <c r="U737" i="1"/>
  <c r="T738" i="1"/>
  <c r="U738" i="1"/>
  <c r="T739" i="1"/>
  <c r="U739" i="1"/>
  <c r="T740" i="1"/>
  <c r="U740" i="1"/>
  <c r="T741" i="1"/>
  <c r="U741" i="1"/>
  <c r="T742" i="1"/>
  <c r="U742" i="1"/>
  <c r="T743" i="1"/>
  <c r="U743" i="1"/>
  <c r="T744" i="1"/>
  <c r="U744" i="1"/>
  <c r="T745" i="1"/>
  <c r="U745" i="1"/>
  <c r="T746" i="1"/>
  <c r="U746" i="1"/>
  <c r="T747" i="1"/>
  <c r="U747" i="1"/>
  <c r="T748" i="1"/>
  <c r="U748" i="1"/>
  <c r="T749" i="1"/>
  <c r="U749" i="1"/>
  <c r="T750" i="1"/>
  <c r="U750" i="1"/>
  <c r="T751" i="1"/>
  <c r="U751" i="1"/>
  <c r="T752" i="1"/>
  <c r="U752" i="1"/>
  <c r="T753" i="1"/>
  <c r="U753" i="1"/>
  <c r="T754" i="1"/>
  <c r="U754" i="1"/>
  <c r="T755" i="1"/>
  <c r="U755" i="1"/>
  <c r="T756" i="1"/>
  <c r="U756" i="1"/>
  <c r="T757" i="1"/>
  <c r="U757" i="1"/>
  <c r="T758" i="1"/>
  <c r="U758" i="1"/>
  <c r="T759" i="1"/>
  <c r="U759" i="1"/>
  <c r="T760" i="1"/>
  <c r="U760" i="1"/>
  <c r="T761" i="1"/>
  <c r="U761" i="1"/>
  <c r="T762" i="1"/>
  <c r="U762" i="1"/>
  <c r="T763" i="1"/>
  <c r="U763" i="1"/>
  <c r="T764" i="1"/>
  <c r="U764" i="1"/>
  <c r="T765" i="1"/>
  <c r="U765" i="1"/>
  <c r="T766" i="1"/>
  <c r="U766" i="1"/>
  <c r="T767" i="1"/>
  <c r="U767" i="1"/>
  <c r="T768" i="1"/>
  <c r="U768" i="1"/>
  <c r="T769" i="1"/>
  <c r="U769" i="1"/>
  <c r="T770" i="1"/>
  <c r="U770" i="1"/>
  <c r="T771" i="1"/>
  <c r="U771" i="1"/>
  <c r="T772" i="1"/>
  <c r="U772" i="1"/>
  <c r="T773" i="1"/>
  <c r="U773" i="1"/>
  <c r="T774" i="1"/>
  <c r="U774" i="1"/>
  <c r="T775" i="1"/>
  <c r="U775" i="1"/>
  <c r="T776" i="1"/>
  <c r="U776" i="1"/>
  <c r="T777" i="1"/>
  <c r="U777" i="1"/>
  <c r="T778" i="1"/>
  <c r="U778" i="1"/>
  <c r="T779" i="1"/>
  <c r="U779" i="1"/>
  <c r="T780" i="1"/>
  <c r="U780" i="1"/>
  <c r="T781" i="1"/>
  <c r="U781" i="1"/>
  <c r="T782" i="1"/>
  <c r="U782" i="1"/>
  <c r="T783" i="1"/>
  <c r="U783" i="1"/>
  <c r="T784" i="1"/>
  <c r="U784" i="1"/>
  <c r="T785" i="1"/>
  <c r="U785" i="1"/>
  <c r="T786" i="1"/>
  <c r="U786" i="1"/>
  <c r="T787" i="1"/>
  <c r="U787" i="1"/>
  <c r="T788" i="1"/>
  <c r="U788" i="1"/>
  <c r="T789" i="1"/>
  <c r="U789" i="1"/>
  <c r="T790" i="1"/>
  <c r="U790" i="1"/>
  <c r="T791" i="1"/>
  <c r="U791" i="1"/>
  <c r="T792" i="1"/>
  <c r="U792" i="1"/>
  <c r="T793" i="1"/>
  <c r="U793" i="1"/>
  <c r="T794" i="1"/>
  <c r="U794" i="1"/>
  <c r="T795" i="1"/>
  <c r="U795" i="1"/>
  <c r="T796" i="1"/>
  <c r="U796" i="1"/>
  <c r="T797" i="1"/>
  <c r="U797" i="1"/>
  <c r="T798" i="1"/>
  <c r="U798" i="1"/>
  <c r="T799" i="1"/>
  <c r="U799" i="1"/>
  <c r="T800" i="1"/>
  <c r="U800" i="1"/>
  <c r="T801" i="1"/>
  <c r="U801" i="1"/>
  <c r="T802" i="1"/>
  <c r="U802" i="1"/>
  <c r="T803" i="1"/>
  <c r="U803" i="1"/>
  <c r="T804" i="1"/>
  <c r="U804" i="1"/>
  <c r="T805" i="1"/>
  <c r="U805" i="1"/>
  <c r="T806" i="1"/>
  <c r="U806" i="1"/>
  <c r="T807" i="1"/>
  <c r="U807" i="1"/>
  <c r="T808" i="1"/>
  <c r="U808" i="1"/>
  <c r="T809" i="1"/>
  <c r="U809" i="1"/>
  <c r="T810" i="1"/>
  <c r="U810" i="1"/>
  <c r="T811" i="1"/>
  <c r="U811" i="1"/>
  <c r="T812" i="1"/>
  <c r="U812" i="1"/>
  <c r="T813" i="1"/>
  <c r="U813" i="1"/>
  <c r="T814" i="1"/>
  <c r="U814" i="1"/>
  <c r="T815" i="1"/>
  <c r="U815" i="1"/>
  <c r="T816" i="1"/>
  <c r="U816" i="1"/>
  <c r="T817" i="1"/>
  <c r="U817" i="1"/>
  <c r="T818" i="1"/>
  <c r="U818" i="1"/>
  <c r="T819" i="1"/>
  <c r="U819" i="1"/>
  <c r="T820" i="1"/>
  <c r="U820" i="1"/>
  <c r="T821" i="1"/>
  <c r="U821" i="1"/>
  <c r="T822" i="1"/>
  <c r="U822" i="1"/>
  <c r="T823" i="1"/>
  <c r="U823" i="1"/>
  <c r="T824" i="1"/>
  <c r="U824" i="1"/>
  <c r="T825" i="1"/>
  <c r="U825" i="1"/>
  <c r="T826" i="1"/>
  <c r="U826" i="1"/>
  <c r="T827" i="1"/>
  <c r="U827" i="1"/>
  <c r="T828" i="1"/>
  <c r="U828" i="1"/>
  <c r="T829" i="1"/>
  <c r="U829" i="1"/>
  <c r="T830" i="1"/>
  <c r="U830" i="1"/>
  <c r="T831" i="1"/>
  <c r="U831" i="1"/>
  <c r="T832" i="1"/>
  <c r="U832" i="1"/>
  <c r="T833" i="1"/>
  <c r="U833" i="1"/>
  <c r="T834" i="1"/>
  <c r="U834" i="1"/>
  <c r="T835" i="1"/>
  <c r="U835" i="1"/>
  <c r="T836" i="1"/>
  <c r="U836" i="1"/>
  <c r="T837" i="1"/>
  <c r="U837" i="1"/>
  <c r="T838" i="1"/>
  <c r="U838" i="1"/>
  <c r="T839" i="1"/>
  <c r="U839" i="1"/>
  <c r="T840" i="1"/>
  <c r="U840" i="1"/>
  <c r="T841" i="1"/>
  <c r="U841" i="1"/>
  <c r="T842" i="1"/>
  <c r="U842" i="1"/>
  <c r="T843" i="1"/>
  <c r="U843" i="1"/>
  <c r="T844" i="1"/>
  <c r="U844" i="1"/>
  <c r="T845" i="1"/>
  <c r="U845" i="1"/>
  <c r="T846" i="1"/>
  <c r="U846" i="1"/>
  <c r="T847" i="1"/>
  <c r="U847" i="1"/>
  <c r="T848" i="1"/>
  <c r="U848" i="1"/>
  <c r="T849" i="1"/>
  <c r="U849" i="1"/>
  <c r="T850" i="1"/>
  <c r="U850" i="1"/>
  <c r="T851" i="1"/>
  <c r="U851" i="1"/>
  <c r="T852" i="1"/>
  <c r="U852" i="1"/>
  <c r="T853" i="1"/>
  <c r="U853" i="1"/>
  <c r="T854" i="1"/>
  <c r="U854" i="1"/>
  <c r="T855" i="1"/>
  <c r="U855" i="1"/>
  <c r="T856" i="1"/>
  <c r="U856" i="1"/>
  <c r="T857" i="1"/>
  <c r="U857" i="1"/>
  <c r="T858" i="1"/>
  <c r="U858" i="1"/>
  <c r="T859" i="1"/>
  <c r="U859" i="1"/>
  <c r="T860" i="1"/>
  <c r="U860" i="1"/>
  <c r="T861" i="1"/>
  <c r="U861" i="1"/>
  <c r="T862" i="1"/>
  <c r="U862" i="1"/>
  <c r="T863" i="1"/>
  <c r="U863" i="1"/>
  <c r="T864" i="1"/>
  <c r="U864" i="1"/>
  <c r="T865" i="1"/>
  <c r="U865" i="1"/>
  <c r="T866" i="1"/>
  <c r="U866" i="1"/>
  <c r="T867" i="1"/>
  <c r="U867" i="1"/>
  <c r="T868" i="1"/>
  <c r="U868" i="1"/>
  <c r="T869" i="1"/>
  <c r="U869" i="1"/>
  <c r="T870" i="1"/>
  <c r="U870" i="1"/>
  <c r="T871" i="1"/>
  <c r="U871" i="1"/>
  <c r="T872" i="1"/>
  <c r="U872" i="1"/>
  <c r="T873" i="1"/>
  <c r="U873" i="1"/>
  <c r="T874" i="1"/>
  <c r="U874" i="1"/>
  <c r="T875" i="1"/>
  <c r="U875" i="1"/>
  <c r="T876" i="1"/>
  <c r="U876" i="1"/>
  <c r="T877" i="1"/>
  <c r="U877" i="1"/>
  <c r="T878" i="1"/>
  <c r="U878" i="1"/>
  <c r="T879" i="1"/>
  <c r="U879" i="1"/>
  <c r="T880" i="1"/>
  <c r="U880" i="1"/>
  <c r="T881" i="1"/>
  <c r="U881" i="1"/>
  <c r="T882" i="1"/>
  <c r="U882" i="1"/>
  <c r="T883" i="1"/>
  <c r="U883" i="1"/>
  <c r="T884" i="1"/>
  <c r="U884" i="1"/>
  <c r="T885" i="1"/>
  <c r="U885" i="1"/>
  <c r="T886" i="1"/>
  <c r="U886" i="1"/>
  <c r="T887" i="1"/>
  <c r="U887" i="1"/>
  <c r="T888" i="1"/>
  <c r="U888" i="1"/>
  <c r="T889" i="1"/>
  <c r="U889" i="1"/>
  <c r="T890" i="1"/>
  <c r="U890" i="1"/>
  <c r="T891" i="1"/>
  <c r="U891" i="1"/>
  <c r="T892" i="1"/>
  <c r="U892" i="1"/>
  <c r="T893" i="1"/>
  <c r="U893" i="1"/>
  <c r="T894" i="1"/>
  <c r="U894" i="1"/>
  <c r="T895" i="1"/>
  <c r="U895" i="1"/>
  <c r="T896" i="1"/>
  <c r="U896" i="1"/>
  <c r="T897" i="1"/>
  <c r="U897" i="1"/>
  <c r="T898" i="1"/>
  <c r="U898" i="1"/>
  <c r="T899" i="1"/>
  <c r="U899" i="1"/>
  <c r="T900" i="1"/>
  <c r="U900" i="1"/>
  <c r="T901" i="1"/>
  <c r="U901" i="1"/>
  <c r="T902" i="1"/>
  <c r="U902" i="1"/>
  <c r="T903" i="1"/>
  <c r="U903" i="1"/>
  <c r="T904" i="1"/>
  <c r="U904" i="1"/>
  <c r="T905" i="1"/>
  <c r="U905" i="1"/>
  <c r="T906" i="1"/>
  <c r="U906" i="1"/>
  <c r="T907" i="1"/>
  <c r="U907" i="1"/>
  <c r="T908" i="1"/>
  <c r="U908" i="1"/>
  <c r="T909" i="1"/>
  <c r="U909" i="1"/>
  <c r="T910" i="1"/>
  <c r="U910" i="1"/>
  <c r="T911" i="1"/>
  <c r="U911" i="1"/>
  <c r="T912" i="1"/>
  <c r="U912" i="1"/>
  <c r="T913" i="1"/>
  <c r="U913" i="1"/>
  <c r="T914" i="1"/>
  <c r="U914" i="1"/>
  <c r="T915" i="1"/>
  <c r="U915" i="1"/>
  <c r="T916" i="1"/>
  <c r="U916" i="1"/>
  <c r="T917" i="1"/>
  <c r="U917" i="1"/>
  <c r="T918" i="1"/>
  <c r="U918" i="1"/>
  <c r="T919" i="1"/>
  <c r="U919" i="1"/>
  <c r="T920" i="1"/>
  <c r="U920" i="1"/>
  <c r="T921" i="1"/>
  <c r="U921" i="1"/>
  <c r="T922" i="1"/>
  <c r="U922" i="1"/>
  <c r="T923" i="1"/>
  <c r="U923" i="1"/>
  <c r="T924" i="1"/>
  <c r="U924" i="1"/>
  <c r="T925" i="1"/>
  <c r="U925" i="1"/>
  <c r="T926" i="1"/>
  <c r="U926" i="1"/>
  <c r="T927" i="1"/>
  <c r="U927" i="1"/>
  <c r="T928" i="1"/>
  <c r="U928" i="1"/>
  <c r="T929" i="1"/>
  <c r="U929" i="1"/>
  <c r="T930" i="1"/>
  <c r="U930" i="1"/>
  <c r="T931" i="1"/>
  <c r="U931" i="1"/>
  <c r="T932" i="1"/>
  <c r="U932" i="1"/>
  <c r="T933" i="1"/>
  <c r="U933" i="1"/>
  <c r="T934" i="1"/>
  <c r="U934" i="1"/>
  <c r="T935" i="1"/>
  <c r="U935" i="1"/>
  <c r="T936" i="1"/>
  <c r="U936" i="1"/>
  <c r="T937" i="1"/>
  <c r="U937" i="1"/>
  <c r="T938" i="1"/>
  <c r="U938" i="1"/>
  <c r="T939" i="1"/>
  <c r="U939" i="1"/>
  <c r="T940" i="1"/>
  <c r="U940" i="1"/>
  <c r="T941" i="1"/>
  <c r="U941" i="1"/>
  <c r="T942" i="1"/>
  <c r="U942" i="1"/>
  <c r="T943" i="1"/>
  <c r="U943" i="1"/>
  <c r="T944" i="1"/>
  <c r="U944" i="1"/>
  <c r="T945" i="1"/>
  <c r="U945" i="1"/>
  <c r="T946" i="1"/>
  <c r="U946" i="1"/>
  <c r="T947" i="1"/>
  <c r="U947" i="1"/>
  <c r="T948" i="1"/>
  <c r="U948" i="1"/>
  <c r="T949" i="1"/>
  <c r="U949" i="1"/>
  <c r="T950" i="1"/>
  <c r="U950" i="1"/>
  <c r="T951" i="1"/>
  <c r="U951" i="1"/>
  <c r="T952" i="1"/>
  <c r="U952" i="1"/>
  <c r="T953" i="1"/>
  <c r="U953" i="1"/>
  <c r="T954" i="1"/>
  <c r="U954" i="1"/>
  <c r="T955" i="1"/>
  <c r="U955" i="1"/>
  <c r="T956" i="1"/>
  <c r="U956" i="1"/>
  <c r="T957" i="1"/>
  <c r="U957" i="1"/>
  <c r="T958" i="1"/>
  <c r="U958" i="1"/>
  <c r="T959" i="1"/>
  <c r="U959" i="1"/>
  <c r="T960" i="1"/>
  <c r="U960" i="1"/>
  <c r="T961" i="1"/>
  <c r="U961" i="1"/>
  <c r="T962" i="1"/>
  <c r="U962" i="1"/>
  <c r="T963" i="1"/>
  <c r="U963" i="1"/>
  <c r="T964" i="1"/>
  <c r="U964" i="1"/>
  <c r="T965" i="1"/>
  <c r="U965" i="1"/>
  <c r="T966" i="1"/>
  <c r="U966" i="1"/>
  <c r="T967" i="1"/>
  <c r="U967" i="1"/>
  <c r="T968" i="1"/>
  <c r="U968" i="1"/>
  <c r="T969" i="1"/>
  <c r="U969" i="1"/>
  <c r="T970" i="1"/>
  <c r="U970" i="1"/>
  <c r="T971" i="1"/>
  <c r="U971" i="1"/>
  <c r="T972" i="1"/>
  <c r="U972" i="1"/>
  <c r="T973" i="1"/>
  <c r="U973" i="1"/>
  <c r="T974" i="1"/>
  <c r="U974" i="1"/>
  <c r="T975" i="1"/>
  <c r="U975" i="1"/>
  <c r="T976" i="1"/>
  <c r="U976" i="1"/>
  <c r="T977" i="1"/>
  <c r="U977" i="1"/>
  <c r="T978" i="1"/>
  <c r="U978" i="1"/>
  <c r="T979" i="1"/>
  <c r="U979" i="1"/>
  <c r="T980" i="1"/>
  <c r="U980" i="1"/>
  <c r="T981" i="1"/>
  <c r="U981" i="1"/>
  <c r="T982" i="1"/>
  <c r="U982" i="1"/>
  <c r="T983" i="1"/>
  <c r="U983" i="1"/>
  <c r="T984" i="1"/>
  <c r="U984" i="1"/>
  <c r="T985" i="1"/>
  <c r="U985" i="1"/>
  <c r="T986" i="1"/>
  <c r="U986" i="1"/>
  <c r="T987" i="1"/>
  <c r="U987" i="1"/>
  <c r="T988" i="1"/>
  <c r="U988" i="1"/>
  <c r="T989" i="1"/>
  <c r="U989" i="1"/>
  <c r="T990" i="1"/>
  <c r="U990" i="1"/>
  <c r="T991" i="1"/>
  <c r="U991" i="1"/>
  <c r="T992" i="1"/>
  <c r="U992" i="1"/>
  <c r="T993" i="1"/>
  <c r="U993" i="1"/>
  <c r="T994" i="1"/>
  <c r="U994" i="1"/>
  <c r="T995" i="1"/>
  <c r="U995" i="1"/>
  <c r="T996" i="1"/>
  <c r="U996" i="1"/>
  <c r="T997" i="1"/>
  <c r="U997" i="1"/>
  <c r="T998" i="1"/>
  <c r="U998" i="1"/>
  <c r="T999" i="1"/>
  <c r="U999" i="1"/>
  <c r="T1000" i="1"/>
  <c r="U1000" i="1"/>
  <c r="T1001" i="1"/>
  <c r="U1001" i="1"/>
  <c r="T5" i="1"/>
  <c r="U5" i="1"/>
  <c r="T6" i="1"/>
  <c r="U6" i="1"/>
  <c r="T7" i="1"/>
  <c r="U7" i="1"/>
  <c r="T8" i="1"/>
  <c r="U8" i="1"/>
  <c r="T9" i="1"/>
  <c r="U9" i="1"/>
  <c r="T3" i="1"/>
  <c r="T2" i="1"/>
  <c r="U4" i="1"/>
  <c r="U3" i="1"/>
  <c r="U2" i="1"/>
  <c r="T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6" i="1"/>
  <c r="I7" i="1"/>
  <c r="I8" i="1"/>
  <c r="I9" i="1"/>
  <c r="I10" i="1"/>
  <c r="I11" i="1"/>
  <c r="I12" i="1"/>
  <c r="I13" i="1"/>
  <c r="I14" i="1"/>
  <c r="I3" i="1"/>
  <c r="I4" i="1"/>
  <c r="I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4" i="1"/>
  <c r="G5" i="1"/>
  <c r="G3" i="1"/>
  <c r="G2" i="1"/>
  <c r="E6" i="10" l="1"/>
  <c r="H6" i="10" s="1"/>
  <c r="E10" i="10"/>
  <c r="G10" i="10" s="1"/>
  <c r="E5" i="10"/>
  <c r="H5" i="10" s="1"/>
  <c r="F5" i="10"/>
  <c r="E7" i="10"/>
  <c r="H7" i="10" s="1"/>
  <c r="E8" i="10"/>
  <c r="F8" i="10" s="1"/>
  <c r="E9" i="10"/>
  <c r="G9" i="10" s="1"/>
  <c r="E11" i="10"/>
  <c r="G11" i="10" s="1"/>
  <c r="E12" i="10"/>
  <c r="H12" i="10" s="1"/>
  <c r="E3" i="10"/>
  <c r="H3" i="10" s="1"/>
  <c r="G4" i="10"/>
  <c r="E2" i="10"/>
  <c r="H2" i="10" s="1"/>
  <c r="E13" i="10"/>
  <c r="F13" i="10" s="1"/>
  <c r="F4" i="10"/>
  <c r="F6" i="10" l="1"/>
  <c r="G5" i="10"/>
  <c r="G6" i="10"/>
  <c r="G8" i="10"/>
  <c r="H10" i="10"/>
  <c r="F10" i="10"/>
  <c r="G3" i="10"/>
  <c r="H8" i="10"/>
  <c r="F3" i="10"/>
  <c r="H9" i="10"/>
  <c r="G2" i="10"/>
  <c r="F12" i="10"/>
  <c r="F11" i="10"/>
  <c r="F7" i="10"/>
  <c r="G12" i="10"/>
  <c r="H11" i="10"/>
  <c r="G7" i="10"/>
  <c r="F9" i="10"/>
  <c r="G13" i="10"/>
  <c r="H13" i="10"/>
  <c r="F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<sst xmlns="http://schemas.openxmlformats.org/spreadsheetml/2006/main" count="6226" uniqueCount="2116">
  <si>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</si>
  <si>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</si>
  <si>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</si>
  <si>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</si>
  <si>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</si>
  <si>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</si>
  <si>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</si>
  <si>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</si>
  <si>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</si>
  <si>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</si>
  <si>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</si>
  <si>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</si>
  <si>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</si>
  <si>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</si>
  <si>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</si>
  <si>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</si>
  <si>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</si>
  <si>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</si>
  <si>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</si>
  <si>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</si>
  <si>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</si>
  <si>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</si>
  <si>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</si>
  <si>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</si>
  <si>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</si>
  <si>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</si>
  <si>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</si>
  <si>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</si>
  <si>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</si>
  <si>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</si>
  <si>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</si>
  <si>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</si>
  <si>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</si>
  <si>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</si>
  <si>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</si>
  <si>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</si>
  <si>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</si>
  <si>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</si>
  <si>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</si>
  <si>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</si>
  <si>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</si>
  <si>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</si>
  <si>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</si>
  <si>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</si>
  <si>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</si>
  <si>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</si>
  <si>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</si>
  <si>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</si>
  <si>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</si>
  <si>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</si>
  <si>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</si>
  <si>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</si>
  <si>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</si>
  <si>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</si>
  <si>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</si>
  <si>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</si>
  <si>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</si>
  <si>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</si>
  <si>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</si>
  <si>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</si>
  <si>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</si>
  <si>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</si>
  <si>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</si>
  <si>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</si>
  <si>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</si>
  <si>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</si>
  <si>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</si>
  <si>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</si>
  <si>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</si>
  <si>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</si>
  <si>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</si>
  <si>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</si>
  <si>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</si>
  <si>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</si>
  <si>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</si>
  <si>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</si>
  <si>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</si>
  <si>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</si>
  <si>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</si>
  <si>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</si>
  <si>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</si>
  <si>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</si>
  <si>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</si>
  <si>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</si>
  <si>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</si>
  <si>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</si>
  <si>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</si>
  <si>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</si>
  <si>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</si>
  <si>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</si>
  <si>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</si>
  <si>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</si>
  <si>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</si>
  <si>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</si>
  <si>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</si>
  <si>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</si>
  <si>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</si>
  <si>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</si>
  <si>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</si>
  <si>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</si>
  <si>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</si>
  <si>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</si>
  <si>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</si>
  <si>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</si>
  <si>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</si>
  <si>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</si>
  <si>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</si>
  <si>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</si>
  <si>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</si>
  <si>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</si>
  <si>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</si>
  <si>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</si>
  <si>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</si>
  <si>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</si>
  <si>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</si>
  <si>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</si>
  <si>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</si>
  <si>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</si>
  <si>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</si>
  <si>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</si>
  <si>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</si>
  <si>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</si>
  <si>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</si>
  <si>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</si>
  <si>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</si>
  <si>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</si>
  <si>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</si>
  <si>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</si>
  <si>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</si>
  <si>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</si>
  <si>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</si>
  <si>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</si>
  <si>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</si>
  <si>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</si>
  <si>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</si>
  <si>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</si>
  <si>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</si>
  <si>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</si>
  <si>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</si>
  <si>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</si>
  <si>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</si>
  <si>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</si>
  <si>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</si>
  <si>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</si>
  <si>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</si>
  <si>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</si>
  <si>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</si>
  <si>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</si>
  <si>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</si>
  <si>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</si>
  <si>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</si>
  <si>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</si>
  <si>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</si>
  <si>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</si>
  <si>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</si>
  <si>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</si>
  <si>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</si>
  <si>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</si>
  <si>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</si>
  <si>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</si>
  <si>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</si>
  <si>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</si>
  <si>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</si>
  <si>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</si>
  <si>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</si>
  <si>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</si>
  <si>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</si>
  <si>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</si>
  <si>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</si>
  <si>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</si>
  <si>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</si>
  <si>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</si>
  <si>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</si>
  <si>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</si>
  <si>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</si>
  <si>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</si>
  <si>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</si>
  <si>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</si>
  <si>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</si>
  <si>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</si>
  <si>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</si>
  <si>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</si>
  <si>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</si>
  <si>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</si>
  <si>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</si>
  <si>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</si>
  <si>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</si>
  <si>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</si>
  <si>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</si>
  <si>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</si>
  <si>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</si>
  <si>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</si>
  <si>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</si>
  <si>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</si>
  <si>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</si>
  <si>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</si>
  <si>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</si>
  <si>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</si>
  <si>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</si>
  <si>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</si>
  <si>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</si>
  <si>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</si>
  <si>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</si>
  <si>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</si>
  <si>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</si>
  <si>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</si>
  <si>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</si>
  <si>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</si>
  <si>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</si>
  <si>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</si>
  <si>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</si>
  <si>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</si>
  <si>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</si>
  <si>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</si>
  <si>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</si>
  <si>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</si>
  <si>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</si>
  <si>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</si>
  <si>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</si>
  <si>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</si>
  <si>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</si>
  <si>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</si>
  <si>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</si>
  <si>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</si>
  <si>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</si>
  <si>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</si>
  <si>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</si>
  <si>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</si>
  <si>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</si>
  <si>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</si>
  <si>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</si>
  <si>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</si>
  <si>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</si>
  <si>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</si>
  <si>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</si>
  <si>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</si>
  <si>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</si>
  <si>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</si>
  <si>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</si>
  <si>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</si>
  <si>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</si>
  <si>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</si>
  <si>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</si>
  <si>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</si>
  <si>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</si>
  <si>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</si>
  <si>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</si>
  <si>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</si>
  <si>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</si>
  <si>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</si>
  <si>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</si>
  <si>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</si>
  <si>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</si>
  <si>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</si>
  <si>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</si>
  <si>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</si>
  <si>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</si>
  <si>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</si>
  <si>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</si>
  <si>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</si>
  <si>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</si>
  <si>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</si>
  <si>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</si>
  <si>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</si>
  <si>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</si>
  <si>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</si>
  <si>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</si>
  <si>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</si>
  <si>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</si>
  <si>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</si>
  <si>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</si>
  <si>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</si>
  <si>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</si>
  <si>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</si>
  <si>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</si>
  <si>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</si>
  <si>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</si>
  <si>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</si>
  <si>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</si>
  <si>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</si>
  <si>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</si>
  <si>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</si>
  <si>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</si>
  <si>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</si>
  <si>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</si>
  <si>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</si>
  <si>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</si>
  <si>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</si>
  <si>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</si>
  <si>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</si>
  <si>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</si>
  <si>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</si>
  <si>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</si>
  <si>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</si>
  <si>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</si>
  <si>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</si>
  <si>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</si>
  <si>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</si>
  <si>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</si>
  <si>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</si>
  <si>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</si>
  <si>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</si>
  <si>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</si>
  <si>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</si>
  <si>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</si>
  <si>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</si>
  <si>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</si>
  <si>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</si>
  <si>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</si>
  <si>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</si>
  <si>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</si>
  <si>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</si>
  <si>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</si>
  <si>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</si>
  <si>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</si>
  <si>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</si>
  <si>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</si>
  <si>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</si>
  <si>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</si>
  <si>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</si>
  <si>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</si>
  <si>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</si>
  <si>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</si>
  <si>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</si>
  <si>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</si>
  <si>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</si>
  <si>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</si>
  <si>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</si>
  <si>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</si>
  <si>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</si>
  <si>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</si>
  <si>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</si>
  <si>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</si>
  <si>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</si>
  <si>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</si>
  <si>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</si>
  <si>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</si>
  <si>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</si>
  <si>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</si>
  <si>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</si>
  <si>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</si>
  <si>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</si>
  <si>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</si>
  <si>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</si>
  <si>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</si>
  <si>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</si>
  <si>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</si>
  <si>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</si>
  <si>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</si>
  <si>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</si>
  <si>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</si>
  <si>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</si>
  <si>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</si>
  <si>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</si>
  <si>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</si>
  <si>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</si>
  <si>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</si>
  <si>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</si>
  <si>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</si>
  <si>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</si>
  <si>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</si>
  <si>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</si>
  <si>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</si>
  <si>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</si>
  <si>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</si>
  <si>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</si>
  <si>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</si>
  <si>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</si>
  <si>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</si>
  <si>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</si>
  <si>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</si>
  <si>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</si>
  <si>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</si>
  <si>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</si>
  <si>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</si>
  <si>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</si>
  <si>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</si>
  <si>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</si>
  <si>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</si>
  <si>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</si>
  <si>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</si>
  <si>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</si>
  <si>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</si>
  <si>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</si>
  <si>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</si>
  <si>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</si>
  <si>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</si>
  <si>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</si>
  <si>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</si>
  <si>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</si>
  <si>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</si>
  <si>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</si>
  <si>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</si>
  <si>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</si>
  <si>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</si>
  <si>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</si>
  <si>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</si>
  <si>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</si>
  <si>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</si>
  <si>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</si>
  <si>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</si>
  <si>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</si>
  <si>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</si>
  <si>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</si>
  <si>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</si>
  <si>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</si>
  <si>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</si>
  <si>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</si>
  <si>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</si>
  <si>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</si>
  <si>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</si>
  <si>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</si>
  <si>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</si>
  <si>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</si>
  <si>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</si>
  <si>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</si>
  <si>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</si>
  <si>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</si>
  <si>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</si>
  <si>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</si>
  <si>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</si>
  <si>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</si>
  <si>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</si>
  <si>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</si>
  <si>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</si>
  <si>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</si>
  <si>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</si>
  <si>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</si>
  <si>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</si>
  <si>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</si>
  <si>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</si>
  <si>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</si>
  <si>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</si>
  <si>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</si>
  <si>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</si>
  <si>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</si>
  <si>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</si>
  <si>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</si>
  <si>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</si>
  <si>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</si>
  <si>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</si>
  <si>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</si>
  <si>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</si>
  <si>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</si>
  <si>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</si>
  <si>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</si>
  <si>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</si>
  <si>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</si>
  <si>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</si>
  <si>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</si>
  <si>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</si>
  <si>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</si>
  <si>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</si>
  <si>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</si>
  <si>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</si>
  <si>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</si>
  <si>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</si>
  <si>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</si>
  <si>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</si>
  <si>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</si>
  <si>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</si>
  <si>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</si>
  <si>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</si>
  <si>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</si>
  <si>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</si>
  <si>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</si>
  <si>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</si>
  <si>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</si>
  <si>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</si>
  <si>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</si>
  <si>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</si>
  <si>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</si>
  <si>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</si>
  <si>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</si>
  <si>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</si>
  <si>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</si>
  <si>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</si>
  <si>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</si>
  <si>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</si>
  <si>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</si>
  <si>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</si>
  <si>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</si>
  <si>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</si>
  <si>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</si>
  <si>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</si>
  <si>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</si>
  <si>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</si>
  <si>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</si>
  <si>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</si>
  <si>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</si>
  <si>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</si>
  <si>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</si>
  <si>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</si>
  <si>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</si>
  <si>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</si>
  <si>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</si>
  <si>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</si>
  <si>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</si>
  <si>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</si>
  <si>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</si>
  <si>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</si>
  <si>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</si>
  <si>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</si>
  <si>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</si>
  <si>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</si>
  <si>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</si>
  <si>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</si>
  <si>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</si>
  <si>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</si>
  <si>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</si>
  <si>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</si>
  <si>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</si>
  <si>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</si>
  <si>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</si>
  <si>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</si>
  <si>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</si>
  <si>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</si>
  <si>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</si>
  <si>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</si>
  <si>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</si>
  <si>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</si>
  <si>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</si>
  <si>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</si>
  <si>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</si>
  <si>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</si>
  <si>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</si>
  <si>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</si>
  <si>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</si>
  <si>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</si>
  <si>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</si>
  <si>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</si>
  <si>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</si>
  <si>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</si>
  <si>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</si>
  <si>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</si>
  <si>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</si>
  <si>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</si>
  <si>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</si>
  <si>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</si>
  <si>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</si>
  <si>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</si>
  <si>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</si>
  <si>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</si>
  <si>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</si>
  <si>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</si>
  <si>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</si>
  <si>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</si>
  <si>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</si>
  <si>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</si>
  <si>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</si>
  <si>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</si>
  <si>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</si>
  <si>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</si>
  <si>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</si>
  <si>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</si>
  <si>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</si>
  <si>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</si>
  <si>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</si>
  <si>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</si>
  <si>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</si>
  <si>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</si>
  <si>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</si>
  <si>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</si>
  <si>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</si>
  <si>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</si>
  <si>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</si>
  <si>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</si>
  <si>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</si>
  <si>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</si>
  <si>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</si>
  <si>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</si>
  <si>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</si>
  <si>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</si>
  <si>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</si>
  <si>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</si>
  <si>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</si>
  <si>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</si>
  <si>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</si>
  <si>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</si>
  <si>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</si>
  <si>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</si>
  <si>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</si>
  <si>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</si>
  <si>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</si>
  <si>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</si>
  <si>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</si>
  <si>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</si>
  <si>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</si>
  <si>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</si>
  <si>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</si>
  <si>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</si>
  <si>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</si>
  <si>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</si>
  <si>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</si>
  <si>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</si>
  <si>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</si>
  <si>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</si>
  <si>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</si>
  <si>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</si>
  <si>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</si>
  <si>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</si>
  <si>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</si>
  <si>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</si>
  <si>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</si>
  <si>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</si>
  <si>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</si>
  <si>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</si>
  <si>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</si>
  <si>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</si>
  <si>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</si>
  <si>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</si>
  <si>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</si>
  <si>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</si>
  <si>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</si>
  <si>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</si>
  <si>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</si>
  <si>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</si>
  <si>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</si>
  <si>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</si>
  <si>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</si>
  <si>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</si>
  <si>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</si>
  <si>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</si>
  <si>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</si>
  <si>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</si>
  <si>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</si>
  <si>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</si>
  <si>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</si>
  <si>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</si>
  <si>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</si>
  <si>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</si>
  <si>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</si>
  <si>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</si>
  <si>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</si>
  <si>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</si>
  <si>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</si>
  <si>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</si>
  <si>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</si>
  <si>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</si>
  <si>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</si>
  <si>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</si>
  <si>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</si>
  <si>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</si>
  <si>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</si>
  <si>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</si>
  <si>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</si>
  <si>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</si>
  <si>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</si>
  <si>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</si>
  <si>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</si>
  <si>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</si>
  <si>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</si>
  <si>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</si>
  <si>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</si>
  <si>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</si>
  <si>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</si>
  <si>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</si>
  <si>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</si>
  <si>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</si>
  <si>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</si>
  <si>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</si>
  <si>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</si>
  <si>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</si>
  <si>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</si>
  <si>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</si>
  <si>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</si>
  <si>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</si>
  <si>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</si>
  <si>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</si>
  <si>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</si>
  <si>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</si>
  <si>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</si>
  <si>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</si>
  <si>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</si>
  <si>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</si>
  <si>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</si>
  <si>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</si>
  <si>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</si>
  <si>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</si>
  <si>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</si>
  <si>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</si>
  <si>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</si>
  <si>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</si>
  <si>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</si>
  <si>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</si>
  <si>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</si>
  <si>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</si>
  <si>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</si>
  <si>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</si>
  <si>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</si>
  <si>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</si>
  <si>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</si>
  <si>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</si>
  <si>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</si>
  <si>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</si>
  <si>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</si>
  <si>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</si>
  <si>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</si>
  <si>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</si>
  <si>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</si>
  <si>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</si>
  <si>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</si>
  <si>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</si>
  <si>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</si>
  <si>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</si>
  <si>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</si>
  <si>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</si>
  <si>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</si>
  <si>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</si>
  <si>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</si>
  <si>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</si>
  <si>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</si>
  <si>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</si>
  <si>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</si>
  <si>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</si>
  <si>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</si>
  <si>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</si>
  <si>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</si>
  <si>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</si>
  <si>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</si>
  <si>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</si>
  <si>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</si>
  <si>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</si>
  <si>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</si>
  <si>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</si>
  <si>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</si>
  <si>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</si>
  <si>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</si>
  <si>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</si>
  <si>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</si>
  <si>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</si>
  <si>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</si>
  <si>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</si>
  <si>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</si>
  <si>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</si>
  <si>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</si>
  <si>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</si>
  <si>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</si>
  <si>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</si>
  <si>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</si>
  <si>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</si>
  <si>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</si>
  <si>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</si>
  <si>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</si>
  <si>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</si>
  <si>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</si>
  <si>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</si>
  <si>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</si>
  <si>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</si>
  <si>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</si>
  <si>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</si>
  <si>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</si>
  <si>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</si>
  <si>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</si>
  <si>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</si>
  <si>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</si>
  <si>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</si>
  <si>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</si>
  <si>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</si>
  <si>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</si>
  <si>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</si>
  <si>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</si>
  <si>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</si>
  <si>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</si>
  <si>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</si>
  <si>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</si>
  <si>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</si>
  <si>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</si>
  <si>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</si>
  <si>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</si>
  <si>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</si>
  <si>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</si>
  <si>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</si>
  <si>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</si>
  <si>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</si>
  <si>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</si>
  <si>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</si>
  <si>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</si>
  <si>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</si>
  <si>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</si>
  <si>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</si>
  <si>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</si>
  <si>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</si>
  <si>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</si>
  <si>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</si>
  <si>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</si>
  <si>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</si>
  <si>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</si>
  <si>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</si>
  <si>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</si>
  <si>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</si>
  <si>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</si>
  <si>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</si>
  <si>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</si>
  <si>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</si>
  <si>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</si>
  <si>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</si>
  <si>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</si>
  <si>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</si>
  <si>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</si>
  <si>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</si>
  <si>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</si>
  <si>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</si>
  <si>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</si>
  <si>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</si>
  <si>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</si>
  <si>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</si>
  <si>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</si>
  <si>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</si>
  <si>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</si>
  <si>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</si>
  <si>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</si>
  <si>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</si>
  <si>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</si>
  <si>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</si>
  <si>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</si>
  <si>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</si>
  <si>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</si>
  <si>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</si>
  <si>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</si>
  <si>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</si>
  <si>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</si>
  <si>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</si>
  <si>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</si>
  <si>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</si>
  <si>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</si>
  <si>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</si>
  <si>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</si>
  <si>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</si>
  <si>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</si>
  <si>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</si>
  <si>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</si>
  <si>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</si>
  <si>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</si>
  <si>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</si>
  <si>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</si>
  <si>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</si>
  <si>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</si>
  <si>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</si>
  <si>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</si>
  <si>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</si>
  <si>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</si>
  <si>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</si>
  <si>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</si>
  <si>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</si>
  <si>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</si>
  <si>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</si>
  <si>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</si>
  <si>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</si>
  <si>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</si>
  <si>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</si>
  <si>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</si>
  <si>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</si>
  <si>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</si>
  <si>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</si>
  <si>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</si>
  <si>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</si>
  <si>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</si>
  <si>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</si>
  <si>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</si>
  <si>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</si>
  <si>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</si>
  <si>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</si>
  <si>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</si>
  <si>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</si>
  <si>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</si>
  <si>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</si>
  <si>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</si>
  <si>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</si>
  <si>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</si>
  <si>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</si>
  <si>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</si>
  <si>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</si>
  <si>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</si>
  <si>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</si>
  <si>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</si>
  <si>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</si>
  <si>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</si>
  <si>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</si>
  <si>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</si>
  <si>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</si>
  <si>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</si>
  <si>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</si>
  <si>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</si>
  <si>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</si>
  <si>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</si>
  <si>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</si>
  <si>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</si>
  <si>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</si>
  <si>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</si>
  <si>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</si>
  <si>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</si>
  <si>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</si>
  <si>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</si>
  <si>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</si>
  <si>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</si>
  <si>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</si>
  <si>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</si>
  <si>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</si>
  <si>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</si>
  <si>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</si>
  <si>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</si>
  <si>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</si>
  <si>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</si>
  <si>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</si>
  <si>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</si>
  <si>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</si>
  <si>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</si>
  <si>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</si>
  <si>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</si>
  <si>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</si>
  <si>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</si>
  <si>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</si>
  <si>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</si>
  <si>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</si>
  <si>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</si>
  <si>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</si>
  <si>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</si>
  <si>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</si>
  <si>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</si>
  <si>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</si>
  <si>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</si>
  <si>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</si>
  <si>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</si>
  <si>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</si>
  <si>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</si>
  <si>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</si>
  <si>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</si>
  <si>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</si>
  <si>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</si>
  <si>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</si>
  <si>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</si>
  <si>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</si>
  <si>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</si>
  <si>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</si>
  <si>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</si>
  <si>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</si>
  <si>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</si>
  <si>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</si>
  <si>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</si>
  <si>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</si>
  <si>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</si>
  <si>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</si>
  <si>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</si>
  <si>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</si>
  <si>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</si>
  <si>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</si>
  <si>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</si>
  <si>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</si>
  <si>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</si>
  <si>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</si>
  <si>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</si>
  <si>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</si>
  <si>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</si>
  <si>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</si>
  <si>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</si>
  <si>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</si>
  <si>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</si>
  <si>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</si>
  <si>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</si>
  <si>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</si>
  <si>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</si>
  <si>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</si>
  <si>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</si>
  <si>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</si>
  <si>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</si>
  <si>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</si>
  <si>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</si>
  <si>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</si>
  <si>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</si>
  <si>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</si>
  <si>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</si>
  <si>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</si>
  <si>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</si>
  <si>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</si>
  <si>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</si>
  <si>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</si>
  <si>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</si>
  <si>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</si>
  <si>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</si>
  <si>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</si>
  <si>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</si>
  <si>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</si>
  <si>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</si>
  <si>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</si>
  <si>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</si>
  <si>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</si>
  <si>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</si>
  <si>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</si>
  <si>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</si>
  <si>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</si>
  <si>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</si>
  <si>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</si>
  <si>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</si>
  <si>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</si>
  <si>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</si>
  <si>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</si>
  <si>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</si>
  <si>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</si>
  <si>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</si>
  <si>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</si>
  <si>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</si>
  <si>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</si>
  <si>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</si>
  <si>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</si>
  <si>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</si>
  <si>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</si>
  <si>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</si>
  <si>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</si>
  <si>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</si>
  <si>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</si>
  <si>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</si>
  <si>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</si>
  <si>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</si>
  <si>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</si>
  <si>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</si>
  <si>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</si>
  <si>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</si>
  <si>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</si>
  <si>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</si>
  <si>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</si>
  <si>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</si>
  <si>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</si>
  <si>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</si>
  <si>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</si>
  <si>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</si>
  <si>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</si>
  <si>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</si>
  <si>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</si>
  <si>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</si>
  <si>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</si>
  <si>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</si>
  <si>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</si>
  <si>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</si>
  <si>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</si>
  <si>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</si>
  <si>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</si>
  <si>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</si>
  <si>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</si>
  <si>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</si>
  <si>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</si>
  <si>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</si>
  <si>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</si>
  <si>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</si>
  <si>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</si>
  <si>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</si>
  <si>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</si>
  <si>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</si>
  <si>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</si>
  <si>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</si>
  <si>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</si>
  <si>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</si>
  <si>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</si>
  <si>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</si>
  <si>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</si>
  <si>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</si>
  <si>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</si>
  <si>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</si>
  <si>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</si>
  <si>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</si>
  <si>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</si>
  <si>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</si>
  <si>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</si>
  <si>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</si>
  <si>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</si>
  <si>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</si>
  <si>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</si>
  <si>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</si>
  <si>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</si>
  <si>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</si>
  <si>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</si>
  <si>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</si>
  <si>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</si>
  <si>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</si>
  <si>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</si>
  <si>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</si>
  <si>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</si>
  <si>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</si>
  <si>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</si>
  <si>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</si>
  <si>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</si>
  <si>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</si>
  <si>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</si>
  <si>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</si>
  <si>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</si>
  <si>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</si>
  <si>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</si>
  <si>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</si>
  <si>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</si>
  <si>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</si>
  <si>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</si>
  <si>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</si>
  <si>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</si>
  <si>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</si>
  <si>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</si>
  <si>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</si>
  <si>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</si>
  <si>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</si>
  <si>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</si>
  <si>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</si>
  <si>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</si>
  <si>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</si>
  <si>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</si>
  <si>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</si>
  <si>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</si>
  <si>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</si>
  <si>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</si>
  <si>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</si>
  <si>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</si>
  <si>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</si>
  <si>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</si>
  <si>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</si>
  <si>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</si>
  <si>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</si>
  <si>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</si>
  <si>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</si>
  <si>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</si>
  <si>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</si>
  <si>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</si>
  <si>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</si>
  <si>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</si>
  <si>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</si>
  <si>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</si>
  <si>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</si>
  <si>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</si>
  <si>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</si>
  <si>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</si>
  <si>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</si>
  <si>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</si>
  <si>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</si>
  <si>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</si>
  <si>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</si>
  <si>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</si>
  <si>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</si>
  <si>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</si>
  <si>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</si>
  <si>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</si>
  <si>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</si>
  <si>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</si>
  <si>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</si>
  <si>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</si>
  <si>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</si>
  <si>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</si>
  <si>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</si>
  <si>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</si>
  <si>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</si>
  <si>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</si>
  <si>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</si>
  <si>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</si>
  <si>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</si>
  <si>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</si>
  <si>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</si>
  <si>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</si>
  <si>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</si>
  <si>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</si>
  <si>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</si>
  <si>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</si>
  <si>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</si>
  <si>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</si>
  <si>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</si>
  <si>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</si>
  <si>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</si>
  <si>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</si>
  <si>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</si>
  <si>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</si>
  <si>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</si>
  <si>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</si>
  <si>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</si>
  <si>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</si>
  <si>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</si>
  <si>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</si>
  <si>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</si>
  <si>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</si>
  <si>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</si>
  <si>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</si>
  <si>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</si>
  <si>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</si>
  <si>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</si>
  <si>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</si>
  <si>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</si>
  <si>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</si>
  <si>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</si>
  <si>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</si>
  <si>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</si>
  <si>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</si>
  <si>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</si>
  <si>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</si>
  <si>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</si>
  <si>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</si>
  <si>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</si>
  <si>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</si>
  <si>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</si>
  <si>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</si>
  <si>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</si>
  <si>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</si>
  <si>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</si>
  <si>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</si>
  <si>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</si>
  <si>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</si>
  <si>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</si>
  <si>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</si>
  <si>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</si>
  <si>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</si>
  <si>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</si>
  <si>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</si>
  <si>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</si>
  <si>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</si>
  <si>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</si>
  <si>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</si>
  <si>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</si>
  <si>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</si>
  <si>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</si>
  <si>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</si>
  <si>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</si>
  <si>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</si>
  <si>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</si>
  <si>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</si>
  <si>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</si>
  <si>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</si>
  <si>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</si>
  <si>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</si>
  <si>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</si>
  <si>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</si>
  <si>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</si>
  <si>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</si>
  <si>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</si>
  <si>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</si>
  <si>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</si>
  <si>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</si>
  <si>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</si>
  <si>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</si>
  <si>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</si>
  <si>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</si>
  <si>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</si>
  <si>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</si>
  <si>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</si>
  <si>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</si>
  <si>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</si>
  <si>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</si>
  <si>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</si>
  <si>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</si>
  <si>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</si>
  <si>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</si>
  <si>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</si>
  <si>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</si>
  <si>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</si>
  <si>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</si>
  <si>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</si>
  <si>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</si>
  <si>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</si>
  <si>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</si>
  <si>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</si>
  <si>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</si>
  <si>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</si>
  <si>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</si>
  <si>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</si>
  <si>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</si>
  <si>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</si>
  <si>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</si>
  <si>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</si>
  <si>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</si>
  <si>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</si>
  <si>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</si>
  <si>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</si>
  <si>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</si>
  <si>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</si>
  <si>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</si>
  <si>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</si>
  <si>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</si>
  <si>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</si>
  <si>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</si>
  <si>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</si>
  <si>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</si>
  <si>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</si>
  <si>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</si>
  <si>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</si>
  <si>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</si>
  <si>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</si>
  <si>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</si>
  <si>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</si>
  <si>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</si>
  <si>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</si>
  <si>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</si>
  <si>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</si>
  <si>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</si>
  <si>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</si>
  <si>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</si>
  <si>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</si>
  <si>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</si>
  <si>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</si>
  <si>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</si>
  <si>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</si>
  <si>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</si>
  <si>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</si>
  <si>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</si>
  <si>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</si>
  <si>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</si>
  <si>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</si>
  <si>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</si>
  <si>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</si>
  <si>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</si>
  <si>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</si>
  <si>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</si>
  <si>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</si>
  <si>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</si>
  <si>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</si>
  <si>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</si>
  <si>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</si>
  <si>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</si>
  <si>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</si>
  <si>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</si>
  <si>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</si>
  <si>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</si>
  <si>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</si>
  <si>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</si>
  <si>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</si>
  <si>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</si>
  <si>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</si>
  <si>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</si>
  <si>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</si>
  <si>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</si>
  <si>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</si>
  <si>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</si>
  <si>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</si>
  <si>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</si>
  <si>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</si>
  <si>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</si>
  <si>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</si>
  <si>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</si>
  <si>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</si>
  <si>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</si>
  <si>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</si>
  <si>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</si>
  <si>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</si>
  <si>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</si>
  <si>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</si>
  <si>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</si>
  <si>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</si>
  <si>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</si>
  <si>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</si>
  <si>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</si>
  <si>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</si>
  <si>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</si>
  <si>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</si>
  <si>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</si>
  <si>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</si>
  <si>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</si>
  <si>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</si>
  <si>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</si>
  <si>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</si>
  <si>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</si>
  <si>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</si>
  <si>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</si>
  <si>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</si>
  <si>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</si>
  <si>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</si>
  <si>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</si>
  <si>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</si>
  <si>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</si>
  <si>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</si>
  <si>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</si>
  <si>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</si>
  <si>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</si>
  <si>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</si>
  <si>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</si>
  <si>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</si>
  <si>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</si>
  <si>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</si>
  <si>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</si>
  <si>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</si>
  <si>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</si>
  <si>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</si>
  <si>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</si>
  <si>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</si>
  <si>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</si>
  <si>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</si>
  <si>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</si>
  <si>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</si>
  <si>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</si>
  <si>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</si>
  <si>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</si>
  <si>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</si>
  <si>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</si>
  <si>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</si>
  <si>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</si>
  <si>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</si>
  <si>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</si>
  <si>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</si>
  <si>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</si>
  <si>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</si>
  <si>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</si>
  <si>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</si>
  <si>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</si>
  <si>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</si>
  <si>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</si>
  <si>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</si>
  <si>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</si>
  <si>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</si>
  <si>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</si>
  <si>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</si>
  <si>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</si>
  <si>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</si>
  <si>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</si>
  <si>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</si>
  <si>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</si>
  <si>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</si>
  <si>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</si>
  <si>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</si>
  <si>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</si>
  <si>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</si>
  <si>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</si>
  <si>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</si>
  <si>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</si>
  <si>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</si>
  <si>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</si>
  <si>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</si>
  <si>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</si>
  <si>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</si>
  <si>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</si>
  <si>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</si>
  <si>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</si>
  <si>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</si>
  <si>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</si>
  <si>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</si>
  <si>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</si>
  <si>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</si>
  <si>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</si>
  <si>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</si>
  <si>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</si>
  <si>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</si>
  <si>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</si>
  <si>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</si>
  <si>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</si>
  <si>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</si>
  <si>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</si>
  <si>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</si>
  <si>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</si>
  <si>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</si>
  <si>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</si>
  <si>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</si>
  <si>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</si>
  <si>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</si>
  <si>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</si>
  <si>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</si>
  <si>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</si>
  <si>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</si>
  <si>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</si>
  <si>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</si>
  <si>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</si>
  <si>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</si>
  <si>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</si>
  <si>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</si>
  <si>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</si>
  <si>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</si>
  <si>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</si>
  <si>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</si>
  <si>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</si>
  <si>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</si>
  <si>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</si>
  <si>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</si>
  <si>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</si>
  <si>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</si>
  <si>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</si>
  <si>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</si>
  <si>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</si>
  <si>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</si>
  <si>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</si>
  <si>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</si>
  <si>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</si>
  <si>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</si>
  <si>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</si>
  <si>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</si>
  <si>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</si>
  <si>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</si>
  <si>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</si>
  <si>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</si>
  <si>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</si>
  <si>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</si>
  <si>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</si>
  <si>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</si>
  <si>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</si>
  <si>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</si>
  <si>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</si>
  <si>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</si>
  <si>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</si>
  <si>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</si>
  <si>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</si>
  <si>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</si>
  <si>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</si>
  <si>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</si>
  <si>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</si>
  <si>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</si>
  <si>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</si>
  <si>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</si>
  <si>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</si>
  <si>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</si>
  <si>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</si>
  <si>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</si>
  <si>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</si>
  <si>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</si>
  <si>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</si>
  <si>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</si>
  <si>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</si>
  <si>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</si>
  <si>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</si>
  <si>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</si>
  <si>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</si>
  <si>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</si>
  <si>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</si>
  <si>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</si>
  <si>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</si>
  <si>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</si>
  <si>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</si>
  <si>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</si>
  <si>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</si>
  <si>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</si>
  <si>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</si>
  <si>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</si>
  <si>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</si>
  <si>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</si>
  <si>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</si>
  <si>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</si>
  <si>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</si>
  <si>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</si>
  <si>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</si>
  <si>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</si>
  <si>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</si>
  <si>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</si>
  <si>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</si>
  <si>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</si>
  <si>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</si>
  <si>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</si>
  <si>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</si>
  <si>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</si>
  <si>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</si>
  <si>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</si>
  <si>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</si>
  <si>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</si>
  <si>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</si>
  <si>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</si>
  <si>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</si>
  <si>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</si>
  <si>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</si>
  <si>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</si>
  <si>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</si>
  <si>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</si>
  <si>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</si>
  <si>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</si>
  <si>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</si>
  <si>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</si>
  <si>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</si>
  <si>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</si>
  <si>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</si>
  <si>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</si>
  <si>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</si>
  <si>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</si>
  <si>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</si>
  <si>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</si>
  <si>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</si>
  <si>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</si>
  <si>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</si>
  <si>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</si>
  <si>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</si>
  <si>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</si>
  <si>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</si>
  <si>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</si>
  <si>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</si>
  <si>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</si>
  <si>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</si>
  <si>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</si>
  <si>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</si>
  <si>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</si>
  <si>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</si>
  <si>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</si>
  <si>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</si>
  <si>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</si>
  <si>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</si>
  <si>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</si>
  <si>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</si>
  <si>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</si>
  <si>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</si>
  <si>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</si>
  <si>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</si>
  <si>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</si>
  <si>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</si>
  <si>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</si>
  <si>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</si>
  <si>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</si>
  <si>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</si>
  <si>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</si>
  <si>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</si>
  <si>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</si>
  <si>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</si>
  <si>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</si>
  <si>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</si>
  <si>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</si>
  <si>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</si>
  <si>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</si>
  <si>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</si>
  <si>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</si>
  <si>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</si>
  <si>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</si>
  <si>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</si>
  <si>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</si>
  <si>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</si>
  <si>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</si>
  <si>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</si>
  <si>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</si>
  <si>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</si>
  <si>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</si>
  <si>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</si>
  <si>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</si>
  <si>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</si>
  <si>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</si>
  <si>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</si>
  <si>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</si>
  <si>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</si>
  <si>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</si>
  <si>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</si>
  <si>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</si>
  <si>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</si>
  <si>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</si>
  <si>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</si>
  <si>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</si>
  <si>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</si>
  <si>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</si>
  <si>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</si>
  <si>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</si>
  <si>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</si>
  <si>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</si>
  <si>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</si>
  <si>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</si>
  <si>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</si>
  <si>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</si>
  <si>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</si>
  <si>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</si>
  <si>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</si>
  <si>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</si>
  <si>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</si>
  <si>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</si>
  <si>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</si>
  <si>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</si>
  <si>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</si>
  <si>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</si>
  <si>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</si>
  <si>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</si>
  <si>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</si>
  <si>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</si>
  <si>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</si>
  <si>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</si>
  <si>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</si>
  <si>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</si>
  <si>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</si>
  <si>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</si>
  <si>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</si>
  <si>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</si>
  <si>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</si>
  <si>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</si>
  <si>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</si>
  <si>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</si>
  <si>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</si>
  <si>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</si>
  <si>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</si>
  <si>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</si>
  <si>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</si>
  <si>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</si>
  <si>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</si>
  <si>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</si>
  <si>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</si>
  <si>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</si>
  <si>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</si>
  <si>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</si>
  <si>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</si>
  <si>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</si>
  <si>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</si>
  <si>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</si>
  <si>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</si>
  <si>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</si>
  <si>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</si>
  <si>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</si>
  <si>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</si>
  <si>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</si>
  <si>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</si>
  <si>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</si>
  <si>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</si>
  <si>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</si>
  <si>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</si>
  <si>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</si>
  <si>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</si>
  <si>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</si>
  <si>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</si>
  <si>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</si>
  <si>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</si>
  <si>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</si>
  <si>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</si>
  <si>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</si>
  <si>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</si>
  <si>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</si>
  <si>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</si>
  <si>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</si>
  <si>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</si>
  <si>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</si>
  <si>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</si>
  <si>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</si>
  <si>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</si>
  <si>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</si>
  <si>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</si>
  <si>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</si>
  <si>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</si>
  <si>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</si>
  <si>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</si>
  <si>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</si>
  <si>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</si>
  <si>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</si>
  <si>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</si>
  <si>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</si>
  <si>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</si>
  <si>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</si>
  <si>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</si>
  <si>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</si>
  <si>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</si>
  <si>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</si>
  <si>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</si>
  <si>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</si>
  <si>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</si>
  <si>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</si>
  <si>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</si>
  <si>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</si>
  <si>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</si>
  <si>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</si>
  <si>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</si>
  <si>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</si>
  <si>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</si>
  <si>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</si>
  <si>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</si>
  <si>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</si>
  <si>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</si>
  <si>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</si>
  <si>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</si>
  <si>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</si>
  <si>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</si>
  <si>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</si>
  <si>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</si>
  <si>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</si>
  <si>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</si>
  <si>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</si>
  <si>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</si>
  <si>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</si>
  <si>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</si>
  <si>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</si>
  <si>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</si>
  <si>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</si>
  <si>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</si>
  <si>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</si>
  <si>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</si>
  <si>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</si>
  <si>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</si>
  <si>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</si>
  <si>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</si>
  <si>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</si>
  <si>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</si>
  <si>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</si>
  <si>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</si>
  <si>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</si>
  <si>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</si>
  <si>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</si>
  <si>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</si>
  <si>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</si>
  <si>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</si>
  <si>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</si>
  <si>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</si>
  <si>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</si>
  <si>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</si>
  <si>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</si>
  <si>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</si>
  <si>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</si>
  <si>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</si>
  <si>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</si>
  <si>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</si>
  <si>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</si>
  <si>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</si>
  <si>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</si>
  <si>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</si>
  <si>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</si>
  <si>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</si>
  <si>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</si>
  <si>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</si>
  <si>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</si>
  <si>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</si>
  <si>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</si>
  <si>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</si>
  <si>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</si>
  <si>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</si>
  <si>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</si>
  <si>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</si>
  <si>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</si>
  <si>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</si>
  <si>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</si>
  <si>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</si>
  <si>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</si>
  <si>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</si>
  <si>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</si>
  <si>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</si>
  <si>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</si>
  <si>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</si>
  <si>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</si>
  <si>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</si>
  <si>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</si>
  <si>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</si>
  <si>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</si>
  <si>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</si>
  <si>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</si>
  <si>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</si>
  <si>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</si>
  <si>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</si>
  <si>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</si>
  <si>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</si>
  <si>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</si>
  <si>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</si>
  <si>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</si>
  <si>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</si>
  <si>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</si>
  <si>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</si>
  <si>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</si>
  <si>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</si>
  <si>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</si>
  <si>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</si>
  <si>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</si>
  <si>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</si>
  <si>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</si>
  <si>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</si>
  <si>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</si>
  <si>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</si>
  <si>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</si>
  <si>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</si>
  <si>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</si>
  <si>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</si>
  <si>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</si>
  <si>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</si>
  <si>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</si>
  <si>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</si>
  <si>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</si>
  <si>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</si>
  <si>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</si>
  <si>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</si>
  <si>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</si>
  <si>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</si>
  <si>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</si>
  <si>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</si>
  <si>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</si>
  <si>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</si>
  <si>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</si>
  <si>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</si>
  <si>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</si>
  <si>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</si>
  <si>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</si>
  <si>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</si>
  <si>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</si>
  <si>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</si>
  <si>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</si>
  <si>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</si>
  <si>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</si>
  <si>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</si>
  <si>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</si>
  <si>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</si>
  <si>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</si>
  <si>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</si>
  <si>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</si>
  <si>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</si>
  <si>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</si>
  <si>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</si>
  <si>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</si>
  <si>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</si>
  <si>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</si>
  <si>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</si>
  <si>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</si>
  <si>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</si>
  <si>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</si>
  <si>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</si>
  <si>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</si>
  <si>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</si>
  <si>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</si>
  <si>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</si>
  <si>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</si>
  <si>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</si>
  <si>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</si>
  <si>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</si>
  <si>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</si>
  <si>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</si>
  <si>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</si>
  <si>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</si>
  <si>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</si>
  <si>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</si>
  <si>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</si>
  <si>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</si>
  <si>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</si>
  <si>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</si>
  <si>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</si>
  <si>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</si>
  <si>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</si>
  <si>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</si>
  <si>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</si>
  <si>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</si>
  <si>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</si>
  <si>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</si>
  <si>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</si>
  <si>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</si>
  <si>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</si>
  <si>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</si>
  <si>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</si>
  <si>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</si>
  <si>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</si>
  <si>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</si>
  <si>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</si>
  <si>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</si>
  <si>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</si>
  <si>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</si>
  <si>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</si>
  <si>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</si>
  <si>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</si>
  <si>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</si>
  <si>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</si>
  <si>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</si>
  <si>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</si>
  <si>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</si>
  <si>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</si>
  <si>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</si>
  <si>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</si>
  <si>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</si>
  <si>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</si>
  <si>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</si>
  <si>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</si>
  <si>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</si>
  <si>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</si>
  <si>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</si>
  <si>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</si>
  <si>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</si>
  <si>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</si>
  <si>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</si>
  <si>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</si>
  <si>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</si>
  <si>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</si>
  <si>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</si>
  <si>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</si>
  <si>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</si>
  <si>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</si>
  <si>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</si>
  <si>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</si>
  <si>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</si>
  <si>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</si>
  <si>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</si>
  <si>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</si>
  <si>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</si>
  <si>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</si>
  <si>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</si>
  <si>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</si>
  <si>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</si>
  <si>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</si>
  <si>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</si>
  <si>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</si>
  <si>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</si>
  <si>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</si>
  <si>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</si>
  <si>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</si>
  <si>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</si>
  <si>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</si>
  <si>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</si>
  <si>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</si>
  <si>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</si>
  <si>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</si>
  <si>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</si>
  <si>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</si>
  <si>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</si>
  <si>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</si>
  <si>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</si>
  <si>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</si>
  <si>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</si>
  <si>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</si>
  <si>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</si>
  <si>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</si>
  <si>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</si>
  <si>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</si>
  <si>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</si>
  <si>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</si>
  <si>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</si>
  <si>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</si>
  <si>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</si>
  <si>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</si>
  <si>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</si>
  <si>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</si>
  <si>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</si>
  <si>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</si>
  <si>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</si>
  <si>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</si>
  <si>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</si>
  <si>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</si>
  <si>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</si>
  <si>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</si>
  <si>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</si>
  <si>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</si>
  <si>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</si>
  <si>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</si>
  <si>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</si>
  <si>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</si>
  <si>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</si>
  <si>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</si>
  <si>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</si>
  <si>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</si>
  <si>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</si>
  <si>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</si>
  <si>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</si>
  <si>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</si>
  <si>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</si>
  <si>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</si>
  <si>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</si>
  <si>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</si>
  <si>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</si>
  <si>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</si>
  <si>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</si>
  <si>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</si>
  <si>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</si>
  <si>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</si>
  <si>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</si>
  <si>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</si>
  <si>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</si>
  <si>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</si>
  <si>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</si>
  <si>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</si>
  <si>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</si>
  <si>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Row Labels</t>
  </si>
  <si>
    <t>Grand Total</t>
  </si>
  <si>
    <t>Column Labels</t>
  </si>
  <si>
    <t>percent funded</t>
  </si>
  <si>
    <t>average donation</t>
  </si>
  <si>
    <t>parent category</t>
  </si>
  <si>
    <t>sub-category</t>
  </si>
  <si>
    <t>food trucks</t>
  </si>
  <si>
    <t>rock</t>
  </si>
  <si>
    <t>web</t>
  </si>
  <si>
    <t>plays</t>
  </si>
  <si>
    <t>documentary</t>
  </si>
  <si>
    <t>electric music</t>
  </si>
  <si>
    <t>drama</t>
  </si>
  <si>
    <t>indie rock</t>
  </si>
  <si>
    <t>wearables</t>
  </si>
  <si>
    <t>nonfiction</t>
  </si>
  <si>
    <t>animation</t>
  </si>
  <si>
    <t>video games</t>
  </si>
  <si>
    <t>shorts</t>
  </si>
  <si>
    <t>fiction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</si>
  <si>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</si>
  <si>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</si>
  <si>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</si>
  <si>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</si>
  <si>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</si>
  <si>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</si>
  <si>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</si>
  <si>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</si>
  <si>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</si>
  <si>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audio</t>
  </si>
  <si>
    <t>film &amp; video/</t>
  </si>
  <si>
    <t>food/</t>
  </si>
  <si>
    <t>games/</t>
  </si>
  <si>
    <t>journalism/</t>
  </si>
  <si>
    <t>music/</t>
  </si>
  <si>
    <t>photography/</t>
  </si>
  <si>
    <t>publishing/</t>
  </si>
  <si>
    <t>technology/</t>
  </si>
  <si>
    <t>theater/</t>
  </si>
  <si>
    <t>Count of outcome</t>
  </si>
  <si>
    <t>(All)</t>
  </si>
  <si>
    <t>date created conversion</t>
  </si>
  <si>
    <t>date ended conversion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</si>
  <si>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</si>
  <si>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</si>
  <si>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</si>
  <si>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</si>
  <si>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</si>
  <si>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</si>
  <si>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</si>
  <si>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</si>
  <si>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</si>
  <si>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</si>
  <si>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</si>
  <si>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pledged in USD</t>
  </si>
  <si>
    <t>Sum of pledged in USD</t>
  </si>
  <si>
    <t>(blank)</t>
  </si>
  <si>
    <t>Sum of backers_count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</si>
  <si>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</si>
  <si>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</si>
  <si>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</si>
  <si>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</si>
  <si>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</si>
  <si>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</si>
  <si>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</si>
  <si>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</si>
  <si>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</si>
  <si>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</si>
  <si>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</si>
  <si>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</si>
  <si>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24990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</si>
  <si>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</si>
  <si>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</si>
  <si>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</si>
  <si>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</si>
  <si>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</si>
  <si>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</si>
  <si>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 successful</t>
  </si>
  <si>
    <t>backers failed</t>
  </si>
  <si>
    <t>mean</t>
  </si>
  <si>
    <t>median</t>
  </si>
  <si>
    <t>minimum</t>
  </si>
  <si>
    <t>maximum</t>
  </si>
  <si>
    <t>variance</t>
  </si>
  <si>
    <t>standard deviation</t>
  </si>
  <si>
    <t>normal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</si>
</sst>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42" applyFont="1"/>
    <xf numFmtId="0" fontId="0" fillId="0" borderId="0" xfId="0" applyNumberFormat="1"/>
    <xf numFmtId="14" fontId="0" fillId="0" borderId="0" xfId="0" applyNumberFormat="1"/>
    <xf numFmtId="0" fontId="16" fillId="0" borderId="0" xfId="0" applyNumberFormat="1" applyFont="1" applyAlignment="1">
      <alignment horizontal="center" wrapText="1"/>
    </xf>
    <xf numFmtId="0" fontId="0" fillId="0" borderId="0" xfId="43" applyNumberFormat="1" applyFont="1"/>
    <xf numFmtId="0" fontId="0" fillId="0" borderId="0" xfId="0" applyAlignment="1">
      <alignment horizontal="left" indent="1"/>
    </xf>
    <xf numFmtId="166" fontId="0" fillId="0" borderId="0" xfId="43" applyNumberFormat="1" applyFont="1"/>
    <xf numFmtId="166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</a:t>
            </a:r>
            <a:r>
              <a:rPr lang="en-US" baseline="0"/>
              <a:t> campaigns normal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'bonus statistical'!$A$2:$A$566</c:f>
              <c:numCache>
                <c:formatCode>General</c:formatCode>
                <c:ptCount val="565"/>
                <c:pt idx="0">
                  <c:v>16</c:v>
                </c:pt>
                <c:pt idx="1">
                  <c:v>26</c:v>
                </c:pt>
                <c:pt idx="2">
                  <c:v>27</c:v>
                </c:pt>
                <c:pt idx="3">
                  <c:v>32</c:v>
                </c:pt>
                <c:pt idx="4">
                  <c:v>32</c:v>
                </c:pt>
                <c:pt idx="5">
                  <c:v>34</c:v>
                </c:pt>
                <c:pt idx="6">
                  <c:v>40</c:v>
                </c:pt>
                <c:pt idx="7">
                  <c:v>41</c:v>
                </c:pt>
                <c:pt idx="8">
                  <c:v>41</c:v>
                </c:pt>
                <c:pt idx="9">
                  <c:v>42</c:v>
                </c:pt>
                <c:pt idx="10">
                  <c:v>43</c:v>
                </c:pt>
                <c:pt idx="11">
                  <c:v>43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52</c:v>
                </c:pt>
                <c:pt idx="19">
                  <c:v>53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59</c:v>
                </c:pt>
                <c:pt idx="25">
                  <c:v>62</c:v>
                </c:pt>
                <c:pt idx="26">
                  <c:v>64</c:v>
                </c:pt>
                <c:pt idx="27">
                  <c:v>65</c:v>
                </c:pt>
                <c:pt idx="28">
                  <c:v>65</c:v>
                </c:pt>
                <c:pt idx="29">
                  <c:v>67</c:v>
                </c:pt>
                <c:pt idx="30">
                  <c:v>68</c:v>
                </c:pt>
                <c:pt idx="31">
                  <c:v>69</c:v>
                </c:pt>
                <c:pt idx="32">
                  <c:v>69</c:v>
                </c:pt>
                <c:pt idx="33">
                  <c:v>70</c:v>
                </c:pt>
                <c:pt idx="34">
                  <c:v>71</c:v>
                </c:pt>
                <c:pt idx="35">
                  <c:v>72</c:v>
                </c:pt>
                <c:pt idx="36">
                  <c:v>76</c:v>
                </c:pt>
                <c:pt idx="37">
                  <c:v>76</c:v>
                </c:pt>
                <c:pt idx="38">
                  <c:v>78</c:v>
                </c:pt>
                <c:pt idx="39">
                  <c:v>78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81</c:v>
                </c:pt>
                <c:pt idx="47">
                  <c:v>82</c:v>
                </c:pt>
                <c:pt idx="48">
                  <c:v>82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85</c:v>
                </c:pt>
                <c:pt idx="54">
                  <c:v>85</c:v>
                </c:pt>
                <c:pt idx="55">
                  <c:v>85</c:v>
                </c:pt>
                <c:pt idx="56">
                  <c:v>85</c:v>
                </c:pt>
                <c:pt idx="57">
                  <c:v>85</c:v>
                </c:pt>
                <c:pt idx="58">
                  <c:v>85</c:v>
                </c:pt>
                <c:pt idx="59">
                  <c:v>86</c:v>
                </c:pt>
                <c:pt idx="60">
                  <c:v>86</c:v>
                </c:pt>
                <c:pt idx="61">
                  <c:v>86</c:v>
                </c:pt>
                <c:pt idx="62">
                  <c:v>87</c:v>
                </c:pt>
                <c:pt idx="63">
                  <c:v>87</c:v>
                </c:pt>
                <c:pt idx="64">
                  <c:v>87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89</c:v>
                </c:pt>
                <c:pt idx="70">
                  <c:v>89</c:v>
                </c:pt>
                <c:pt idx="71">
                  <c:v>91</c:v>
                </c:pt>
                <c:pt idx="72">
                  <c:v>92</c:v>
                </c:pt>
                <c:pt idx="73">
                  <c:v>92</c:v>
                </c:pt>
                <c:pt idx="74">
                  <c:v>92</c:v>
                </c:pt>
                <c:pt idx="75">
                  <c:v>92</c:v>
                </c:pt>
                <c:pt idx="76">
                  <c:v>92</c:v>
                </c:pt>
                <c:pt idx="77">
                  <c:v>93</c:v>
                </c:pt>
                <c:pt idx="78">
                  <c:v>94</c:v>
                </c:pt>
                <c:pt idx="79">
                  <c:v>94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96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98</c:v>
                </c:pt>
                <c:pt idx="88">
                  <c:v>100</c:v>
                </c:pt>
                <c:pt idx="89">
                  <c:v>100</c:v>
                </c:pt>
                <c:pt idx="90">
                  <c:v>101</c:v>
                </c:pt>
                <c:pt idx="91">
                  <c:v>101</c:v>
                </c:pt>
                <c:pt idx="92">
                  <c:v>102</c:v>
                </c:pt>
                <c:pt idx="93">
                  <c:v>102</c:v>
                </c:pt>
                <c:pt idx="94">
                  <c:v>103</c:v>
                </c:pt>
                <c:pt idx="95">
                  <c:v>103</c:v>
                </c:pt>
                <c:pt idx="96">
                  <c:v>105</c:v>
                </c:pt>
                <c:pt idx="97">
                  <c:v>106</c:v>
                </c:pt>
                <c:pt idx="98">
                  <c:v>106</c:v>
                </c:pt>
                <c:pt idx="99">
                  <c:v>107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110</c:v>
                </c:pt>
                <c:pt idx="105">
                  <c:v>110</c:v>
                </c:pt>
                <c:pt idx="106">
                  <c:v>110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112</c:v>
                </c:pt>
                <c:pt idx="111">
                  <c:v>112</c:v>
                </c:pt>
                <c:pt idx="112">
                  <c:v>113</c:v>
                </c:pt>
                <c:pt idx="113">
                  <c:v>113</c:v>
                </c:pt>
                <c:pt idx="114">
                  <c:v>114</c:v>
                </c:pt>
                <c:pt idx="115">
                  <c:v>114</c:v>
                </c:pt>
                <c:pt idx="116">
                  <c:v>114</c:v>
                </c:pt>
                <c:pt idx="117">
                  <c:v>115</c:v>
                </c:pt>
                <c:pt idx="118">
                  <c:v>116</c:v>
                </c:pt>
                <c:pt idx="119">
                  <c:v>116</c:v>
                </c:pt>
                <c:pt idx="120">
                  <c:v>117</c:v>
                </c:pt>
                <c:pt idx="121">
                  <c:v>117</c:v>
                </c:pt>
                <c:pt idx="122">
                  <c:v>119</c:v>
                </c:pt>
                <c:pt idx="123">
                  <c:v>121</c:v>
                </c:pt>
                <c:pt idx="124">
                  <c:v>121</c:v>
                </c:pt>
                <c:pt idx="125">
                  <c:v>121</c:v>
                </c:pt>
                <c:pt idx="126">
                  <c:v>122</c:v>
                </c:pt>
                <c:pt idx="127">
                  <c:v>122</c:v>
                </c:pt>
                <c:pt idx="128">
                  <c:v>122</c:v>
                </c:pt>
                <c:pt idx="129">
                  <c:v>122</c:v>
                </c:pt>
                <c:pt idx="130">
                  <c:v>123</c:v>
                </c:pt>
                <c:pt idx="131">
                  <c:v>123</c:v>
                </c:pt>
                <c:pt idx="132">
                  <c:v>123</c:v>
                </c:pt>
                <c:pt idx="133">
                  <c:v>125</c:v>
                </c:pt>
                <c:pt idx="134">
                  <c:v>126</c:v>
                </c:pt>
                <c:pt idx="135">
                  <c:v>126</c:v>
                </c:pt>
                <c:pt idx="136">
                  <c:v>126</c:v>
                </c:pt>
                <c:pt idx="137">
                  <c:v>126</c:v>
                </c:pt>
                <c:pt idx="138">
                  <c:v>126</c:v>
                </c:pt>
                <c:pt idx="139">
                  <c:v>127</c:v>
                </c:pt>
                <c:pt idx="140">
                  <c:v>127</c:v>
                </c:pt>
                <c:pt idx="141">
                  <c:v>128</c:v>
                </c:pt>
                <c:pt idx="142">
                  <c:v>128</c:v>
                </c:pt>
                <c:pt idx="143">
                  <c:v>129</c:v>
                </c:pt>
                <c:pt idx="144">
                  <c:v>129</c:v>
                </c:pt>
                <c:pt idx="145">
                  <c:v>130</c:v>
                </c:pt>
                <c:pt idx="146">
                  <c:v>130</c:v>
                </c:pt>
                <c:pt idx="147">
                  <c:v>131</c:v>
                </c:pt>
                <c:pt idx="148">
                  <c:v>131</c:v>
                </c:pt>
                <c:pt idx="149">
                  <c:v>131</c:v>
                </c:pt>
                <c:pt idx="150">
                  <c:v>131</c:v>
                </c:pt>
                <c:pt idx="151">
                  <c:v>131</c:v>
                </c:pt>
                <c:pt idx="152">
                  <c:v>132</c:v>
                </c:pt>
                <c:pt idx="153">
                  <c:v>132</c:v>
                </c:pt>
                <c:pt idx="154">
                  <c:v>132</c:v>
                </c:pt>
                <c:pt idx="155">
                  <c:v>133</c:v>
                </c:pt>
                <c:pt idx="156">
                  <c:v>133</c:v>
                </c:pt>
                <c:pt idx="157">
                  <c:v>133</c:v>
                </c:pt>
                <c:pt idx="158">
                  <c:v>134</c:v>
                </c:pt>
                <c:pt idx="159">
                  <c:v>134</c:v>
                </c:pt>
                <c:pt idx="160">
                  <c:v>134</c:v>
                </c:pt>
                <c:pt idx="161">
                  <c:v>135</c:v>
                </c:pt>
                <c:pt idx="162">
                  <c:v>135</c:v>
                </c:pt>
                <c:pt idx="163">
                  <c:v>135</c:v>
                </c:pt>
                <c:pt idx="164">
                  <c:v>136</c:v>
                </c:pt>
                <c:pt idx="165">
                  <c:v>137</c:v>
                </c:pt>
                <c:pt idx="166">
                  <c:v>137</c:v>
                </c:pt>
                <c:pt idx="167">
                  <c:v>138</c:v>
                </c:pt>
                <c:pt idx="168">
                  <c:v>138</c:v>
                </c:pt>
                <c:pt idx="169">
                  <c:v>138</c:v>
                </c:pt>
                <c:pt idx="170">
                  <c:v>139</c:v>
                </c:pt>
                <c:pt idx="171">
                  <c:v>139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142</c:v>
                </c:pt>
                <c:pt idx="176">
                  <c:v>142</c:v>
                </c:pt>
                <c:pt idx="177">
                  <c:v>142</c:v>
                </c:pt>
                <c:pt idx="178">
                  <c:v>142</c:v>
                </c:pt>
                <c:pt idx="179">
                  <c:v>143</c:v>
                </c:pt>
                <c:pt idx="180">
                  <c:v>144</c:v>
                </c:pt>
                <c:pt idx="181">
                  <c:v>144</c:v>
                </c:pt>
                <c:pt idx="182">
                  <c:v>144</c:v>
                </c:pt>
                <c:pt idx="183">
                  <c:v>144</c:v>
                </c:pt>
                <c:pt idx="184">
                  <c:v>146</c:v>
                </c:pt>
                <c:pt idx="185">
                  <c:v>147</c:v>
                </c:pt>
                <c:pt idx="186">
                  <c:v>147</c:v>
                </c:pt>
                <c:pt idx="187">
                  <c:v>147</c:v>
                </c:pt>
                <c:pt idx="188">
                  <c:v>148</c:v>
                </c:pt>
                <c:pt idx="189">
                  <c:v>148</c:v>
                </c:pt>
                <c:pt idx="190">
                  <c:v>149</c:v>
                </c:pt>
                <c:pt idx="191">
                  <c:v>149</c:v>
                </c:pt>
                <c:pt idx="192">
                  <c:v>150</c:v>
                </c:pt>
                <c:pt idx="193">
                  <c:v>150</c:v>
                </c:pt>
                <c:pt idx="194">
                  <c:v>154</c:v>
                </c:pt>
                <c:pt idx="195">
                  <c:v>154</c:v>
                </c:pt>
                <c:pt idx="196">
                  <c:v>154</c:v>
                </c:pt>
                <c:pt idx="197">
                  <c:v>154</c:v>
                </c:pt>
                <c:pt idx="198">
                  <c:v>155</c:v>
                </c:pt>
                <c:pt idx="199">
                  <c:v>155</c:v>
                </c:pt>
                <c:pt idx="200">
                  <c:v>155</c:v>
                </c:pt>
                <c:pt idx="201">
                  <c:v>155</c:v>
                </c:pt>
                <c:pt idx="202">
                  <c:v>156</c:v>
                </c:pt>
                <c:pt idx="203">
                  <c:v>156</c:v>
                </c:pt>
                <c:pt idx="204">
                  <c:v>157</c:v>
                </c:pt>
                <c:pt idx="205">
                  <c:v>157</c:v>
                </c:pt>
                <c:pt idx="206">
                  <c:v>157</c:v>
                </c:pt>
                <c:pt idx="207">
                  <c:v>157</c:v>
                </c:pt>
                <c:pt idx="208">
                  <c:v>157</c:v>
                </c:pt>
                <c:pt idx="209">
                  <c:v>158</c:v>
                </c:pt>
                <c:pt idx="210">
                  <c:v>158</c:v>
                </c:pt>
                <c:pt idx="211">
                  <c:v>159</c:v>
                </c:pt>
                <c:pt idx="212">
                  <c:v>159</c:v>
                </c:pt>
                <c:pt idx="213">
                  <c:v>159</c:v>
                </c:pt>
                <c:pt idx="214">
                  <c:v>160</c:v>
                </c:pt>
                <c:pt idx="215">
                  <c:v>160</c:v>
                </c:pt>
                <c:pt idx="216">
                  <c:v>161</c:v>
                </c:pt>
                <c:pt idx="217">
                  <c:v>163</c:v>
                </c:pt>
                <c:pt idx="218">
                  <c:v>163</c:v>
                </c:pt>
                <c:pt idx="219">
                  <c:v>164</c:v>
                </c:pt>
                <c:pt idx="220">
                  <c:v>164</c:v>
                </c:pt>
                <c:pt idx="221">
                  <c:v>164</c:v>
                </c:pt>
                <c:pt idx="222">
                  <c:v>164</c:v>
                </c:pt>
                <c:pt idx="223">
                  <c:v>164</c:v>
                </c:pt>
                <c:pt idx="224">
                  <c:v>165</c:v>
                </c:pt>
                <c:pt idx="225">
                  <c:v>165</c:v>
                </c:pt>
                <c:pt idx="226">
                  <c:v>165</c:v>
                </c:pt>
                <c:pt idx="227">
                  <c:v>165</c:v>
                </c:pt>
                <c:pt idx="228">
                  <c:v>166</c:v>
                </c:pt>
                <c:pt idx="229">
                  <c:v>168</c:v>
                </c:pt>
                <c:pt idx="230">
                  <c:v>168</c:v>
                </c:pt>
                <c:pt idx="231">
                  <c:v>169</c:v>
                </c:pt>
                <c:pt idx="232">
                  <c:v>170</c:v>
                </c:pt>
                <c:pt idx="233">
                  <c:v>170</c:v>
                </c:pt>
                <c:pt idx="234">
                  <c:v>170</c:v>
                </c:pt>
                <c:pt idx="235">
                  <c:v>172</c:v>
                </c:pt>
                <c:pt idx="236">
                  <c:v>173</c:v>
                </c:pt>
                <c:pt idx="237">
                  <c:v>174</c:v>
                </c:pt>
                <c:pt idx="238">
                  <c:v>174</c:v>
                </c:pt>
                <c:pt idx="239">
                  <c:v>175</c:v>
                </c:pt>
                <c:pt idx="240">
                  <c:v>176</c:v>
                </c:pt>
                <c:pt idx="241">
                  <c:v>179</c:v>
                </c:pt>
                <c:pt idx="242">
                  <c:v>180</c:v>
                </c:pt>
                <c:pt idx="243">
                  <c:v>180</c:v>
                </c:pt>
                <c:pt idx="244">
                  <c:v>180</c:v>
                </c:pt>
                <c:pt idx="245">
                  <c:v>180</c:v>
                </c:pt>
                <c:pt idx="246">
                  <c:v>181</c:v>
                </c:pt>
                <c:pt idx="247">
                  <c:v>181</c:v>
                </c:pt>
                <c:pt idx="248">
                  <c:v>182</c:v>
                </c:pt>
                <c:pt idx="249">
                  <c:v>183</c:v>
                </c:pt>
                <c:pt idx="250">
                  <c:v>183</c:v>
                </c:pt>
                <c:pt idx="251">
                  <c:v>184</c:v>
                </c:pt>
                <c:pt idx="252">
                  <c:v>185</c:v>
                </c:pt>
                <c:pt idx="253">
                  <c:v>186</c:v>
                </c:pt>
                <c:pt idx="254">
                  <c:v>186</c:v>
                </c:pt>
                <c:pt idx="255">
                  <c:v>186</c:v>
                </c:pt>
                <c:pt idx="256">
                  <c:v>186</c:v>
                </c:pt>
                <c:pt idx="257">
                  <c:v>186</c:v>
                </c:pt>
                <c:pt idx="258">
                  <c:v>187</c:v>
                </c:pt>
                <c:pt idx="259">
                  <c:v>189</c:v>
                </c:pt>
                <c:pt idx="260">
                  <c:v>189</c:v>
                </c:pt>
                <c:pt idx="261">
                  <c:v>190</c:v>
                </c:pt>
                <c:pt idx="262">
                  <c:v>190</c:v>
                </c:pt>
                <c:pt idx="263">
                  <c:v>191</c:v>
                </c:pt>
                <c:pt idx="264">
                  <c:v>191</c:v>
                </c:pt>
                <c:pt idx="265">
                  <c:v>191</c:v>
                </c:pt>
                <c:pt idx="266">
                  <c:v>192</c:v>
                </c:pt>
                <c:pt idx="267">
                  <c:v>192</c:v>
                </c:pt>
                <c:pt idx="268">
                  <c:v>193</c:v>
                </c:pt>
                <c:pt idx="269">
                  <c:v>194</c:v>
                </c:pt>
                <c:pt idx="270">
                  <c:v>194</c:v>
                </c:pt>
                <c:pt idx="271">
                  <c:v>194</c:v>
                </c:pt>
                <c:pt idx="272">
                  <c:v>194</c:v>
                </c:pt>
                <c:pt idx="273">
                  <c:v>195</c:v>
                </c:pt>
                <c:pt idx="274">
                  <c:v>195</c:v>
                </c:pt>
                <c:pt idx="275">
                  <c:v>196</c:v>
                </c:pt>
                <c:pt idx="276">
                  <c:v>198</c:v>
                </c:pt>
                <c:pt idx="277">
                  <c:v>198</c:v>
                </c:pt>
                <c:pt idx="278">
                  <c:v>198</c:v>
                </c:pt>
                <c:pt idx="279">
                  <c:v>199</c:v>
                </c:pt>
                <c:pt idx="280">
                  <c:v>199</c:v>
                </c:pt>
                <c:pt idx="281">
                  <c:v>199</c:v>
                </c:pt>
                <c:pt idx="282">
                  <c:v>201</c:v>
                </c:pt>
                <c:pt idx="283">
                  <c:v>202</c:v>
                </c:pt>
                <c:pt idx="284">
                  <c:v>202</c:v>
                </c:pt>
                <c:pt idx="285">
                  <c:v>203</c:v>
                </c:pt>
                <c:pt idx="286">
                  <c:v>203</c:v>
                </c:pt>
                <c:pt idx="287">
                  <c:v>205</c:v>
                </c:pt>
                <c:pt idx="288">
                  <c:v>206</c:v>
                </c:pt>
                <c:pt idx="289">
                  <c:v>207</c:v>
                </c:pt>
                <c:pt idx="290">
                  <c:v>207</c:v>
                </c:pt>
                <c:pt idx="291">
                  <c:v>209</c:v>
                </c:pt>
                <c:pt idx="292">
                  <c:v>210</c:v>
                </c:pt>
                <c:pt idx="293">
                  <c:v>211</c:v>
                </c:pt>
                <c:pt idx="294">
                  <c:v>211</c:v>
                </c:pt>
                <c:pt idx="295">
                  <c:v>214</c:v>
                </c:pt>
                <c:pt idx="296">
                  <c:v>216</c:v>
                </c:pt>
                <c:pt idx="297">
                  <c:v>217</c:v>
                </c:pt>
                <c:pt idx="298">
                  <c:v>218</c:v>
                </c:pt>
                <c:pt idx="299">
                  <c:v>218</c:v>
                </c:pt>
                <c:pt idx="300">
                  <c:v>219</c:v>
                </c:pt>
                <c:pt idx="301">
                  <c:v>220</c:v>
                </c:pt>
                <c:pt idx="302">
                  <c:v>220</c:v>
                </c:pt>
                <c:pt idx="303">
                  <c:v>221</c:v>
                </c:pt>
                <c:pt idx="304">
                  <c:v>221</c:v>
                </c:pt>
                <c:pt idx="305">
                  <c:v>222</c:v>
                </c:pt>
                <c:pt idx="306">
                  <c:v>222</c:v>
                </c:pt>
                <c:pt idx="307">
                  <c:v>223</c:v>
                </c:pt>
                <c:pt idx="308">
                  <c:v>225</c:v>
                </c:pt>
                <c:pt idx="309">
                  <c:v>226</c:v>
                </c:pt>
                <c:pt idx="310">
                  <c:v>226</c:v>
                </c:pt>
                <c:pt idx="311">
                  <c:v>227</c:v>
                </c:pt>
                <c:pt idx="312">
                  <c:v>233</c:v>
                </c:pt>
                <c:pt idx="313">
                  <c:v>234</c:v>
                </c:pt>
                <c:pt idx="314">
                  <c:v>235</c:v>
                </c:pt>
                <c:pt idx="315">
                  <c:v>236</c:v>
                </c:pt>
                <c:pt idx="316">
                  <c:v>236</c:v>
                </c:pt>
                <c:pt idx="317">
                  <c:v>237</c:v>
                </c:pt>
                <c:pt idx="318">
                  <c:v>238</c:v>
                </c:pt>
                <c:pt idx="319">
                  <c:v>238</c:v>
                </c:pt>
                <c:pt idx="320">
                  <c:v>239</c:v>
                </c:pt>
                <c:pt idx="321">
                  <c:v>241</c:v>
                </c:pt>
                <c:pt idx="322">
                  <c:v>244</c:v>
                </c:pt>
                <c:pt idx="323">
                  <c:v>244</c:v>
                </c:pt>
                <c:pt idx="324">
                  <c:v>245</c:v>
                </c:pt>
                <c:pt idx="325">
                  <c:v>246</c:v>
                </c:pt>
                <c:pt idx="326">
                  <c:v>246</c:v>
                </c:pt>
                <c:pt idx="327">
                  <c:v>247</c:v>
                </c:pt>
                <c:pt idx="328">
                  <c:v>247</c:v>
                </c:pt>
                <c:pt idx="329">
                  <c:v>249</c:v>
                </c:pt>
                <c:pt idx="330">
                  <c:v>249</c:v>
                </c:pt>
                <c:pt idx="331">
                  <c:v>250</c:v>
                </c:pt>
                <c:pt idx="332">
                  <c:v>252</c:v>
                </c:pt>
                <c:pt idx="333">
                  <c:v>253</c:v>
                </c:pt>
                <c:pt idx="334">
                  <c:v>254</c:v>
                </c:pt>
                <c:pt idx="335">
                  <c:v>255</c:v>
                </c:pt>
                <c:pt idx="336">
                  <c:v>261</c:v>
                </c:pt>
                <c:pt idx="337">
                  <c:v>261</c:v>
                </c:pt>
                <c:pt idx="338">
                  <c:v>264</c:v>
                </c:pt>
                <c:pt idx="339">
                  <c:v>266</c:v>
                </c:pt>
                <c:pt idx="340">
                  <c:v>268</c:v>
                </c:pt>
                <c:pt idx="341">
                  <c:v>269</c:v>
                </c:pt>
                <c:pt idx="342">
                  <c:v>270</c:v>
                </c:pt>
                <c:pt idx="343">
                  <c:v>272</c:v>
                </c:pt>
                <c:pt idx="344">
                  <c:v>275</c:v>
                </c:pt>
                <c:pt idx="345">
                  <c:v>279</c:v>
                </c:pt>
                <c:pt idx="346">
                  <c:v>280</c:v>
                </c:pt>
                <c:pt idx="347">
                  <c:v>282</c:v>
                </c:pt>
                <c:pt idx="348">
                  <c:v>288</c:v>
                </c:pt>
                <c:pt idx="349">
                  <c:v>290</c:v>
                </c:pt>
                <c:pt idx="350">
                  <c:v>295</c:v>
                </c:pt>
                <c:pt idx="351">
                  <c:v>296</c:v>
                </c:pt>
                <c:pt idx="352">
                  <c:v>297</c:v>
                </c:pt>
                <c:pt idx="353">
                  <c:v>299</c:v>
                </c:pt>
                <c:pt idx="354">
                  <c:v>300</c:v>
                </c:pt>
                <c:pt idx="355">
                  <c:v>300</c:v>
                </c:pt>
                <c:pt idx="356">
                  <c:v>303</c:v>
                </c:pt>
                <c:pt idx="357">
                  <c:v>307</c:v>
                </c:pt>
                <c:pt idx="358">
                  <c:v>307</c:v>
                </c:pt>
                <c:pt idx="359">
                  <c:v>316</c:v>
                </c:pt>
                <c:pt idx="360">
                  <c:v>323</c:v>
                </c:pt>
                <c:pt idx="361">
                  <c:v>329</c:v>
                </c:pt>
                <c:pt idx="362">
                  <c:v>330</c:v>
                </c:pt>
                <c:pt idx="363">
                  <c:v>331</c:v>
                </c:pt>
                <c:pt idx="364">
                  <c:v>336</c:v>
                </c:pt>
                <c:pt idx="365">
                  <c:v>337</c:v>
                </c:pt>
                <c:pt idx="366">
                  <c:v>340</c:v>
                </c:pt>
                <c:pt idx="367">
                  <c:v>361</c:v>
                </c:pt>
                <c:pt idx="368">
                  <c:v>363</c:v>
                </c:pt>
                <c:pt idx="369">
                  <c:v>366</c:v>
                </c:pt>
                <c:pt idx="370">
                  <c:v>369</c:v>
                </c:pt>
                <c:pt idx="371">
                  <c:v>374</c:v>
                </c:pt>
                <c:pt idx="372">
                  <c:v>375</c:v>
                </c:pt>
                <c:pt idx="373">
                  <c:v>381</c:v>
                </c:pt>
                <c:pt idx="374">
                  <c:v>381</c:v>
                </c:pt>
                <c:pt idx="375">
                  <c:v>393</c:v>
                </c:pt>
                <c:pt idx="376">
                  <c:v>397</c:v>
                </c:pt>
                <c:pt idx="377">
                  <c:v>409</c:v>
                </c:pt>
                <c:pt idx="378">
                  <c:v>411</c:v>
                </c:pt>
                <c:pt idx="379">
                  <c:v>419</c:v>
                </c:pt>
                <c:pt idx="380">
                  <c:v>432</c:v>
                </c:pt>
                <c:pt idx="381">
                  <c:v>452</c:v>
                </c:pt>
                <c:pt idx="382">
                  <c:v>454</c:v>
                </c:pt>
                <c:pt idx="383">
                  <c:v>460</c:v>
                </c:pt>
                <c:pt idx="384">
                  <c:v>462</c:v>
                </c:pt>
                <c:pt idx="385">
                  <c:v>470</c:v>
                </c:pt>
                <c:pt idx="386">
                  <c:v>480</c:v>
                </c:pt>
                <c:pt idx="387">
                  <c:v>484</c:v>
                </c:pt>
                <c:pt idx="388">
                  <c:v>498</c:v>
                </c:pt>
                <c:pt idx="389">
                  <c:v>524</c:v>
                </c:pt>
                <c:pt idx="390">
                  <c:v>533</c:v>
                </c:pt>
                <c:pt idx="391">
                  <c:v>536</c:v>
                </c:pt>
                <c:pt idx="392">
                  <c:v>546</c:v>
                </c:pt>
                <c:pt idx="393">
                  <c:v>554</c:v>
                </c:pt>
                <c:pt idx="394">
                  <c:v>555</c:v>
                </c:pt>
                <c:pt idx="395">
                  <c:v>589</c:v>
                </c:pt>
                <c:pt idx="396">
                  <c:v>645</c:v>
                </c:pt>
                <c:pt idx="397">
                  <c:v>659</c:v>
                </c:pt>
                <c:pt idx="398">
                  <c:v>676</c:v>
                </c:pt>
                <c:pt idx="399">
                  <c:v>723</c:v>
                </c:pt>
                <c:pt idx="400">
                  <c:v>762</c:v>
                </c:pt>
                <c:pt idx="401">
                  <c:v>768</c:v>
                </c:pt>
                <c:pt idx="402">
                  <c:v>820</c:v>
                </c:pt>
                <c:pt idx="403">
                  <c:v>890</c:v>
                </c:pt>
                <c:pt idx="404">
                  <c:v>903</c:v>
                </c:pt>
                <c:pt idx="405">
                  <c:v>909</c:v>
                </c:pt>
                <c:pt idx="406">
                  <c:v>943</c:v>
                </c:pt>
                <c:pt idx="407">
                  <c:v>980</c:v>
                </c:pt>
                <c:pt idx="408">
                  <c:v>1015</c:v>
                </c:pt>
                <c:pt idx="409">
                  <c:v>1022</c:v>
                </c:pt>
                <c:pt idx="410">
                  <c:v>1052</c:v>
                </c:pt>
                <c:pt idx="411">
                  <c:v>1071</c:v>
                </c:pt>
                <c:pt idx="412">
                  <c:v>1071</c:v>
                </c:pt>
                <c:pt idx="413">
                  <c:v>1073</c:v>
                </c:pt>
                <c:pt idx="414">
                  <c:v>1095</c:v>
                </c:pt>
                <c:pt idx="415">
                  <c:v>1101</c:v>
                </c:pt>
                <c:pt idx="416">
                  <c:v>1113</c:v>
                </c:pt>
                <c:pt idx="417">
                  <c:v>1137</c:v>
                </c:pt>
                <c:pt idx="418">
                  <c:v>1140</c:v>
                </c:pt>
                <c:pt idx="419">
                  <c:v>1152</c:v>
                </c:pt>
                <c:pt idx="420">
                  <c:v>1170</c:v>
                </c:pt>
                <c:pt idx="421">
                  <c:v>1249</c:v>
                </c:pt>
                <c:pt idx="422">
                  <c:v>1267</c:v>
                </c:pt>
                <c:pt idx="423">
                  <c:v>1280</c:v>
                </c:pt>
                <c:pt idx="424">
                  <c:v>1297</c:v>
                </c:pt>
                <c:pt idx="425">
                  <c:v>1345</c:v>
                </c:pt>
                <c:pt idx="426">
                  <c:v>1354</c:v>
                </c:pt>
                <c:pt idx="427">
                  <c:v>1385</c:v>
                </c:pt>
                <c:pt idx="428">
                  <c:v>1396</c:v>
                </c:pt>
                <c:pt idx="429">
                  <c:v>1396</c:v>
                </c:pt>
                <c:pt idx="430">
                  <c:v>1425</c:v>
                </c:pt>
                <c:pt idx="431">
                  <c:v>1442</c:v>
                </c:pt>
                <c:pt idx="432">
                  <c:v>1460</c:v>
                </c:pt>
                <c:pt idx="433">
                  <c:v>1467</c:v>
                </c:pt>
                <c:pt idx="434">
                  <c:v>1470</c:v>
                </c:pt>
                <c:pt idx="435">
                  <c:v>1518</c:v>
                </c:pt>
                <c:pt idx="436">
                  <c:v>1539</c:v>
                </c:pt>
                <c:pt idx="437">
                  <c:v>1548</c:v>
                </c:pt>
                <c:pt idx="438">
                  <c:v>1559</c:v>
                </c:pt>
                <c:pt idx="439">
                  <c:v>1561</c:v>
                </c:pt>
                <c:pt idx="440">
                  <c:v>1572</c:v>
                </c:pt>
                <c:pt idx="441">
                  <c:v>1573</c:v>
                </c:pt>
                <c:pt idx="442">
                  <c:v>1600</c:v>
                </c:pt>
                <c:pt idx="443">
                  <c:v>1604</c:v>
                </c:pt>
                <c:pt idx="444">
                  <c:v>1605</c:v>
                </c:pt>
                <c:pt idx="445">
                  <c:v>1606</c:v>
                </c:pt>
                <c:pt idx="446">
                  <c:v>1613</c:v>
                </c:pt>
                <c:pt idx="447">
                  <c:v>1621</c:v>
                </c:pt>
                <c:pt idx="448">
                  <c:v>1629</c:v>
                </c:pt>
                <c:pt idx="449">
                  <c:v>1681</c:v>
                </c:pt>
                <c:pt idx="450">
                  <c:v>1684</c:v>
                </c:pt>
                <c:pt idx="451">
                  <c:v>1690</c:v>
                </c:pt>
                <c:pt idx="452">
                  <c:v>1697</c:v>
                </c:pt>
                <c:pt idx="453">
                  <c:v>1703</c:v>
                </c:pt>
                <c:pt idx="454">
                  <c:v>1713</c:v>
                </c:pt>
                <c:pt idx="455">
                  <c:v>1773</c:v>
                </c:pt>
                <c:pt idx="456">
                  <c:v>1782</c:v>
                </c:pt>
                <c:pt idx="457">
                  <c:v>1784</c:v>
                </c:pt>
                <c:pt idx="458">
                  <c:v>1785</c:v>
                </c:pt>
                <c:pt idx="459">
                  <c:v>1797</c:v>
                </c:pt>
                <c:pt idx="460">
                  <c:v>1815</c:v>
                </c:pt>
                <c:pt idx="461">
                  <c:v>1821</c:v>
                </c:pt>
                <c:pt idx="462">
                  <c:v>1866</c:v>
                </c:pt>
                <c:pt idx="463">
                  <c:v>1884</c:v>
                </c:pt>
                <c:pt idx="464">
                  <c:v>1887</c:v>
                </c:pt>
                <c:pt idx="465">
                  <c:v>1894</c:v>
                </c:pt>
                <c:pt idx="466">
                  <c:v>1902</c:v>
                </c:pt>
                <c:pt idx="467">
                  <c:v>1917</c:v>
                </c:pt>
                <c:pt idx="468">
                  <c:v>1965</c:v>
                </c:pt>
                <c:pt idx="469">
                  <c:v>1989</c:v>
                </c:pt>
                <c:pt idx="470">
                  <c:v>1991</c:v>
                </c:pt>
                <c:pt idx="471">
                  <c:v>2013</c:v>
                </c:pt>
                <c:pt idx="472">
                  <c:v>2038</c:v>
                </c:pt>
                <c:pt idx="473">
                  <c:v>2043</c:v>
                </c:pt>
                <c:pt idx="474">
                  <c:v>2053</c:v>
                </c:pt>
                <c:pt idx="475">
                  <c:v>2080</c:v>
                </c:pt>
                <c:pt idx="476">
                  <c:v>2100</c:v>
                </c:pt>
                <c:pt idx="477">
                  <c:v>2105</c:v>
                </c:pt>
                <c:pt idx="478">
                  <c:v>2106</c:v>
                </c:pt>
                <c:pt idx="479">
                  <c:v>2107</c:v>
                </c:pt>
                <c:pt idx="480">
                  <c:v>2120</c:v>
                </c:pt>
                <c:pt idx="481">
                  <c:v>2144</c:v>
                </c:pt>
                <c:pt idx="482">
                  <c:v>2188</c:v>
                </c:pt>
                <c:pt idx="483">
                  <c:v>2218</c:v>
                </c:pt>
                <c:pt idx="484">
                  <c:v>2220</c:v>
                </c:pt>
                <c:pt idx="485">
                  <c:v>2230</c:v>
                </c:pt>
                <c:pt idx="486">
                  <c:v>2237</c:v>
                </c:pt>
                <c:pt idx="487">
                  <c:v>2261</c:v>
                </c:pt>
                <c:pt idx="488">
                  <c:v>2266</c:v>
                </c:pt>
                <c:pt idx="489">
                  <c:v>2283</c:v>
                </c:pt>
                <c:pt idx="490">
                  <c:v>2289</c:v>
                </c:pt>
                <c:pt idx="491">
                  <c:v>2293</c:v>
                </c:pt>
                <c:pt idx="492">
                  <c:v>2320</c:v>
                </c:pt>
                <c:pt idx="493">
                  <c:v>2326</c:v>
                </c:pt>
                <c:pt idx="494">
                  <c:v>2331</c:v>
                </c:pt>
                <c:pt idx="495">
                  <c:v>2346</c:v>
                </c:pt>
                <c:pt idx="496">
                  <c:v>2353</c:v>
                </c:pt>
                <c:pt idx="497">
                  <c:v>2409</c:v>
                </c:pt>
                <c:pt idx="498">
                  <c:v>2414</c:v>
                </c:pt>
                <c:pt idx="499">
                  <c:v>2431</c:v>
                </c:pt>
                <c:pt idx="500">
                  <c:v>2436</c:v>
                </c:pt>
                <c:pt idx="501">
                  <c:v>2441</c:v>
                </c:pt>
                <c:pt idx="502">
                  <c:v>2443</c:v>
                </c:pt>
                <c:pt idx="503">
                  <c:v>2443</c:v>
                </c:pt>
                <c:pt idx="504">
                  <c:v>2468</c:v>
                </c:pt>
                <c:pt idx="505">
                  <c:v>2475</c:v>
                </c:pt>
                <c:pt idx="506">
                  <c:v>2489</c:v>
                </c:pt>
                <c:pt idx="507">
                  <c:v>2506</c:v>
                </c:pt>
                <c:pt idx="508">
                  <c:v>2526</c:v>
                </c:pt>
                <c:pt idx="509">
                  <c:v>2528</c:v>
                </c:pt>
                <c:pt idx="510">
                  <c:v>2551</c:v>
                </c:pt>
                <c:pt idx="511">
                  <c:v>2662</c:v>
                </c:pt>
                <c:pt idx="512">
                  <c:v>2673</c:v>
                </c:pt>
                <c:pt idx="513">
                  <c:v>2693</c:v>
                </c:pt>
                <c:pt idx="514">
                  <c:v>2725</c:v>
                </c:pt>
                <c:pt idx="515">
                  <c:v>2739</c:v>
                </c:pt>
                <c:pt idx="516">
                  <c:v>2756</c:v>
                </c:pt>
                <c:pt idx="517">
                  <c:v>2768</c:v>
                </c:pt>
                <c:pt idx="518">
                  <c:v>2805</c:v>
                </c:pt>
                <c:pt idx="519">
                  <c:v>2857</c:v>
                </c:pt>
                <c:pt idx="520">
                  <c:v>2875</c:v>
                </c:pt>
                <c:pt idx="521">
                  <c:v>2893</c:v>
                </c:pt>
                <c:pt idx="522">
                  <c:v>2985</c:v>
                </c:pt>
                <c:pt idx="523">
                  <c:v>3016</c:v>
                </c:pt>
                <c:pt idx="524">
                  <c:v>3036</c:v>
                </c:pt>
                <c:pt idx="525">
                  <c:v>3059</c:v>
                </c:pt>
                <c:pt idx="526">
                  <c:v>3063</c:v>
                </c:pt>
                <c:pt idx="527">
                  <c:v>3116</c:v>
                </c:pt>
                <c:pt idx="528">
                  <c:v>3131</c:v>
                </c:pt>
                <c:pt idx="529">
                  <c:v>3177</c:v>
                </c:pt>
                <c:pt idx="530">
                  <c:v>3205</c:v>
                </c:pt>
                <c:pt idx="531">
                  <c:v>3272</c:v>
                </c:pt>
                <c:pt idx="532">
                  <c:v>3308</c:v>
                </c:pt>
                <c:pt idx="533">
                  <c:v>3318</c:v>
                </c:pt>
                <c:pt idx="534">
                  <c:v>3376</c:v>
                </c:pt>
                <c:pt idx="535">
                  <c:v>3388</c:v>
                </c:pt>
                <c:pt idx="536">
                  <c:v>3533</c:v>
                </c:pt>
                <c:pt idx="537">
                  <c:v>3537</c:v>
                </c:pt>
                <c:pt idx="538">
                  <c:v>3594</c:v>
                </c:pt>
                <c:pt idx="539">
                  <c:v>3596</c:v>
                </c:pt>
                <c:pt idx="540">
                  <c:v>3657</c:v>
                </c:pt>
                <c:pt idx="541">
                  <c:v>3727</c:v>
                </c:pt>
                <c:pt idx="542">
                  <c:v>3742</c:v>
                </c:pt>
                <c:pt idx="543">
                  <c:v>3777</c:v>
                </c:pt>
                <c:pt idx="544">
                  <c:v>3934</c:v>
                </c:pt>
                <c:pt idx="545">
                  <c:v>4006</c:v>
                </c:pt>
                <c:pt idx="546">
                  <c:v>4065</c:v>
                </c:pt>
                <c:pt idx="547">
                  <c:v>4233</c:v>
                </c:pt>
                <c:pt idx="548">
                  <c:v>4289</c:v>
                </c:pt>
                <c:pt idx="549">
                  <c:v>4358</c:v>
                </c:pt>
                <c:pt idx="550">
                  <c:v>4498</c:v>
                </c:pt>
                <c:pt idx="551">
                  <c:v>4799</c:v>
                </c:pt>
                <c:pt idx="552">
                  <c:v>5139</c:v>
                </c:pt>
                <c:pt idx="553">
                  <c:v>5168</c:v>
                </c:pt>
                <c:pt idx="554">
                  <c:v>5180</c:v>
                </c:pt>
                <c:pt idx="555">
                  <c:v>5203</c:v>
                </c:pt>
                <c:pt idx="556">
                  <c:v>5419</c:v>
                </c:pt>
                <c:pt idx="557">
                  <c:v>5512</c:v>
                </c:pt>
                <c:pt idx="558">
                  <c:v>5880</c:v>
                </c:pt>
                <c:pt idx="559">
                  <c:v>5966</c:v>
                </c:pt>
                <c:pt idx="560">
                  <c:v>6212</c:v>
                </c:pt>
                <c:pt idx="561">
                  <c:v>6286</c:v>
                </c:pt>
                <c:pt idx="562">
                  <c:v>6406</c:v>
                </c:pt>
                <c:pt idx="563">
                  <c:v>6465</c:v>
                </c:pt>
                <c:pt idx="564">
                  <c:v>7295</c:v>
                </c:pt>
              </c:numCache>
            </c:numRef>
          </c:xVal>
          <c:yVal>
            <c:numRef>
              <c:f>'bonus statistical'!$B$2:$B$566</c:f>
              <c:numCache>
                <c:formatCode>General</c:formatCode>
                <c:ptCount val="565"/>
                <c:pt idx="0">
                  <c:v>2.5347390636345715E-4</c:v>
                </c:pt>
                <c:pt idx="1">
                  <c:v>2.5478967100214084E-4</c:v>
                </c:pt>
                <c:pt idx="2">
                  <c:v>2.5492074808685061E-4</c:v>
                </c:pt>
                <c:pt idx="3">
                  <c:v>2.5557475471478796E-4</c:v>
                </c:pt>
                <c:pt idx="4">
                  <c:v>2.5557475471478796E-4</c:v>
                </c:pt>
                <c:pt idx="5">
                  <c:v>2.5583571000108412E-4</c:v>
                </c:pt>
                <c:pt idx="6">
                  <c:v>2.5661633446864759E-4</c:v>
                </c:pt>
                <c:pt idx="7">
                  <c:v>2.5674610947301683E-4</c:v>
                </c:pt>
                <c:pt idx="8">
                  <c:v>2.5674610947301683E-4</c:v>
                </c:pt>
                <c:pt idx="9">
                  <c:v>2.5687578989708778E-4</c:v>
                </c:pt>
                <c:pt idx="10">
                  <c:v>2.570053755312885E-4</c:v>
                </c:pt>
                <c:pt idx="11">
                  <c:v>2.570053755312885E-4</c:v>
                </c:pt>
                <c:pt idx="12">
                  <c:v>2.5765187452426221E-4</c:v>
                </c:pt>
                <c:pt idx="13">
                  <c:v>2.5765187452426221E-4</c:v>
                </c:pt>
                <c:pt idx="14">
                  <c:v>2.5765187452426221E-4</c:v>
                </c:pt>
                <c:pt idx="15">
                  <c:v>2.5790980326545753E-4</c:v>
                </c:pt>
                <c:pt idx="16">
                  <c:v>2.5790980326545753E-4</c:v>
                </c:pt>
                <c:pt idx="17">
                  <c:v>2.5790980326545753E-4</c:v>
                </c:pt>
                <c:pt idx="18">
                  <c:v>2.5816734615144389E-4</c:v>
                </c:pt>
                <c:pt idx="19">
                  <c:v>2.5829597237651348E-4</c:v>
                </c:pt>
                <c:pt idx="20">
                  <c:v>2.5829597237651348E-4</c:v>
                </c:pt>
                <c:pt idx="21">
                  <c:v>2.5842450151127017E-4</c:v>
                </c:pt>
                <c:pt idx="22">
                  <c:v>2.5855293334703833E-4</c:v>
                </c:pt>
                <c:pt idx="23">
                  <c:v>2.5868126767522056E-4</c:v>
                </c:pt>
                <c:pt idx="24">
                  <c:v>2.5906568352946372E-4</c:v>
                </c:pt>
                <c:pt idx="25">
                  <c:v>2.594492143135628E-4</c:v>
                </c:pt>
                <c:pt idx="26">
                  <c:v>2.5970440702218313E-4</c:v>
                </c:pt>
                <c:pt idx="27">
                  <c:v>2.5983185440840825E-4</c:v>
                </c:pt>
                <c:pt idx="28">
                  <c:v>2.5983185440840825E-4</c:v>
                </c:pt>
                <c:pt idx="29">
                  <c:v>2.60086450205772E-4</c:v>
                </c:pt>
                <c:pt idx="30">
                  <c:v>2.6021359820159776E-4</c:v>
                </c:pt>
                <c:pt idx="31">
                  <c:v>2.6034064598545324E-4</c:v>
                </c:pt>
                <c:pt idx="32">
                  <c:v>2.6034064598545324E-4</c:v>
                </c:pt>
                <c:pt idx="33">
                  <c:v>2.604675933498963E-4</c:v>
                </c:pt>
                <c:pt idx="34">
                  <c:v>2.6059444008757153E-4</c:v>
                </c:pt>
                <c:pt idx="35">
                  <c:v>2.6072118599121082E-4</c:v>
                </c:pt>
                <c:pt idx="36">
                  <c:v>2.6122715712313194E-4</c:v>
                </c:pt>
                <c:pt idx="37">
                  <c:v>2.6122715712313194E-4</c:v>
                </c:pt>
                <c:pt idx="38">
                  <c:v>2.614795323024145E-4</c:v>
                </c:pt>
                <c:pt idx="39">
                  <c:v>2.614795323024145E-4</c:v>
                </c:pt>
                <c:pt idx="40">
                  <c:v>2.6173149835210054E-4</c:v>
                </c:pt>
                <c:pt idx="41">
                  <c:v>2.6173149835210054E-4</c:v>
                </c:pt>
                <c:pt idx="42">
                  <c:v>2.6173149835210054E-4</c:v>
                </c:pt>
                <c:pt idx="43">
                  <c:v>2.6173149835210054E-4</c:v>
                </c:pt>
                <c:pt idx="44">
                  <c:v>2.6173149835210054E-4</c:v>
                </c:pt>
                <c:pt idx="45">
                  <c:v>2.6173149835210054E-4</c:v>
                </c:pt>
                <c:pt idx="46">
                  <c:v>2.6185732743702844E-4</c:v>
                </c:pt>
                <c:pt idx="47">
                  <c:v>2.6198305362016254E-4</c:v>
                </c:pt>
                <c:pt idx="48">
                  <c:v>2.6198305362016254E-4</c:v>
                </c:pt>
                <c:pt idx="49">
                  <c:v>2.6210867669523174E-4</c:v>
                </c:pt>
                <c:pt idx="50">
                  <c:v>2.6210867669523174E-4</c:v>
                </c:pt>
                <c:pt idx="51">
                  <c:v>2.6223419645605886E-4</c:v>
                </c:pt>
                <c:pt idx="52">
                  <c:v>2.6223419645605886E-4</c:v>
                </c:pt>
                <c:pt idx="53">
                  <c:v>2.6235961269656128E-4</c:v>
                </c:pt>
                <c:pt idx="54">
                  <c:v>2.6235961269656128E-4</c:v>
                </c:pt>
                <c:pt idx="55">
                  <c:v>2.6235961269656128E-4</c:v>
                </c:pt>
                <c:pt idx="56">
                  <c:v>2.6235961269656128E-4</c:v>
                </c:pt>
                <c:pt idx="57">
                  <c:v>2.6235961269656128E-4</c:v>
                </c:pt>
                <c:pt idx="58">
                  <c:v>2.6235961269656128E-4</c:v>
                </c:pt>
                <c:pt idx="59">
                  <c:v>2.6248492521075166E-4</c:v>
                </c:pt>
                <c:pt idx="60">
                  <c:v>2.6248492521075166E-4</c:v>
                </c:pt>
                <c:pt idx="61">
                  <c:v>2.6248492521075166E-4</c:v>
                </c:pt>
                <c:pt idx="62">
                  <c:v>2.6261013379273805E-4</c:v>
                </c:pt>
                <c:pt idx="63">
                  <c:v>2.6261013379273805E-4</c:v>
                </c:pt>
                <c:pt idx="64">
                  <c:v>2.6261013379273805E-4</c:v>
                </c:pt>
                <c:pt idx="65">
                  <c:v>2.6273523823672505E-4</c:v>
                </c:pt>
                <c:pt idx="66">
                  <c:v>2.6273523823672505E-4</c:v>
                </c:pt>
                <c:pt idx="67">
                  <c:v>2.6273523823672505E-4</c:v>
                </c:pt>
                <c:pt idx="68">
                  <c:v>2.6273523823672505E-4</c:v>
                </c:pt>
                <c:pt idx="69">
                  <c:v>2.6286023833701371E-4</c:v>
                </c:pt>
                <c:pt idx="70">
                  <c:v>2.6286023833701371E-4</c:v>
                </c:pt>
                <c:pt idx="71">
                  <c:v>2.6310992468418857E-4</c:v>
                </c:pt>
                <c:pt idx="72">
                  <c:v>2.6323461052016615E-4</c:v>
                </c:pt>
                <c:pt idx="73">
                  <c:v>2.6323461052016615E-4</c:v>
                </c:pt>
                <c:pt idx="74">
                  <c:v>2.6323461052016615E-4</c:v>
                </c:pt>
                <c:pt idx="75">
                  <c:v>2.6323461052016615E-4</c:v>
                </c:pt>
                <c:pt idx="76">
                  <c:v>2.6323461052016615E-4</c:v>
                </c:pt>
                <c:pt idx="77">
                  <c:v>2.6335919119062953E-4</c:v>
                </c:pt>
                <c:pt idx="78">
                  <c:v>2.6348366649037218E-4</c:v>
                </c:pt>
                <c:pt idx="79">
                  <c:v>2.6348366649037218E-4</c:v>
                </c:pt>
                <c:pt idx="80">
                  <c:v>2.6348366649037218E-4</c:v>
                </c:pt>
                <c:pt idx="81">
                  <c:v>2.6360803621428794E-4</c:v>
                </c:pt>
                <c:pt idx="82">
                  <c:v>2.6373230015737115E-4</c:v>
                </c:pt>
                <c:pt idx="83">
                  <c:v>2.6373230015737115E-4</c:v>
                </c:pt>
                <c:pt idx="84">
                  <c:v>2.6373230015737115E-4</c:v>
                </c:pt>
                <c:pt idx="85">
                  <c:v>2.6385645811471752E-4</c:v>
                </c:pt>
                <c:pt idx="86">
                  <c:v>2.6398050988152462E-4</c:v>
                </c:pt>
                <c:pt idx="87">
                  <c:v>2.6398050988152462E-4</c:v>
                </c:pt>
                <c:pt idx="88">
                  <c:v>2.642282940248234E-4</c:v>
                </c:pt>
                <c:pt idx="89">
                  <c:v>2.642282940248234E-4</c:v>
                </c:pt>
                <c:pt idx="90">
                  <c:v>2.643520259922243E-4</c:v>
                </c:pt>
                <c:pt idx="91">
                  <c:v>2.643520259922243E-4</c:v>
                </c:pt>
                <c:pt idx="92">
                  <c:v>2.6447565095090534E-4</c:v>
                </c:pt>
                <c:pt idx="93">
                  <c:v>2.6447565095090534E-4</c:v>
                </c:pt>
                <c:pt idx="94">
                  <c:v>2.6459916869658163E-4</c:v>
                </c:pt>
                <c:pt idx="95">
                  <c:v>2.6459916869658163E-4</c:v>
                </c:pt>
                <c:pt idx="96">
                  <c:v>2.648458817323063E-4</c:v>
                </c:pt>
                <c:pt idx="97">
                  <c:v>2.6496907661431297E-4</c:v>
                </c:pt>
                <c:pt idx="98">
                  <c:v>2.6496907661431297E-4</c:v>
                </c:pt>
                <c:pt idx="99">
                  <c:v>2.6509216346723218E-4</c:v>
                </c:pt>
                <c:pt idx="100">
                  <c:v>2.6509216346723218E-4</c:v>
                </c:pt>
                <c:pt idx="101">
                  <c:v>2.6509216346723218E-4</c:v>
                </c:pt>
                <c:pt idx="102">
                  <c:v>2.6509216346723218E-4</c:v>
                </c:pt>
                <c:pt idx="103">
                  <c:v>2.6509216346723218E-4</c:v>
                </c:pt>
                <c:pt idx="104">
                  <c:v>2.6546077381447134E-4</c:v>
                </c:pt>
                <c:pt idx="105">
                  <c:v>2.6546077381447134E-4</c:v>
                </c:pt>
                <c:pt idx="106">
                  <c:v>2.6546077381447134E-4</c:v>
                </c:pt>
                <c:pt idx="107">
                  <c:v>2.6546077381447134E-4</c:v>
                </c:pt>
                <c:pt idx="108">
                  <c:v>2.6558342651458868E-4</c:v>
                </c:pt>
                <c:pt idx="109">
                  <c:v>2.6570597016793652E-4</c:v>
                </c:pt>
                <c:pt idx="110">
                  <c:v>2.6570597016793652E-4</c:v>
                </c:pt>
                <c:pt idx="111">
                  <c:v>2.6570597016793652E-4</c:v>
                </c:pt>
                <c:pt idx="112">
                  <c:v>2.658284045713067E-4</c:v>
                </c:pt>
                <c:pt idx="113">
                  <c:v>2.658284045713067E-4</c:v>
                </c:pt>
                <c:pt idx="114">
                  <c:v>2.6595072952160191E-4</c:v>
                </c:pt>
                <c:pt idx="115">
                  <c:v>2.6595072952160191E-4</c:v>
                </c:pt>
                <c:pt idx="116">
                  <c:v>2.6595072952160191E-4</c:v>
                </c:pt>
                <c:pt idx="117">
                  <c:v>2.6607294481583615E-4</c:v>
                </c:pt>
                <c:pt idx="118">
                  <c:v>2.6619505025113533E-4</c:v>
                </c:pt>
                <c:pt idx="119">
                  <c:v>2.6619505025113533E-4</c:v>
                </c:pt>
                <c:pt idx="120">
                  <c:v>2.6631704562473778E-4</c:v>
                </c:pt>
                <c:pt idx="121">
                  <c:v>2.6631704562473778E-4</c:v>
                </c:pt>
                <c:pt idx="122">
                  <c:v>2.6656070537637113E-4</c:v>
                </c:pt>
                <c:pt idx="123">
                  <c:v>2.6680392245091267E-4</c:v>
                </c:pt>
                <c:pt idx="124">
                  <c:v>2.6680392245091267E-4</c:v>
                </c:pt>
                <c:pt idx="125">
                  <c:v>2.6680392245091267E-4</c:v>
                </c:pt>
                <c:pt idx="126">
                  <c:v>2.6692536447858023E-4</c:v>
                </c:pt>
                <c:pt idx="127">
                  <c:v>2.6692536447858023E-4</c:v>
                </c:pt>
                <c:pt idx="128">
                  <c:v>2.6692536447858023E-4</c:v>
                </c:pt>
                <c:pt idx="129">
                  <c:v>2.6692536447858023E-4</c:v>
                </c:pt>
                <c:pt idx="130">
                  <c:v>2.6704669523037333E-4</c:v>
                </c:pt>
                <c:pt idx="131">
                  <c:v>2.6704669523037333E-4</c:v>
                </c:pt>
                <c:pt idx="132">
                  <c:v>2.6704669523037333E-4</c:v>
                </c:pt>
                <c:pt idx="133">
                  <c:v>2.6728902209861648E-4</c:v>
                </c:pt>
                <c:pt idx="134">
                  <c:v>2.6741001781149982E-4</c:v>
                </c:pt>
                <c:pt idx="135">
                  <c:v>2.6741001781149982E-4</c:v>
                </c:pt>
                <c:pt idx="136">
                  <c:v>2.6741001781149982E-4</c:v>
                </c:pt>
                <c:pt idx="137">
                  <c:v>2.6741001781149982E-4</c:v>
                </c:pt>
                <c:pt idx="138">
                  <c:v>2.6741001781149982E-4</c:v>
                </c:pt>
                <c:pt idx="139">
                  <c:v>2.675309014413759E-4</c:v>
                </c:pt>
                <c:pt idx="140">
                  <c:v>2.675309014413759E-4</c:v>
                </c:pt>
                <c:pt idx="141">
                  <c:v>2.676516727867568E-4</c:v>
                </c:pt>
                <c:pt idx="142">
                  <c:v>2.676516727867568E-4</c:v>
                </c:pt>
                <c:pt idx="143">
                  <c:v>2.6777233164627337E-4</c:v>
                </c:pt>
                <c:pt idx="144">
                  <c:v>2.6777233164627337E-4</c:v>
                </c:pt>
                <c:pt idx="145">
                  <c:v>2.6789287781867624E-4</c:v>
                </c:pt>
                <c:pt idx="146">
                  <c:v>2.6789287781867624E-4</c:v>
                </c:pt>
                <c:pt idx="147">
                  <c:v>2.6801331110283636E-4</c:v>
                </c:pt>
                <c:pt idx="148">
                  <c:v>2.6801331110283636E-4</c:v>
                </c:pt>
                <c:pt idx="149">
                  <c:v>2.6801331110283636E-4</c:v>
                </c:pt>
                <c:pt idx="150">
                  <c:v>2.6801331110283636E-4</c:v>
                </c:pt>
                <c:pt idx="151">
                  <c:v>2.6801331110283636E-4</c:v>
                </c:pt>
                <c:pt idx="152">
                  <c:v>2.6813363129774535E-4</c:v>
                </c:pt>
                <c:pt idx="153">
                  <c:v>2.6813363129774535E-4</c:v>
                </c:pt>
                <c:pt idx="154">
                  <c:v>2.6813363129774535E-4</c:v>
                </c:pt>
                <c:pt idx="155">
                  <c:v>2.6825383820251633E-4</c:v>
                </c:pt>
                <c:pt idx="156">
                  <c:v>2.6825383820251633E-4</c:v>
                </c:pt>
                <c:pt idx="157">
                  <c:v>2.6825383820251633E-4</c:v>
                </c:pt>
                <c:pt idx="158">
                  <c:v>2.6837393161638405E-4</c:v>
                </c:pt>
                <c:pt idx="159">
                  <c:v>2.6837393161638405E-4</c:v>
                </c:pt>
                <c:pt idx="160">
                  <c:v>2.6837393161638405E-4</c:v>
                </c:pt>
                <c:pt idx="161">
                  <c:v>2.6849391133870591E-4</c:v>
                </c:pt>
                <c:pt idx="162">
                  <c:v>2.6849391133870591E-4</c:v>
                </c:pt>
                <c:pt idx="163">
                  <c:v>2.6849391133870591E-4</c:v>
                </c:pt>
                <c:pt idx="164">
                  <c:v>2.6861377716896233E-4</c:v>
                </c:pt>
                <c:pt idx="165">
                  <c:v>2.6873352890675721E-4</c:v>
                </c:pt>
                <c:pt idx="166">
                  <c:v>2.6873352890675721E-4</c:v>
                </c:pt>
                <c:pt idx="167">
                  <c:v>2.688531663518186E-4</c:v>
                </c:pt>
                <c:pt idx="168">
                  <c:v>2.688531663518186E-4</c:v>
                </c:pt>
                <c:pt idx="169">
                  <c:v>2.688531663518186E-4</c:v>
                </c:pt>
                <c:pt idx="170">
                  <c:v>2.6897268930399921E-4</c:v>
                </c:pt>
                <c:pt idx="171">
                  <c:v>2.6897268930399921E-4</c:v>
                </c:pt>
                <c:pt idx="172">
                  <c:v>2.6909209756327697E-4</c:v>
                </c:pt>
                <c:pt idx="173">
                  <c:v>2.6909209756327697E-4</c:v>
                </c:pt>
                <c:pt idx="174">
                  <c:v>2.6909209756327697E-4</c:v>
                </c:pt>
                <c:pt idx="175">
                  <c:v>2.693305692036654E-4</c:v>
                </c:pt>
                <c:pt idx="176">
                  <c:v>2.693305692036654E-4</c:v>
                </c:pt>
                <c:pt idx="177">
                  <c:v>2.693305692036654E-4</c:v>
                </c:pt>
                <c:pt idx="178">
                  <c:v>2.693305692036654E-4</c:v>
                </c:pt>
                <c:pt idx="179">
                  <c:v>2.6944963218536309E-4</c:v>
                </c:pt>
                <c:pt idx="180">
                  <c:v>2.695685796753331E-4</c:v>
                </c:pt>
                <c:pt idx="181">
                  <c:v>2.695685796753331E-4</c:v>
                </c:pt>
                <c:pt idx="182">
                  <c:v>2.695685796753331E-4</c:v>
                </c:pt>
                <c:pt idx="183">
                  <c:v>2.695685796753331E-4</c:v>
                </c:pt>
                <c:pt idx="184">
                  <c:v>2.6980612738266853E-4</c:v>
                </c:pt>
                <c:pt idx="185">
                  <c:v>2.6992472720164493E-4</c:v>
                </c:pt>
                <c:pt idx="186">
                  <c:v>2.6992472720164493E-4</c:v>
                </c:pt>
                <c:pt idx="187">
                  <c:v>2.6992472720164493E-4</c:v>
                </c:pt>
                <c:pt idx="188">
                  <c:v>2.7004321073211695E-4</c:v>
                </c:pt>
                <c:pt idx="189">
                  <c:v>2.7004321073211695E-4</c:v>
                </c:pt>
                <c:pt idx="190">
                  <c:v>2.7016157777521449E-4</c:v>
                </c:pt>
                <c:pt idx="191">
                  <c:v>2.7016157777521449E-4</c:v>
                </c:pt>
                <c:pt idx="192">
                  <c:v>2.7027982813219835E-4</c:v>
                </c:pt>
                <c:pt idx="193">
                  <c:v>2.7027982813219835E-4</c:v>
                </c:pt>
                <c:pt idx="194">
                  <c:v>2.7075165872881884E-4</c:v>
                </c:pt>
                <c:pt idx="195">
                  <c:v>2.7075165872881884E-4</c:v>
                </c:pt>
                <c:pt idx="196">
                  <c:v>2.7075165872881884E-4</c:v>
                </c:pt>
                <c:pt idx="197">
                  <c:v>2.7075165872881884E-4</c:v>
                </c:pt>
                <c:pt idx="198">
                  <c:v>2.7086932267876058E-4</c:v>
                </c:pt>
                <c:pt idx="199">
                  <c:v>2.7086932267876058E-4</c:v>
                </c:pt>
                <c:pt idx="200">
                  <c:v>2.7086932267876058E-4</c:v>
                </c:pt>
                <c:pt idx="201">
                  <c:v>2.7086932267876058E-4</c:v>
                </c:pt>
                <c:pt idx="202">
                  <c:v>2.7098686875293019E-4</c:v>
                </c:pt>
                <c:pt idx="203">
                  <c:v>2.7098686875293019E-4</c:v>
                </c:pt>
                <c:pt idx="204">
                  <c:v>2.711042967535191E-4</c:v>
                </c:pt>
                <c:pt idx="205">
                  <c:v>2.711042967535191E-4</c:v>
                </c:pt>
                <c:pt idx="206">
                  <c:v>2.711042967535191E-4</c:v>
                </c:pt>
                <c:pt idx="207">
                  <c:v>2.711042967535191E-4</c:v>
                </c:pt>
                <c:pt idx="208">
                  <c:v>2.711042967535191E-4</c:v>
                </c:pt>
                <c:pt idx="209">
                  <c:v>2.7122160648285426E-4</c:v>
                </c:pt>
                <c:pt idx="210">
                  <c:v>2.7122160648285426E-4</c:v>
                </c:pt>
                <c:pt idx="211">
                  <c:v>2.7133879774339818E-4</c:v>
                </c:pt>
                <c:pt idx="212">
                  <c:v>2.7133879774339818E-4</c:v>
                </c:pt>
                <c:pt idx="213">
                  <c:v>2.7133879774339818E-4</c:v>
                </c:pt>
                <c:pt idx="214">
                  <c:v>2.7145587033774955E-4</c:v>
                </c:pt>
                <c:pt idx="215">
                  <c:v>2.7145587033774955E-4</c:v>
                </c:pt>
                <c:pt idx="216">
                  <c:v>2.7157282406864414E-4</c:v>
                </c:pt>
                <c:pt idx="217">
                  <c:v>2.7180637415169328E-4</c:v>
                </c:pt>
                <c:pt idx="218">
                  <c:v>2.7180637415169328E-4</c:v>
                </c:pt>
                <c:pt idx="219">
                  <c:v>2.7192297011000835E-4</c:v>
                </c:pt>
                <c:pt idx="220">
                  <c:v>2.7192297011000835E-4</c:v>
                </c:pt>
                <c:pt idx="221">
                  <c:v>2.7192297011000835E-4</c:v>
                </c:pt>
                <c:pt idx="222">
                  <c:v>2.7192297011000835E-4</c:v>
                </c:pt>
                <c:pt idx="223">
                  <c:v>2.7192297011000835E-4</c:v>
                </c:pt>
                <c:pt idx="224">
                  <c:v>2.7203944641718877E-4</c:v>
                </c:pt>
                <c:pt idx="225">
                  <c:v>2.7203944641718877E-4</c:v>
                </c:pt>
                <c:pt idx="226">
                  <c:v>2.7203944641718877E-4</c:v>
                </c:pt>
                <c:pt idx="227">
                  <c:v>2.7203944641718877E-4</c:v>
                </c:pt>
                <c:pt idx="228">
                  <c:v>2.7215580287666278E-4</c:v>
                </c:pt>
                <c:pt idx="229">
                  <c:v>2.723881554669055E-4</c:v>
                </c:pt>
                <c:pt idx="230">
                  <c:v>2.723881554669055E-4</c:v>
                </c:pt>
                <c:pt idx="231">
                  <c:v>2.7250415120523352E-4</c:v>
                </c:pt>
                <c:pt idx="232">
                  <c:v>2.7262002631097472E-4</c:v>
                </c:pt>
                <c:pt idx="233">
                  <c:v>2.7262002631097472E-4</c:v>
                </c:pt>
                <c:pt idx="234">
                  <c:v>2.7262002631097472E-4</c:v>
                </c:pt>
                <c:pt idx="235">
                  <c:v>2.7285141384137762E-4</c:v>
                </c:pt>
                <c:pt idx="236">
                  <c:v>2.7296692587473731E-4</c:v>
                </c:pt>
                <c:pt idx="237">
                  <c:v>2.7308231649290747E-4</c:v>
                </c:pt>
                <c:pt idx="238">
                  <c:v>2.7308231649290747E-4</c:v>
                </c:pt>
                <c:pt idx="239">
                  <c:v>2.7319758550059758E-4</c:v>
                </c:pt>
                <c:pt idx="240">
                  <c:v>2.7331273270266184E-4</c:v>
                </c:pt>
                <c:pt idx="241">
                  <c:v>2.7365744152583235E-4</c:v>
                </c:pt>
                <c:pt idx="242">
                  <c:v>2.7377209955685878E-4</c:v>
                </c:pt>
                <c:pt idx="243">
                  <c:v>2.7377209955685878E-4</c:v>
                </c:pt>
                <c:pt idx="244">
                  <c:v>2.7377209955685878E-4</c:v>
                </c:pt>
                <c:pt idx="245">
                  <c:v>2.7377209955685878E-4</c:v>
                </c:pt>
                <c:pt idx="246">
                  <c:v>2.7388663480872711E-4</c:v>
                </c:pt>
                <c:pt idx="247">
                  <c:v>2.7388663480872711E-4</c:v>
                </c:pt>
                <c:pt idx="248">
                  <c:v>2.7400104708717379E-4</c:v>
                </c:pt>
                <c:pt idx="249">
                  <c:v>2.7411533619808414E-4</c:v>
                </c:pt>
                <c:pt idx="250">
                  <c:v>2.7411533619808414E-4</c:v>
                </c:pt>
                <c:pt idx="251">
                  <c:v>2.7422950194749319E-4</c:v>
                </c:pt>
                <c:pt idx="252">
                  <c:v>2.7434354414158571E-4</c:v>
                </c:pt>
                <c:pt idx="253">
                  <c:v>2.7445746258669722E-4</c:v>
                </c:pt>
                <c:pt idx="254">
                  <c:v>2.7445746258669722E-4</c:v>
                </c:pt>
                <c:pt idx="255">
                  <c:v>2.7445746258669722E-4</c:v>
                </c:pt>
                <c:pt idx="256">
                  <c:v>2.7445746258669722E-4</c:v>
                </c:pt>
                <c:pt idx="257">
                  <c:v>2.7445746258669722E-4</c:v>
                </c:pt>
                <c:pt idx="258">
                  <c:v>2.7457125708931434E-4</c:v>
                </c:pt>
                <c:pt idx="259">
                  <c:v>2.7479847349377016E-4</c:v>
                </c:pt>
                <c:pt idx="260">
                  <c:v>2.7479847349377016E-4</c:v>
                </c:pt>
                <c:pt idx="261">
                  <c:v>2.7491189500934254E-4</c:v>
                </c:pt>
                <c:pt idx="262">
                  <c:v>2.7491189500934254E-4</c:v>
                </c:pt>
                <c:pt idx="263">
                  <c:v>2.7502519180988886E-4</c:v>
                </c:pt>
                <c:pt idx="264">
                  <c:v>2.7502519180988886E-4</c:v>
                </c:pt>
                <c:pt idx="265">
                  <c:v>2.7502519180988886E-4</c:v>
                </c:pt>
                <c:pt idx="266">
                  <c:v>2.7513836370265921E-4</c:v>
                </c:pt>
                <c:pt idx="267">
                  <c:v>2.7513836370265921E-4</c:v>
                </c:pt>
                <c:pt idx="268">
                  <c:v>2.7525141049505847E-4</c:v>
                </c:pt>
                <c:pt idx="269">
                  <c:v>2.7536433199464613E-4</c:v>
                </c:pt>
                <c:pt idx="270">
                  <c:v>2.7536433199464613E-4</c:v>
                </c:pt>
                <c:pt idx="271">
                  <c:v>2.7536433199464613E-4</c:v>
                </c:pt>
                <c:pt idx="272">
                  <c:v>2.7536433199464613E-4</c:v>
                </c:pt>
                <c:pt idx="273">
                  <c:v>2.7547712800913746E-4</c:v>
                </c:pt>
                <c:pt idx="274">
                  <c:v>2.7547712800913746E-4</c:v>
                </c:pt>
                <c:pt idx="275">
                  <c:v>2.7558979834640333E-4</c:v>
                </c:pt>
                <c:pt idx="276">
                  <c:v>2.7581476122152672E-4</c:v>
                </c:pt>
                <c:pt idx="277">
                  <c:v>2.7581476122152672E-4</c:v>
                </c:pt>
                <c:pt idx="278">
                  <c:v>2.7581476122152672E-4</c:v>
                </c:pt>
                <c:pt idx="279">
                  <c:v>2.7592705337591136E-4</c:v>
                </c:pt>
                <c:pt idx="280">
                  <c:v>2.7592705337591136E-4</c:v>
                </c:pt>
                <c:pt idx="281">
                  <c:v>2.7592705337591136E-4</c:v>
                </c:pt>
                <c:pt idx="282">
                  <c:v>2.7615125816082999E-4</c:v>
                </c:pt>
                <c:pt idx="283">
                  <c:v>2.7626317040884183E-4</c:v>
                </c:pt>
                <c:pt idx="284">
                  <c:v>2.7626317040884183E-4</c:v>
                </c:pt>
                <c:pt idx="285">
                  <c:v>2.7637495563913994E-4</c:v>
                </c:pt>
                <c:pt idx="286">
                  <c:v>2.7637495563913994E-4</c:v>
                </c:pt>
                <c:pt idx="287">
                  <c:v>2.7659814428331091E-4</c:v>
                </c:pt>
                <c:pt idx="288">
                  <c:v>2.7670954731594439E-4</c:v>
                </c:pt>
                <c:pt idx="289">
                  <c:v>2.7682082256838661E-4</c:v>
                </c:pt>
                <c:pt idx="290">
                  <c:v>2.7682082256838661E-4</c:v>
                </c:pt>
                <c:pt idx="291">
                  <c:v>2.7704298897200257E-4</c:v>
                </c:pt>
                <c:pt idx="292">
                  <c:v>2.7715387974323706E-4</c:v>
                </c:pt>
                <c:pt idx="293">
                  <c:v>2.772646419744031E-4</c:v>
                </c:pt>
                <c:pt idx="294">
                  <c:v>2.772646419744031E-4</c:v>
                </c:pt>
                <c:pt idx="295">
                  <c:v>2.775961555327262E-4</c:v>
                </c:pt>
                <c:pt idx="296">
                  <c:v>2.7781651840043332E-4</c:v>
                </c:pt>
                <c:pt idx="297">
                  <c:v>2.7792650541625031E-4</c:v>
                </c:pt>
                <c:pt idx="298">
                  <c:v>2.7803636256857407E-4</c:v>
                </c:pt>
                <c:pt idx="299">
                  <c:v>2.7803636256857407E-4</c:v>
                </c:pt>
                <c:pt idx="300">
                  <c:v>2.7814608966901337E-4</c:v>
                </c:pt>
                <c:pt idx="301">
                  <c:v>2.7825568652934594E-4</c:v>
                </c:pt>
                <c:pt idx="302">
                  <c:v>2.7825568652934594E-4</c:v>
                </c:pt>
                <c:pt idx="303">
                  <c:v>2.7836515296151919E-4</c:v>
                </c:pt>
                <c:pt idx="304">
                  <c:v>2.7836515296151919E-4</c:v>
                </c:pt>
                <c:pt idx="305">
                  <c:v>2.7847448877765032E-4</c:v>
                </c:pt>
                <c:pt idx="306">
                  <c:v>2.7847448877765032E-4</c:v>
                </c:pt>
                <c:pt idx="307">
                  <c:v>2.7858369379002722E-4</c:v>
                </c:pt>
                <c:pt idx="308">
                  <c:v>2.7880171065352628E-4</c:v>
                </c:pt>
                <c:pt idx="309">
                  <c:v>2.7891052213008195E-4</c:v>
                </c:pt>
                <c:pt idx="310">
                  <c:v>2.7891052213008195E-4</c:v>
                </c:pt>
                <c:pt idx="311">
                  <c:v>2.7901920205375158E-4</c:v>
                </c:pt>
                <c:pt idx="312">
                  <c:v>2.796685085336927E-4</c:v>
                </c:pt>
                <c:pt idx="313">
                  <c:v>2.7977626236509712E-4</c:v>
                </c:pt>
                <c:pt idx="314">
                  <c:v>2.7988388315370227E-4</c:v>
                </c:pt>
                <c:pt idx="315">
                  <c:v>2.7999137071406215E-4</c:v>
                </c:pt>
                <c:pt idx="316">
                  <c:v>2.7999137071406215E-4</c:v>
                </c:pt>
                <c:pt idx="317">
                  <c:v>2.8009872486090893E-4</c:v>
                </c:pt>
                <c:pt idx="318">
                  <c:v>2.802059454091532E-4</c:v>
                </c:pt>
                <c:pt idx="319">
                  <c:v>2.802059454091532E-4</c:v>
                </c:pt>
                <c:pt idx="320">
                  <c:v>2.8031303217388495E-4</c:v>
                </c:pt>
                <c:pt idx="321">
                  <c:v>2.8052680361406859E-4</c:v>
                </c:pt>
                <c:pt idx="322">
                  <c:v>2.8084645278560243E-4</c:v>
                </c:pt>
                <c:pt idx="323">
                  <c:v>2.8084645278560243E-4</c:v>
                </c:pt>
                <c:pt idx="324">
                  <c:v>2.809527329762415E-4</c:v>
                </c:pt>
                <c:pt idx="325">
                  <c:v>2.8105887809405623E-4</c:v>
                </c:pt>
                <c:pt idx="326">
                  <c:v>2.8105887809405623E-4</c:v>
                </c:pt>
                <c:pt idx="327">
                  <c:v>2.8116488795558832E-4</c:v>
                </c:pt>
                <c:pt idx="328">
                  <c:v>2.8116488795558832E-4</c:v>
                </c:pt>
                <c:pt idx="329">
                  <c:v>2.8137650117689134E-4</c:v>
                </c:pt>
                <c:pt idx="330">
                  <c:v>2.8137650117689134E-4</c:v>
                </c:pt>
                <c:pt idx="331">
                  <c:v>2.8148210417066721E-4</c:v>
                </c:pt>
                <c:pt idx="332">
                  <c:v>2.8169290201087002E-4</c:v>
                </c:pt>
                <c:pt idx="333">
                  <c:v>2.817980964924161E-4</c:v>
                </c:pt>
                <c:pt idx="334">
                  <c:v>2.8190315443864933E-4</c:v>
                </c:pt>
                <c:pt idx="335">
                  <c:v>2.8200807566759718E-4</c:v>
                </c:pt>
                <c:pt idx="336">
                  <c:v>2.826347218115872E-4</c:v>
                </c:pt>
                <c:pt idx="337">
                  <c:v>2.826347218115872E-4</c:v>
                </c:pt>
                <c:pt idx="338">
                  <c:v>2.8294618451831183E-4</c:v>
                </c:pt>
                <c:pt idx="339">
                  <c:v>2.8315313399032314E-4</c:v>
                </c:pt>
                <c:pt idx="340">
                  <c:v>2.8335952791797665E-4</c:v>
                </c:pt>
                <c:pt idx="341">
                  <c:v>2.8346251610407382E-4</c:v>
                </c:pt>
                <c:pt idx="342">
                  <c:v>2.8356536486615698E-4</c:v>
                </c:pt>
                <c:pt idx="343">
                  <c:v>2.8377064340287414E-4</c:v>
                </c:pt>
                <c:pt idx="344">
                  <c:v>2.840775110617161E-4</c:v>
                </c:pt>
                <c:pt idx="345">
                  <c:v>2.8448470019067551E-4</c:v>
                </c:pt>
                <c:pt idx="346">
                  <c:v>2.8458614490564453E-4</c:v>
                </c:pt>
                <c:pt idx="347">
                  <c:v>2.8478861001575927E-4</c:v>
                </c:pt>
                <c:pt idx="348">
                  <c:v>2.8539259808976341E-4</c:v>
                </c:pt>
                <c:pt idx="349">
                  <c:v>2.8559278700770281E-4</c:v>
                </c:pt>
                <c:pt idx="350">
                  <c:v>2.8609075131689435E-4</c:v>
                </c:pt>
                <c:pt idx="351">
                  <c:v>2.861899128438926E-4</c:v>
                </c:pt>
                <c:pt idx="352">
                  <c:v>2.862889301869922E-4</c:v>
                </c:pt>
                <c:pt idx="353">
                  <c:v>2.8648653162803339E-4</c:v>
                </c:pt>
                <c:pt idx="354">
                  <c:v>2.8658511537977015E-4</c:v>
                </c:pt>
                <c:pt idx="355">
                  <c:v>2.8658511537977015E-4</c:v>
                </c:pt>
                <c:pt idx="356">
                  <c:v>2.8687999668705106E-4</c:v>
                </c:pt>
                <c:pt idx="357">
                  <c:v>2.8727113545604766E-4</c:v>
                </c:pt>
                <c:pt idx="358">
                  <c:v>2.8727113545604766E-4</c:v>
                </c:pt>
                <c:pt idx="359">
                  <c:v>2.8814263538748668E-4</c:v>
                </c:pt>
                <c:pt idx="360">
                  <c:v>2.888122087950547E-4</c:v>
                </c:pt>
                <c:pt idx="361">
                  <c:v>2.8938032822242341E-4</c:v>
                </c:pt>
                <c:pt idx="362">
                  <c:v>2.8947449149048266E-4</c:v>
                </c:pt>
                <c:pt idx="363">
                  <c:v>2.8956850479935155E-4</c:v>
                </c:pt>
                <c:pt idx="364">
                  <c:v>2.9003631615411572E-4</c:v>
                </c:pt>
                <c:pt idx="365">
                  <c:v>2.9012942622999729E-4</c:v>
                </c:pt>
                <c:pt idx="366">
                  <c:v>2.9040784910225955E-4</c:v>
                </c:pt>
                <c:pt idx="367">
                  <c:v>2.9231835799014118E-4</c:v>
                </c:pt>
                <c:pt idx="368">
                  <c:v>2.924967696066185E-4</c:v>
                </c:pt>
                <c:pt idx="369">
                  <c:v>2.9276322177864333E-4</c:v>
                </c:pt>
                <c:pt idx="370">
                  <c:v>2.9302827185689932E-4</c:v>
                </c:pt>
                <c:pt idx="371">
                  <c:v>2.9346689469936135E-4</c:v>
                </c:pt>
                <c:pt idx="372">
                  <c:v>2.9355414876697093E-4</c:v>
                </c:pt>
                <c:pt idx="373">
                  <c:v>2.9407436660584509E-4</c:v>
                </c:pt>
                <c:pt idx="374">
                  <c:v>2.9407436660584509E-4</c:v>
                </c:pt>
                <c:pt idx="375">
                  <c:v>2.9509769175643823E-4</c:v>
                </c:pt>
                <c:pt idx="376">
                  <c:v>2.9543369455887396E-4</c:v>
                </c:pt>
                <c:pt idx="377">
                  <c:v>2.9642625149410622E-4</c:v>
                </c:pt>
                <c:pt idx="378">
                  <c:v>2.9658941184232618E-4</c:v>
                </c:pt>
                <c:pt idx="379">
                  <c:v>2.9723553645938545E-4</c:v>
                </c:pt>
                <c:pt idx="380">
                  <c:v>2.9826309934482035E-4</c:v>
                </c:pt>
                <c:pt idx="381">
                  <c:v>2.9978919840203451E-4</c:v>
                </c:pt>
                <c:pt idx="382">
                  <c:v>2.999381216163604E-4</c:v>
                </c:pt>
                <c:pt idx="383">
                  <c:v>3.0038083901516983E-4</c:v>
                </c:pt>
                <c:pt idx="384">
                  <c:v>3.0052705717074582E-4</c:v>
                </c:pt>
                <c:pt idx="385">
                  <c:v>3.0110513001163099E-4</c:v>
                </c:pt>
                <c:pt idx="386">
                  <c:v>3.0181234328181816E-4</c:v>
                </c:pt>
                <c:pt idx="387">
                  <c:v>3.020904179609236E-4</c:v>
                </c:pt>
                <c:pt idx="388">
                  <c:v>3.0304188322431393E-4</c:v>
                </c:pt>
                <c:pt idx="389">
                  <c:v>3.0471800682935787E-4</c:v>
                </c:pt>
                <c:pt idx="390">
                  <c:v>3.0527037251656996E-4</c:v>
                </c:pt>
                <c:pt idx="391">
                  <c:v>3.0545128771356813E-4</c:v>
                </c:pt>
                <c:pt idx="392">
                  <c:v>3.0604270599981912E-4</c:v>
                </c:pt>
                <c:pt idx="393">
                  <c:v>3.0650290108440756E-4</c:v>
                </c:pt>
                <c:pt idx="394">
                  <c:v>3.0655961371851034E-4</c:v>
                </c:pt>
                <c:pt idx="395">
                  <c:v>3.0837964109032499E-4</c:v>
                </c:pt>
                <c:pt idx="396">
                  <c:v>3.1091187836076805E-4</c:v>
                </c:pt>
                <c:pt idx="397">
                  <c:v>3.1145298366017928E-4</c:v>
                </c:pt>
                <c:pt idx="398">
                  <c:v>3.1206001784097568E-4</c:v>
                </c:pt>
                <c:pt idx="399">
                  <c:v>3.1345029183557513E-4</c:v>
                </c:pt>
                <c:pt idx="400">
                  <c:v>3.1427974114797095E-4</c:v>
                </c:pt>
                <c:pt idx="401">
                  <c:v>3.1438107219823109E-4</c:v>
                </c:pt>
                <c:pt idx="402">
                  <c:v>3.1496427577965566E-4</c:v>
                </c:pt>
                <c:pt idx="403">
                  <c:v>3.1491129747862015E-4</c:v>
                </c:pt>
                <c:pt idx="404">
                  <c:v>3.1479552004069858E-4</c:v>
                </c:pt>
                <c:pt idx="405">
                  <c:v>3.1473090976229077E-4</c:v>
                </c:pt>
                <c:pt idx="406">
                  <c:v>3.1423173950847138E-4</c:v>
                </c:pt>
                <c:pt idx="407">
                  <c:v>3.1343255201594407E-4</c:v>
                </c:pt>
                <c:pt idx="408">
                  <c:v>3.1243281504471815E-4</c:v>
                </c:pt>
                <c:pt idx="409">
                  <c:v>3.1220462587526547E-4</c:v>
                </c:pt>
                <c:pt idx="410">
                  <c:v>3.1112084686588895E-4</c:v>
                </c:pt>
                <c:pt idx="411">
                  <c:v>3.1034628574756355E-4</c:v>
                </c:pt>
                <c:pt idx="412">
                  <c:v>3.1034628574756355E-4</c:v>
                </c:pt>
                <c:pt idx="413">
                  <c:v>3.1026080162502621E-4</c:v>
                </c:pt>
                <c:pt idx="414">
                  <c:v>3.0927110236260745E-4</c:v>
                </c:pt>
                <c:pt idx="415">
                  <c:v>3.0898554468941722E-4</c:v>
                </c:pt>
                <c:pt idx="416">
                  <c:v>3.0839444656347156E-4</c:v>
                </c:pt>
                <c:pt idx="417">
                  <c:v>3.0713287797304577E-4</c:v>
                </c:pt>
                <c:pt idx="418">
                  <c:v>3.0696779132956194E-4</c:v>
                </c:pt>
                <c:pt idx="419">
                  <c:v>3.062911385271259E-4</c:v>
                </c:pt>
                <c:pt idx="420">
                  <c:v>3.0522755186064701E-4</c:v>
                </c:pt>
                <c:pt idx="421">
                  <c:v>2.9988561422202633E-4</c:v>
                </c:pt>
                <c:pt idx="422">
                  <c:v>2.9851902004831616E-4</c:v>
                </c:pt>
                <c:pt idx="423">
                  <c:v>2.9749852032289674E-4</c:v>
                </c:pt>
                <c:pt idx="424">
                  <c:v>2.9612218381648884E-4</c:v>
                </c:pt>
                <c:pt idx="425">
                  <c:v>2.9198610589395305E-4</c:v>
                </c:pt>
                <c:pt idx="426">
                  <c:v>2.9117046348169789E-4</c:v>
                </c:pt>
                <c:pt idx="427">
                  <c:v>2.8826693880177619E-4</c:v>
                </c:pt>
                <c:pt idx="428">
                  <c:v>2.8720225000870614E-4</c:v>
                </c:pt>
                <c:pt idx="429">
                  <c:v>2.8720225000870614E-4</c:v>
                </c:pt>
                <c:pt idx="430">
                  <c:v>2.8431128986233811E-4</c:v>
                </c:pt>
                <c:pt idx="431">
                  <c:v>2.8256122328639157E-4</c:v>
                </c:pt>
                <c:pt idx="432">
                  <c:v>2.8066480677697072E-4</c:v>
                </c:pt>
                <c:pt idx="433">
                  <c:v>2.7991547739930676E-4</c:v>
                </c:pt>
                <c:pt idx="434">
                  <c:v>2.7959233329896032E-4</c:v>
                </c:pt>
                <c:pt idx="435">
                  <c:v>2.7426302097617909E-4</c:v>
                </c:pt>
                <c:pt idx="436">
                  <c:v>2.7184064306456934E-4</c:v>
                </c:pt>
                <c:pt idx="437">
                  <c:v>2.7078624123905333E-4</c:v>
                </c:pt>
                <c:pt idx="438">
                  <c:v>2.6948459157974738E-4</c:v>
                </c:pt>
                <c:pt idx="439">
                  <c:v>2.6924641808828887E-4</c:v>
                </c:pt>
                <c:pt idx="440">
                  <c:v>2.6792827347726472E-4</c:v>
                </c:pt>
                <c:pt idx="441">
                  <c:v>2.6780776045116689E-4</c:v>
                </c:pt>
                <c:pt idx="442">
                  <c:v>2.6451195225204674E-4</c:v>
                </c:pt>
                <c:pt idx="443">
                  <c:v>2.640169367366056E-4</c:v>
                </c:pt>
                <c:pt idx="444">
                  <c:v>2.6389291620805344E-4</c:v>
                </c:pt>
                <c:pt idx="445">
                  <c:v>2.6376878942880932E-4</c:v>
                </c:pt>
                <c:pt idx="446">
                  <c:v>2.6289694416839314E-4</c:v>
                </c:pt>
                <c:pt idx="447">
                  <c:v>2.6189427714166144E-4</c:v>
                </c:pt>
                <c:pt idx="448">
                  <c:v>2.6088502055232626E-4</c:v>
                </c:pt>
                <c:pt idx="449">
                  <c:v>2.5417157258518172E-4</c:v>
                </c:pt>
                <c:pt idx="450">
                  <c:v>2.5377651422644007E-4</c:v>
                </c:pt>
                <c:pt idx="451">
                  <c:v>2.5298397851208335E-4</c:v>
                </c:pt>
                <c:pt idx="452">
                  <c:v>2.5205532833078113E-4</c:v>
                </c:pt>
                <c:pt idx="453">
                  <c:v>2.5125594457191518E-4</c:v>
                </c:pt>
                <c:pt idx="454">
                  <c:v>2.4991679828824495E-4</c:v>
                </c:pt>
                <c:pt idx="455">
                  <c:v>2.4171369241599282E-4</c:v>
                </c:pt>
                <c:pt idx="456">
                  <c:v>2.4046009834680063E-4</c:v>
                </c:pt>
                <c:pt idx="457">
                  <c:v>2.401807582207752E-4</c:v>
                </c:pt>
                <c:pt idx="458">
                  <c:v>2.4004098530632027E-4</c:v>
                </c:pt>
                <c:pt idx="459">
                  <c:v>2.3835844558175705E-4</c:v>
                </c:pt>
                <c:pt idx="460">
                  <c:v>2.3581700934970656E-4</c:v>
                </c:pt>
                <c:pt idx="461">
                  <c:v>2.3496534848901953E-4</c:v>
                </c:pt>
                <c:pt idx="462">
                  <c:v>2.2851157048309908E-4</c:v>
                </c:pt>
                <c:pt idx="463">
                  <c:v>2.2590007030122536E-4</c:v>
                </c:pt>
                <c:pt idx="464">
                  <c:v>2.2546330161783966E-4</c:v>
                </c:pt>
                <c:pt idx="465">
                  <c:v>2.244425565327143E-4</c:v>
                </c:pt>
                <c:pt idx="466">
                  <c:v>2.2327329287663951E-4</c:v>
                </c:pt>
                <c:pt idx="467">
                  <c:v>2.2107353127579334E-4</c:v>
                </c:pt>
                <c:pt idx="468">
                  <c:v>2.1397700805695231E-4</c:v>
                </c:pt>
                <c:pt idx="469">
                  <c:v>2.104012260736057E-4</c:v>
                </c:pt>
                <c:pt idx="470">
                  <c:v>2.1010254839429378E-4</c:v>
                </c:pt>
                <c:pt idx="471">
                  <c:v>2.0681089057738181E-4</c:v>
                </c:pt>
                <c:pt idx="472">
                  <c:v>2.030585063228997E-4</c:v>
                </c:pt>
                <c:pt idx="473">
                  <c:v>2.0230677593777841E-4</c:v>
                </c:pt>
                <c:pt idx="474">
                  <c:v>2.0080226064907595E-4</c:v>
                </c:pt>
                <c:pt idx="475">
                  <c:v>1.9673442377296556E-4</c:v>
                </c:pt>
                <c:pt idx="476">
                  <c:v>1.9371764038855288E-4</c:v>
                </c:pt>
                <c:pt idx="477">
                  <c:v>1.9296317869187506E-4</c:v>
                </c:pt>
                <c:pt idx="478">
                  <c:v>1.9281227856010139E-4</c:v>
                </c:pt>
                <c:pt idx="479">
                  <c:v>1.9266137627448857E-4</c:v>
                </c:pt>
                <c:pt idx="480">
                  <c:v>1.9069953674173888E-4</c:v>
                </c:pt>
                <c:pt idx="481">
                  <c:v>1.8707820040430627E-4</c:v>
                </c:pt>
                <c:pt idx="482">
                  <c:v>1.8044830465013459E-4</c:v>
                </c:pt>
                <c:pt idx="483">
                  <c:v>1.7594130140262081E-4</c:v>
                </c:pt>
                <c:pt idx="484">
                  <c:v>1.7564136302261651E-4</c:v>
                </c:pt>
                <c:pt idx="485">
                  <c:v>1.7414280683662411E-4</c:v>
                </c:pt>
                <c:pt idx="486">
                  <c:v>1.7309500786918315E-4</c:v>
                </c:pt>
                <c:pt idx="487">
                  <c:v>1.6951085143446725E-4</c:v>
                </c:pt>
                <c:pt idx="488">
                  <c:v>1.687659136589244E-4</c:v>
                </c:pt>
                <c:pt idx="489">
                  <c:v>1.6623813741199246E-4</c:v>
                </c:pt>
                <c:pt idx="490">
                  <c:v>1.653479341814154E-4</c:v>
                </c:pt>
                <c:pt idx="491">
                  <c:v>1.6475506017057866E-4</c:v>
                </c:pt>
                <c:pt idx="492">
                  <c:v>1.607664160510193E-4</c:v>
                </c:pt>
                <c:pt idx="493">
                  <c:v>1.5988337514974304E-4</c:v>
                </c:pt>
                <c:pt idx="494">
                  <c:v>1.5914848430278162E-4</c:v>
                </c:pt>
                <c:pt idx="495">
                  <c:v>1.5694933319625721E-4</c:v>
                </c:pt>
                <c:pt idx="496">
                  <c:v>1.5592599961537678E-4</c:v>
                </c:pt>
                <c:pt idx="497">
                  <c:v>1.478132039395186E-4</c:v>
                </c:pt>
                <c:pt idx="498">
                  <c:v>1.4709571504724982E-4</c:v>
                </c:pt>
                <c:pt idx="499">
                  <c:v>1.4466532931702416E-4</c:v>
                </c:pt>
                <c:pt idx="500">
                  <c:v>1.4395324398482499E-4</c:v>
                </c:pt>
                <c:pt idx="501">
                  <c:v>1.4324243027526496E-4</c:v>
                </c:pt>
                <c:pt idx="502">
                  <c:v>1.4295846439685229E-4</c:v>
                </c:pt>
                <c:pt idx="503">
                  <c:v>1.4295846439685229E-4</c:v>
                </c:pt>
                <c:pt idx="504">
                  <c:v>1.3942667822021049E-4</c:v>
                </c:pt>
                <c:pt idx="505">
                  <c:v>1.3844383646700601E-4</c:v>
                </c:pt>
                <c:pt idx="506">
                  <c:v>1.3648637489149381E-4</c:v>
                </c:pt>
                <c:pt idx="507">
                  <c:v>1.3412458369879704E-4</c:v>
                </c:pt>
                <c:pt idx="508">
                  <c:v>1.3136795755292705E-4</c:v>
                </c:pt>
                <c:pt idx="509">
                  <c:v>1.3109363167482252E-4</c:v>
                </c:pt>
                <c:pt idx="510">
                  <c:v>1.2795681261090831E-4</c:v>
                </c:pt>
                <c:pt idx="511">
                  <c:v>1.1331498539630743E-4</c:v>
                </c:pt>
                <c:pt idx="512">
                  <c:v>1.1191171148296375E-4</c:v>
                </c:pt>
                <c:pt idx="513">
                  <c:v>1.0938352532433515E-4</c:v>
                </c:pt>
                <c:pt idx="514">
                  <c:v>1.0540197872346688E-4</c:v>
                </c:pt>
                <c:pt idx="515">
                  <c:v>1.0368511581154035E-4</c:v>
                </c:pt>
                <c:pt idx="516">
                  <c:v>1.0162120438652505E-4</c:v>
                </c:pt>
                <c:pt idx="517">
                  <c:v>1.0017823756427901E-4</c:v>
                </c:pt>
                <c:pt idx="518">
                  <c:v>9.5802626955358399E-5</c:v>
                </c:pt>
                <c:pt idx="519">
                  <c:v>8.984448865338951E-5</c:v>
                </c:pt>
                <c:pt idx="520">
                  <c:v>8.7835071585791645E-5</c:v>
                </c:pt>
                <c:pt idx="521">
                  <c:v>8.5853245685064652E-5</c:v>
                </c:pt>
                <c:pt idx="522">
                  <c:v>7.6160308868068033E-5</c:v>
                </c:pt>
                <c:pt idx="523">
                  <c:v>7.3060243496283827E-5</c:v>
                </c:pt>
                <c:pt idx="524">
                  <c:v>7.1104874517668488E-5</c:v>
                </c:pt>
                <c:pt idx="525">
                  <c:v>6.8899557152927153E-5</c:v>
                </c:pt>
                <c:pt idx="526">
                  <c:v>6.8520758455154694E-5</c:v>
                </c:pt>
                <c:pt idx="527">
                  <c:v>6.3633961202136228E-5</c:v>
                </c:pt>
                <c:pt idx="528">
                  <c:v>6.229547707132114E-5</c:v>
                </c:pt>
                <c:pt idx="529">
                  <c:v>5.8312769875225053E-5</c:v>
                </c:pt>
                <c:pt idx="530">
                  <c:v>5.5978060481109431E-5</c:v>
                </c:pt>
                <c:pt idx="531">
                  <c:v>5.0663198452249831E-5</c:v>
                </c:pt>
                <c:pt idx="532">
                  <c:v>4.7963535583332019E-5</c:v>
                </c:pt>
                <c:pt idx="533">
                  <c:v>4.7232718481604179E-5</c:v>
                </c:pt>
                <c:pt idx="534">
                  <c:v>4.3155183499354034E-5</c:v>
                </c:pt>
                <c:pt idx="535">
                  <c:v>4.2345454313105259E-5</c:v>
                </c:pt>
                <c:pt idx="536">
                  <c:v>3.3444455823205272E-5</c:v>
                </c:pt>
                <c:pt idx="537">
                  <c:v>3.3221275963498349E-5</c:v>
                </c:pt>
                <c:pt idx="538">
                  <c:v>3.0165387333518778E-5</c:v>
                </c:pt>
                <c:pt idx="539">
                  <c:v>3.0062319772892977E-5</c:v>
                </c:pt>
                <c:pt idx="540">
                  <c:v>2.7049941870537731E-5</c:v>
                </c:pt>
                <c:pt idx="541">
                  <c:v>2.3894756749169308E-5</c:v>
                </c:pt>
                <c:pt idx="542">
                  <c:v>2.3258821857281537E-5</c:v>
                </c:pt>
                <c:pt idx="543">
                  <c:v>2.1828100140512824E-5</c:v>
                </c:pt>
                <c:pt idx="544">
                  <c:v>1.6265011973901733E-5</c:v>
                </c:pt>
                <c:pt idx="545">
                  <c:v>1.4139371628857039E-5</c:v>
                </c:pt>
                <c:pt idx="546">
                  <c:v>1.2575962765614655E-5</c:v>
                </c:pt>
                <c:pt idx="547">
                  <c:v>8.9016914742698969E-6</c:v>
                </c:pt>
                <c:pt idx="548">
                  <c:v>7.9022503438881823E-6</c:v>
                </c:pt>
                <c:pt idx="549">
                  <c:v>6.8054069168620248E-6</c:v>
                </c:pt>
                <c:pt idx="550">
                  <c:v>4.9798577650298278E-6</c:v>
                </c:pt>
                <c:pt idx="551">
                  <c:v>2.4412920590659664E-6</c:v>
                </c:pt>
                <c:pt idx="552">
                  <c:v>1.0195128021473011E-6</c:v>
                </c:pt>
                <c:pt idx="553">
                  <c:v>9.4318654037056285E-7</c:v>
                </c:pt>
                <c:pt idx="554">
                  <c:v>9.1315980676565213E-7</c:v>
                </c:pt>
                <c:pt idx="555">
                  <c:v>8.5803904666348806E-7</c:v>
                </c:pt>
                <c:pt idx="556">
                  <c:v>4.7051898260466015E-7</c:v>
                </c:pt>
                <c:pt idx="557">
                  <c:v>3.6003144738949241E-7</c:v>
                </c:pt>
                <c:pt idx="558">
                  <c:v>1.1841789522000677E-7</c:v>
                </c:pt>
                <c:pt idx="559">
                  <c:v>9.0213705822019262E-8</c:v>
                </c:pt>
                <c:pt idx="560">
                  <c:v>4.03889390551885E-8</c:v>
                </c:pt>
                <c:pt idx="561">
                  <c:v>3.1482459752748242E-8</c:v>
                </c:pt>
                <c:pt idx="562">
                  <c:v>2.0867307987204568E-8</c:v>
                </c:pt>
                <c:pt idx="563">
                  <c:v>1.6991173355050051E-8</c:v>
                </c:pt>
                <c:pt idx="564">
                  <c:v>7.4961697630571546E-10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3B-4BF8-97A8-682CDEA87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299487"/>
        <c:axId val="1333299071"/>
      </c:scatterChart>
      <c:valAx>
        <c:axId val="133329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299071"/>
        <c:crosses val="autoZero"/>
        <c:crossBetween val="midCat"/>
      </c:valAx>
      <c:valAx>
        <c:axId val="133329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29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pledged in USD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Sheet1!$A$4:$A$37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video/</c:v>
                  </c:pt>
                  <c:pt idx="6">
                    <c:v>food/</c:v>
                  </c:pt>
                  <c:pt idx="7">
                    <c:v>games/</c:v>
                  </c:pt>
                  <c:pt idx="9">
                    <c:v>journalism/</c:v>
                  </c:pt>
                  <c:pt idx="10">
                    <c:v>music/</c:v>
                  </c:pt>
                  <c:pt idx="16">
                    <c:v>photography/</c:v>
                  </c:pt>
                  <c:pt idx="17">
                    <c:v>publishing/</c:v>
                  </c:pt>
                  <c:pt idx="21">
                    <c:v>technology/</c:v>
                  </c:pt>
                  <c:pt idx="23">
                    <c:v>theater/</c:v>
                  </c:pt>
                </c:lvl>
              </c:multiLvlStrCache>
            </c:multiLvlStrRef>
          </c:cat>
          <c:val>
            <c:numRef>
              <c:f>Sheet1!$B$4:$B$37</c:f>
              <c:numCache>
                <c:formatCode>_("$"* #,##0_);_("$"* \(#,##0\);_("$"* "-"??_);_(@_)</c:formatCode>
                <c:ptCount val="24"/>
                <c:pt idx="0">
                  <c:v>1122388.1100000001</c:v>
                </c:pt>
                <c:pt idx="1">
                  <c:v>1120929.5999999999</c:v>
                </c:pt>
                <c:pt idx="2">
                  <c:v>721910.29</c:v>
                </c:pt>
                <c:pt idx="3">
                  <c:v>316901.88</c:v>
                </c:pt>
                <c:pt idx="4">
                  <c:v>416859.23</c:v>
                </c:pt>
                <c:pt idx="5">
                  <c:v>611282.08000000007</c:v>
                </c:pt>
                <c:pt idx="6">
                  <c:v>874182.28</c:v>
                </c:pt>
                <c:pt idx="7">
                  <c:v>389206.92</c:v>
                </c:pt>
                <c:pt idx="8">
                  <c:v>389330.47000000003</c:v>
                </c:pt>
                <c:pt idx="9">
                  <c:v>36176</c:v>
                </c:pt>
                <c:pt idx="10">
                  <c:v>522665</c:v>
                </c:pt>
                <c:pt idx="11">
                  <c:v>1467559.55</c:v>
                </c:pt>
                <c:pt idx="12">
                  <c:v>335171.16000000003</c:v>
                </c:pt>
                <c:pt idx="13">
                  <c:v>275029.32</c:v>
                </c:pt>
                <c:pt idx="14">
                  <c:v>2465877.38</c:v>
                </c:pt>
                <c:pt idx="15">
                  <c:v>225563</c:v>
                </c:pt>
                <c:pt idx="16">
                  <c:v>781124.52</c:v>
                </c:pt>
                <c:pt idx="17">
                  <c:v>393669.51</c:v>
                </c:pt>
                <c:pt idx="18">
                  <c:v>617153.52999999991</c:v>
                </c:pt>
                <c:pt idx="19">
                  <c:v>261655.21</c:v>
                </c:pt>
                <c:pt idx="20">
                  <c:v>495806.27</c:v>
                </c:pt>
                <c:pt idx="21">
                  <c:v>1142870.02</c:v>
                </c:pt>
                <c:pt idx="22">
                  <c:v>1767934.87</c:v>
                </c:pt>
                <c:pt idx="23">
                  <c:v>10059740.82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8-44BE-B377-3E4EFC693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069439"/>
        <c:axId val="502069855"/>
      </c:barChart>
      <c:lineChart>
        <c:grouping val="standard"/>
        <c:varyColors val="0"/>
        <c:ser>
          <c:idx val="1"/>
          <c:order val="1"/>
          <c:tx>
            <c:strRef>
              <c:f>Sheet1!$C$3</c:f>
              <c:strCache>
                <c:ptCount val="1"/>
                <c:pt idx="0">
                  <c:v>Count of outcome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Sheet1!$A$4:$A$37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video/</c:v>
                  </c:pt>
                  <c:pt idx="6">
                    <c:v>food/</c:v>
                  </c:pt>
                  <c:pt idx="7">
                    <c:v>games/</c:v>
                  </c:pt>
                  <c:pt idx="9">
                    <c:v>journalism/</c:v>
                  </c:pt>
                  <c:pt idx="10">
                    <c:v>music/</c:v>
                  </c:pt>
                  <c:pt idx="16">
                    <c:v>photography/</c:v>
                  </c:pt>
                  <c:pt idx="17">
                    <c:v>publishing/</c:v>
                  </c:pt>
                  <c:pt idx="21">
                    <c:v>technology/</c:v>
                  </c:pt>
                  <c:pt idx="23">
                    <c:v>theater/</c:v>
                  </c:pt>
                </c:lvl>
              </c:multiLvlStrCache>
            </c:multiLvlStrRef>
          </c:cat>
          <c:val>
            <c:numRef>
              <c:f>Sheet1!$C$4:$C$37</c:f>
              <c:numCache>
                <c:formatCode>_("$"* #,##0_);_("$"* \(#,##0\);_("$"* "-"??_);_(@_)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F8-44BE-B377-3E4EFC693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731871"/>
        <c:axId val="334732287"/>
      </c:lineChart>
      <c:catAx>
        <c:axId val="50206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69855"/>
        <c:crosses val="autoZero"/>
        <c:auto val="1"/>
        <c:lblAlgn val="ctr"/>
        <c:lblOffset val="100"/>
        <c:noMultiLvlLbl val="0"/>
      </c:catAx>
      <c:valAx>
        <c:axId val="50206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69439"/>
        <c:crosses val="autoZero"/>
        <c:crossBetween val="between"/>
      </c:valAx>
      <c:valAx>
        <c:axId val="334732287"/>
        <c:scaling>
          <c:orientation val="minMax"/>
        </c:scaling>
        <c:delete val="0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31871"/>
        <c:crosses val="max"/>
        <c:crossBetween val="between"/>
      </c:valAx>
      <c:catAx>
        <c:axId val="33473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473228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Sheet2!$A$2:$A$9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Sheet2!$B$2:$B$9</c:f>
              <c:numCache>
                <c:formatCode>_("$"* #,##0_);_("$"* \(#,##0\);_("$"* "-"??_);_(@_)</c:formatCode>
                <c:ptCount val="7"/>
                <c:pt idx="0">
                  <c:v>1353306.24</c:v>
                </c:pt>
                <c:pt idx="1">
                  <c:v>2053335.2400000005</c:v>
                </c:pt>
                <c:pt idx="2">
                  <c:v>900329.15</c:v>
                </c:pt>
                <c:pt idx="3">
                  <c:v>146778.84000000003</c:v>
                </c:pt>
                <c:pt idx="4">
                  <c:v>2346194.3500000006</c:v>
                </c:pt>
                <c:pt idx="5">
                  <c:v>2110273.9200000004</c:v>
                </c:pt>
                <c:pt idx="6">
                  <c:v>31409336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6-4D9A-9680-8CEED5EAB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98582927"/>
        <c:axId val="509590351"/>
      </c:barChart>
      <c:catAx>
        <c:axId val="698582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90351"/>
        <c:crosses val="autoZero"/>
        <c:auto val="1"/>
        <c:lblAlgn val="ctr"/>
        <c:lblOffset val="100"/>
        <c:noMultiLvlLbl val="0"/>
      </c:catAx>
      <c:valAx>
        <c:axId val="5095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58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Sheet2!$A$25:$A$59</c:f>
              <c:multiLvlStrCache>
                <c:ptCount val="27"/>
                <c:lvl>
                  <c:pt idx="0">
                    <c:v>canceled</c:v>
                  </c:pt>
                  <c:pt idx="1">
                    <c:v>failed</c:v>
                  </c:pt>
                  <c:pt idx="2">
                    <c:v>live</c:v>
                  </c:pt>
                  <c:pt idx="3">
                    <c:v>successful</c:v>
                  </c:pt>
                  <c:pt idx="4">
                    <c:v>canceled</c:v>
                  </c:pt>
                  <c:pt idx="5">
                    <c:v>failed</c:v>
                  </c:pt>
                  <c:pt idx="6">
                    <c:v>live</c:v>
                  </c:pt>
                  <c:pt idx="7">
                    <c:v>successful</c:v>
                  </c:pt>
                  <c:pt idx="8">
                    <c:v>canceled</c:v>
                  </c:pt>
                  <c:pt idx="9">
                    <c:v>failed</c:v>
                  </c:pt>
                  <c:pt idx="10">
                    <c:v>live</c:v>
                  </c:pt>
                  <c:pt idx="11">
                    <c:v>successful</c:v>
                  </c:pt>
                  <c:pt idx="12">
                    <c:v>canceled</c:v>
                  </c:pt>
                  <c:pt idx="13">
                    <c:v>failed</c:v>
                  </c:pt>
                  <c:pt idx="14">
                    <c:v>live</c:v>
                  </c:pt>
                  <c:pt idx="15">
                    <c:v>successful</c:v>
                  </c:pt>
                  <c:pt idx="16">
                    <c:v>canceled</c:v>
                  </c:pt>
                  <c:pt idx="17">
                    <c:v>failed</c:v>
                  </c:pt>
                  <c:pt idx="18">
                    <c:v>live</c:v>
                  </c:pt>
                  <c:pt idx="19">
                    <c:v>successful</c:v>
                  </c:pt>
                  <c:pt idx="20">
                    <c:v>canceled</c:v>
                  </c:pt>
                  <c:pt idx="21">
                    <c:v>failed</c:v>
                  </c:pt>
                  <c:pt idx="22">
                    <c:v>successful</c:v>
                  </c:pt>
                  <c:pt idx="23">
                    <c:v>canceled</c:v>
                  </c:pt>
                  <c:pt idx="24">
                    <c:v>failed</c:v>
                  </c:pt>
                  <c:pt idx="25">
                    <c:v>live</c:v>
                  </c:pt>
                  <c:pt idx="26">
                    <c:v>successful</c:v>
                  </c:pt>
                </c:lvl>
                <c:lvl>
                  <c:pt idx="0">
                    <c:v>AU</c:v>
                  </c:pt>
                  <c:pt idx="4">
                    <c:v>CA</c:v>
                  </c:pt>
                  <c:pt idx="8">
                    <c:v>CH</c:v>
                  </c:pt>
                  <c:pt idx="12">
                    <c:v>DK</c:v>
                  </c:pt>
                  <c:pt idx="16">
                    <c:v>GB</c:v>
                  </c:pt>
                  <c:pt idx="20">
                    <c:v>IT</c:v>
                  </c:pt>
                  <c:pt idx="23">
                    <c:v>US</c:v>
                  </c:pt>
                </c:lvl>
              </c:multiLvlStrCache>
            </c:multiLvlStrRef>
          </c:cat>
          <c:val>
            <c:numRef>
              <c:f>Sheet2!$B$25:$B$59</c:f>
              <c:numCache>
                <c:formatCode>General</c:formatCode>
                <c:ptCount val="27"/>
                <c:pt idx="0">
                  <c:v>2</c:v>
                </c:pt>
                <c:pt idx="1">
                  <c:v>16</c:v>
                </c:pt>
                <c:pt idx="2">
                  <c:v>1</c:v>
                </c:pt>
                <c:pt idx="3">
                  <c:v>24</c:v>
                </c:pt>
                <c:pt idx="4">
                  <c:v>2</c:v>
                </c:pt>
                <c:pt idx="5">
                  <c:v>19</c:v>
                </c:pt>
                <c:pt idx="6">
                  <c:v>1</c:v>
                </c:pt>
                <c:pt idx="7">
                  <c:v>22</c:v>
                </c:pt>
                <c:pt idx="8">
                  <c:v>4</c:v>
                </c:pt>
                <c:pt idx="9">
                  <c:v>6</c:v>
                </c:pt>
                <c:pt idx="10">
                  <c:v>1</c:v>
                </c:pt>
                <c:pt idx="11">
                  <c:v>12</c:v>
                </c:pt>
                <c:pt idx="12">
                  <c:v>1</c:v>
                </c:pt>
                <c:pt idx="13">
                  <c:v>12</c:v>
                </c:pt>
                <c:pt idx="14">
                  <c:v>1</c:v>
                </c:pt>
                <c:pt idx="15">
                  <c:v>17</c:v>
                </c:pt>
                <c:pt idx="16">
                  <c:v>1</c:v>
                </c:pt>
                <c:pt idx="17">
                  <c:v>18</c:v>
                </c:pt>
                <c:pt idx="18">
                  <c:v>1</c:v>
                </c:pt>
                <c:pt idx="19">
                  <c:v>28</c:v>
                </c:pt>
                <c:pt idx="20">
                  <c:v>3</c:v>
                </c:pt>
                <c:pt idx="21">
                  <c:v>19</c:v>
                </c:pt>
                <c:pt idx="22">
                  <c:v>26</c:v>
                </c:pt>
                <c:pt idx="23">
                  <c:v>44</c:v>
                </c:pt>
                <c:pt idx="24">
                  <c:v>274</c:v>
                </c:pt>
                <c:pt idx="25">
                  <c:v>9</c:v>
                </c:pt>
                <c:pt idx="2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E5-45CD-BAFE-59A1F1450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6495167"/>
        <c:axId val="691955439"/>
      </c:barChart>
      <c:catAx>
        <c:axId val="51649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55439"/>
        <c:crosses val="autoZero"/>
        <c:auto val="1"/>
        <c:lblAlgn val="ctr"/>
        <c:lblOffset val="100"/>
        <c:noMultiLvlLbl val="0"/>
      </c:catAx>
      <c:valAx>
        <c:axId val="69195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9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Sheet2!$L$2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Sheet2!$K$3:$K$11</c:f>
              <c:strCache>
                <c:ptCount val="8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  <c:pt idx="7">
                  <c:v>(blank)</c:v>
                </c:pt>
              </c:strCache>
            </c:strRef>
          </c:cat>
          <c:val>
            <c:numRef>
              <c:f>Sheet2!$L$3:$L$11</c:f>
              <c:numCache>
                <c:formatCode>General</c:formatCode>
                <c:ptCount val="8"/>
                <c:pt idx="0">
                  <c:v>34226</c:v>
                </c:pt>
                <c:pt idx="1">
                  <c:v>46931</c:v>
                </c:pt>
                <c:pt idx="2">
                  <c:v>14374</c:v>
                </c:pt>
                <c:pt idx="3">
                  <c:v>17188</c:v>
                </c:pt>
                <c:pt idx="4">
                  <c:v>33578</c:v>
                </c:pt>
                <c:pt idx="5">
                  <c:v>35198</c:v>
                </c:pt>
                <c:pt idx="6">
                  <c:v>545510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9-47A8-A298-0A77AFC30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year!PivotTable4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50000"/>
                <a:lumOff val="5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per year'!$B$1:$B$2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per year'!$A$3:$A$14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'Outcome per year'!$B$3:$B$14</c:f>
              <c:numCache>
                <c:formatCode>General</c:formatCode>
                <c:ptCount val="11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8A-4AD6-B9BD-CDD57D0C3129}"/>
            </c:ext>
          </c:extLst>
        </c:ser>
        <c:ser>
          <c:idx val="1"/>
          <c:order val="1"/>
          <c:tx>
            <c:strRef>
              <c:f>'Outcome per year'!$C$1:$C$2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per year'!$A$3:$A$14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'Outcome per year'!$C$3:$C$14</c:f>
              <c:numCache>
                <c:formatCode>General</c:formatCode>
                <c:ptCount val="11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8A-4AD6-B9BD-CDD57D0C3129}"/>
            </c:ext>
          </c:extLst>
        </c:ser>
        <c:ser>
          <c:idx val="2"/>
          <c:order val="2"/>
          <c:tx>
            <c:strRef>
              <c:f>'Outcome per year'!$D$1:$D$2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per year'!$A$3:$A$14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'Outcome per year'!$D$3:$D$14</c:f>
              <c:numCache>
                <c:formatCode>General</c:formatCode>
                <c:ptCount val="11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8A-4AD6-B9BD-CDD57D0C3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661424"/>
        <c:axId val="1045661840"/>
      </c:lineChart>
      <c:catAx>
        <c:axId val="104566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61840"/>
        <c:crosses val="autoZero"/>
        <c:auto val="1"/>
        <c:lblAlgn val="ctr"/>
        <c:lblOffset val="100"/>
        <c:noMultiLvlLbl val="0"/>
      </c:catAx>
      <c:valAx>
        <c:axId val="104566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6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category!PivotTable2</c:name>
    <c:fmtId val="9"/>
  </c:pivotSource>
  <c:chart>
    <c:autoTitleDeleted val="0"/>
    <c:pivotFmts>
      <c:pivotFmt>
        <c:idx val="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category'!$B$13:$B$14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per category'!$A$15:$A$24</c:f>
              <c:strCache>
                <c:ptCount val="9"/>
                <c:pt idx="0">
                  <c:v>film &amp; video/</c:v>
                </c:pt>
                <c:pt idx="1">
                  <c:v>food/</c:v>
                </c:pt>
                <c:pt idx="2">
                  <c:v>games/</c:v>
                </c:pt>
                <c:pt idx="3">
                  <c:v>journalism/</c:v>
                </c:pt>
                <c:pt idx="4">
                  <c:v>music/</c:v>
                </c:pt>
                <c:pt idx="5">
                  <c:v>photography/</c:v>
                </c:pt>
                <c:pt idx="6">
                  <c:v>publishing/</c:v>
                </c:pt>
                <c:pt idx="7">
                  <c:v>technology/</c:v>
                </c:pt>
                <c:pt idx="8">
                  <c:v>theater/</c:v>
                </c:pt>
              </c:strCache>
            </c:strRef>
          </c:cat>
          <c:val>
            <c:numRef>
              <c:f>'Outcome per category'!$B$15:$B$24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B9-4E85-927A-637EFF33497B}"/>
            </c:ext>
          </c:extLst>
        </c:ser>
        <c:ser>
          <c:idx val="1"/>
          <c:order val="1"/>
          <c:tx>
            <c:strRef>
              <c:f>'Outcome per category'!$C$13:$C$14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'Outcome per category'!$A$15:$A$24</c:f>
              <c:strCache>
                <c:ptCount val="9"/>
                <c:pt idx="0">
                  <c:v>film &amp; video/</c:v>
                </c:pt>
                <c:pt idx="1">
                  <c:v>food/</c:v>
                </c:pt>
                <c:pt idx="2">
                  <c:v>games/</c:v>
                </c:pt>
                <c:pt idx="3">
                  <c:v>journalism/</c:v>
                </c:pt>
                <c:pt idx="4">
                  <c:v>music/</c:v>
                </c:pt>
                <c:pt idx="5">
                  <c:v>photography/</c:v>
                </c:pt>
                <c:pt idx="6">
                  <c:v>publishing/</c:v>
                </c:pt>
                <c:pt idx="7">
                  <c:v>technology/</c:v>
                </c:pt>
                <c:pt idx="8">
                  <c:v>theater/</c:v>
                </c:pt>
              </c:strCache>
            </c:strRef>
          </c:cat>
          <c:val>
            <c:numRef>
              <c:f>'Outcome per category'!$C$15:$C$24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B9-4E85-927A-637EFF33497B}"/>
            </c:ext>
          </c:extLst>
        </c:ser>
        <c:ser>
          <c:idx val="2"/>
          <c:order val="2"/>
          <c:tx>
            <c:strRef>
              <c:f>'Outcome per category'!$D$13:$D$14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per category'!$A$15:$A$24</c:f>
              <c:strCache>
                <c:ptCount val="9"/>
                <c:pt idx="0">
                  <c:v>film &amp; video/</c:v>
                </c:pt>
                <c:pt idx="1">
                  <c:v>food/</c:v>
                </c:pt>
                <c:pt idx="2">
                  <c:v>games/</c:v>
                </c:pt>
                <c:pt idx="3">
                  <c:v>journalism/</c:v>
                </c:pt>
                <c:pt idx="4">
                  <c:v>music/</c:v>
                </c:pt>
                <c:pt idx="5">
                  <c:v>photography/</c:v>
                </c:pt>
                <c:pt idx="6">
                  <c:v>publishing/</c:v>
                </c:pt>
                <c:pt idx="7">
                  <c:v>technology/</c:v>
                </c:pt>
                <c:pt idx="8">
                  <c:v>theater/</c:v>
                </c:pt>
              </c:strCache>
            </c:strRef>
          </c:cat>
          <c:val>
            <c:numRef>
              <c:f>'Outcome per category'!$D$15:$D$24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B9-4E85-927A-637EFF33497B}"/>
            </c:ext>
          </c:extLst>
        </c:ser>
        <c:ser>
          <c:idx val="3"/>
          <c:order val="3"/>
          <c:tx>
            <c:strRef>
              <c:f>'Outcome per category'!$E$13:$E$14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'Outcome per category'!$A$15:$A$24</c:f>
              <c:strCache>
                <c:ptCount val="9"/>
                <c:pt idx="0">
                  <c:v>film &amp; video/</c:v>
                </c:pt>
                <c:pt idx="1">
                  <c:v>food/</c:v>
                </c:pt>
                <c:pt idx="2">
                  <c:v>games/</c:v>
                </c:pt>
                <c:pt idx="3">
                  <c:v>journalism/</c:v>
                </c:pt>
                <c:pt idx="4">
                  <c:v>music/</c:v>
                </c:pt>
                <c:pt idx="5">
                  <c:v>photography/</c:v>
                </c:pt>
                <c:pt idx="6">
                  <c:v>publishing/</c:v>
                </c:pt>
                <c:pt idx="7">
                  <c:v>technology/</c:v>
                </c:pt>
                <c:pt idx="8">
                  <c:v>theater/</c:v>
                </c:pt>
              </c:strCache>
            </c:strRef>
          </c:cat>
          <c:val>
            <c:numRef>
              <c:f>'Outcome per category'!$E$15:$E$24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B9-4E85-927A-637EFF334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4970496"/>
        <c:axId val="704972992"/>
      </c:barChart>
      <c:catAx>
        <c:axId val="70497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972992"/>
        <c:crosses val="autoZero"/>
        <c:auto val="1"/>
        <c:lblAlgn val="ctr"/>
        <c:lblOffset val="100"/>
        <c:noMultiLvlLbl val="0"/>
      </c:catAx>
      <c:valAx>
        <c:axId val="70497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97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sub-category!PivotTable2</c:name>
    <c:fmtId val="8"/>
  </c:pivotSource>
  <c:chart>
    <c:autoTitleDeleted val="0"/>
    <c:pivotFmts>
      <c:pivotFmt>
        <c:idx val="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sub-category'!$B$13:$B$14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per sub-category'!$A$15:$A$39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sub-category'!$B$15:$B$39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D-4197-AC90-20A39C12496F}"/>
            </c:ext>
          </c:extLst>
        </c:ser>
        <c:ser>
          <c:idx val="1"/>
          <c:order val="1"/>
          <c:tx>
            <c:strRef>
              <c:f>'Outcome per sub-category'!$C$13:$C$14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'Outcome per sub-category'!$A$15:$A$39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sub-category'!$C$15:$C$39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5D-4197-AC90-20A39C12496F}"/>
            </c:ext>
          </c:extLst>
        </c:ser>
        <c:ser>
          <c:idx val="2"/>
          <c:order val="2"/>
          <c:tx>
            <c:strRef>
              <c:f>'Outcome per sub-category'!$D$13:$D$14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per sub-category'!$A$15:$A$39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sub-category'!$D$15:$D$39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5D-4197-AC90-20A39C12496F}"/>
            </c:ext>
          </c:extLst>
        </c:ser>
        <c:ser>
          <c:idx val="3"/>
          <c:order val="3"/>
          <c:tx>
            <c:strRef>
              <c:f>'Outcome per sub-category'!$E$13:$E$14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'Outcome per sub-category'!$A$15:$A$39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sub-category'!$E$15:$E$39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5D-4197-AC90-20A39C124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4970496"/>
        <c:axId val="704972992"/>
      </c:barChart>
      <c:catAx>
        <c:axId val="70497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972992"/>
        <c:crosses val="autoZero"/>
        <c:auto val="1"/>
        <c:lblAlgn val="ctr"/>
        <c:lblOffset val="100"/>
        <c:noMultiLvlLbl val="0"/>
      </c:catAx>
      <c:valAx>
        <c:axId val="70497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97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24990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4-469F-B9E3-0E9F10166616}"/>
            </c:ext>
          </c:extLst>
        </c:ser>
        <c:ser>
          <c:idx val="1"/>
          <c:order val="1"/>
          <c:tx>
            <c:strRef>
              <c:f>bnus!$G$1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24990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64-469F-B9E3-0E9F10166616}"/>
            </c:ext>
          </c:extLst>
        </c:ser>
        <c:ser>
          <c:idx val="2"/>
          <c:order val="2"/>
          <c:tx>
            <c:strRef>
              <c:f>bnus!$H$1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24990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64-469F-B9E3-0E9F10166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3950655"/>
        <c:axId val="703951071"/>
      </c:lineChart>
      <c:catAx>
        <c:axId val="70395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951071"/>
        <c:crosses val="autoZero"/>
        <c:auto val="1"/>
        <c:lblAlgn val="ctr"/>
        <c:lblOffset val="100"/>
        <c:noMultiLvlLbl val="0"/>
      </c:catAx>
      <c:valAx>
        <c:axId val="70395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95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backers 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backers successful</a:t>
          </a:r>
        </a:p>
      </cx:txPr>
    </cx:title>
    <cx:plotArea>
      <cx:plotAreaRegion>
        <cx:series layoutId="boxWhisker" uniqueId="{BC6F49AB-E64A-491E-BBD0-C86F3AE25BC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backers 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backers failed</a:t>
          </a:r>
        </a:p>
      </cx:txPr>
    </cx:title>
    <cx:plotArea>
      <cx:plotAreaRegion>
        <cx:series layoutId="boxWhisker" uniqueId="{0FA1ECF2-F201-434D-83BB-2D9FD9BC981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527</xdr:row>
      <xdr:rowOff>0</xdr:rowOff>
    </xdr:from>
    <xdr:to>
      <xdr:col>10</xdr:col>
      <xdr:colOff>444500</xdr:colOff>
      <xdr:row>540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2BEA0F-EDB5-4734-8CEF-E51BB508F0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50800</xdr:colOff>
      <xdr:row>8</xdr:row>
      <xdr:rowOff>0</xdr:rowOff>
    </xdr:from>
    <xdr:to>
      <xdr:col>10</xdr:col>
      <xdr:colOff>419100</xdr:colOff>
      <xdr:row>26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86378E0-6DFE-47AB-A84B-54B0F86962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5100" y="1771650"/>
              <a:ext cx="4572000" cy="3702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476250</xdr:colOff>
      <xdr:row>8</xdr:row>
      <xdr:rowOff>0</xdr:rowOff>
    </xdr:from>
    <xdr:to>
      <xdr:col>17</xdr:col>
      <xdr:colOff>425450</xdr:colOff>
      <xdr:row>26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83D12F8-E2CE-4112-8D4E-B7C6D306E5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74250" y="1771650"/>
              <a:ext cx="4572000" cy="369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53974</xdr:colOff>
      <xdr:row>2</xdr:row>
      <xdr:rowOff>6350</xdr:rowOff>
    </xdr:from>
    <xdr:to>
      <xdr:col>14</xdr:col>
      <xdr:colOff>552450</xdr:colOff>
      <xdr:row>26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84687-E013-4CA7-BC12-ABD95F461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149225</xdr:colOff>
      <xdr:row>0</xdr:row>
      <xdr:rowOff>69850</xdr:rowOff>
    </xdr:from>
    <xdr:to>
      <xdr:col>9</xdr:col>
      <xdr:colOff>98425</xdr:colOff>
      <xdr:row>14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EF41A-79DF-4349-BC5C-48B5C8C50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161924</xdr:colOff>
      <xdr:row>27</xdr:row>
      <xdr:rowOff>95250</xdr:rowOff>
    </xdr:from>
    <xdr:to>
      <xdr:col>10</xdr:col>
      <xdr:colOff>361949</xdr:colOff>
      <xdr:row>41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60FA3D-9D39-4867-9524-65F47A2F2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257175</xdr:colOff>
      <xdr:row>13</xdr:row>
      <xdr:rowOff>12700</xdr:rowOff>
    </xdr:from>
    <xdr:to>
      <xdr:col>14</xdr:col>
      <xdr:colOff>434975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79D3B7-B2CF-4C12-BE6F-E9B76F681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60325</xdr:colOff>
      <xdr:row>4</xdr:row>
      <xdr:rowOff>95250</xdr:rowOff>
    </xdr:from>
    <xdr:to>
      <xdr:col>13</xdr:col>
      <xdr:colOff>9525</xdr:colOff>
      <xdr:row>18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79BACD-945B-4D20-8968-9B8495B29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3</xdr:row>
      <xdr:rowOff>95250</xdr:rowOff>
    </xdr:from>
    <xdr:to>
      <xdr:col>17</xdr:col>
      <xdr:colOff>12699</xdr:colOff>
      <xdr:row>24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A9B497-202F-4096-9A5C-9B7159AF6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3</xdr:row>
      <xdr:rowOff>95250</xdr:rowOff>
    </xdr:from>
    <xdr:to>
      <xdr:col>17</xdr:col>
      <xdr:colOff>12699</xdr:colOff>
      <xdr:row>24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8AA03D-51B7-49A1-932F-93831E8BB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374650</xdr:colOff>
      <xdr:row>14</xdr:row>
      <xdr:rowOff>19050</xdr:rowOff>
    </xdr:from>
    <xdr:to>
      <xdr:col>7</xdr:col>
      <xdr:colOff>742950</xdr:colOff>
      <xdr:row>31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F2C024-8B45-41F4-A9FF-22AEFFE71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Thatcher" refreshedDate="44830.926514004626" createdVersion="7" refreshedVersion="7" minRefreshableVersion="3" recordCount="1000" xr:uid="{9D2FCEBD-AAD9-456B-9291-6AEB42F27499}">
  <cacheSource type="worksheet">
    <worksheetSource ref="A1:U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MixedTypes="1" containsNumber="1" minValue="0" maxValue="113.17073170731707" count="985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e v="#DIV/0!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/"/>
        <s v="music/"/>
        <s v="technology/"/>
        <s v="theater/"/>
        <s v="film &amp; video/"/>
        <s v="publishing/"/>
        <s v="games/"/>
        <s v="photography/"/>
        <s v="journalism/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Thatcher" refreshedDate="44831.86007800926" createdVersion="7" refreshedVersion="7" minRefreshableVersion="3" recordCount="1000" xr:uid="{D09B8398-B09A-475E-8924-3C5BA3BE23C3}">
  <cacheSource type="worksheet">
    <worksheetSource ref="H1:U1001" sheet="Crowdfunding"/>
  </cacheSource>
  <cacheFields count="16"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MixedTypes="1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5" base="5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launched_at" numFmtId="0">
      <sharedItems containsSemiMixedTypes="0" containsString="0" containsNumber="1" containsInteger="1" minValue="1263016800" maxValue="15801048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/>
    </cacheField>
    <cacheField name="sub-category" numFmtId="0">
      <sharedItems/>
    </cacheField>
    <cacheField name="Quarters" numFmtId="0" databaseField="0">
      <fieldGroup base="5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5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Thatcher" refreshedDate="44831.89761886574" createdVersion="7" refreshedVersion="7" minRefreshableVersion="3" recordCount="1000" xr:uid="{34C582F3-B62D-46E1-97F3-0D210A1106C5}">
  <cacheSource type="worksheet">
    <worksheetSource ref="E1:U1001" sheet="Crowdfunding"/>
  </cacheSource>
  <cacheFields count="17">
    <cacheField name="pledged in USD" numFmtId="0">
      <sharedItems containsSemiMixedTypes="0" containsString="0" containsNumber="1" minValue="0" maxValue="209651.52000000002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MixedTypes="1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launched_at" numFmtId="0">
      <sharedItems containsSemiMixedTypes="0" containsString="0" containsNumber="1" containsInteger="1" minValue="1263016800" maxValue="15801048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/"/>
        <s v="music/"/>
        <s v="technology/"/>
        <s v="theater/"/>
        <s v="film &amp; video/"/>
        <s v="publishing/"/>
        <s v="games/"/>
        <s v="photography/"/>
        <s v="journalism/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Thatcher" refreshedDate="44831.91793275463" createdVersion="7" refreshedVersion="7" minRefreshableVersion="3" recordCount="1002" xr:uid="{5446DE85-5434-4FF9-BEEC-84F5BFDC4543}">
  <cacheSource type="worksheet">
    <worksheetSource ref="J1:K1048576" sheet="Crowdfunding"/>
  </cacheSource>
  <cacheFields count="2"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x v="0"/>
    <n v="0"/>
    <x v="0"/>
    <x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x v="1"/>
    <n v="10.4"/>
    <x v="1"/>
    <x v="1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x v="2"/>
    <n v="1.3147878228782288"/>
    <x v="1"/>
    <x v="2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x v="3"/>
    <n v="0.58976190476190471"/>
    <x v="0"/>
    <x v="3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x v="4"/>
    <n v="0.69276315789473686"/>
    <x v="0"/>
    <x v="4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x v="5"/>
    <n v="1.7361842105263159"/>
    <x v="1"/>
    <x v="5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x v="6"/>
    <n v="0.20961538461538462"/>
    <x v="0"/>
    <x v="6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x v="7"/>
    <n v="3.2757777777777779"/>
    <x v="1"/>
    <x v="7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x v="8"/>
    <n v="0.19932788374205268"/>
    <x v="2"/>
    <x v="8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x v="9"/>
    <n v="0.51741935483870971"/>
    <x v="0"/>
    <x v="9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x v="10"/>
    <n v="2.6611538461538462"/>
    <x v="1"/>
    <x v="10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x v="11"/>
    <n v="0.48095238095238096"/>
    <x v="0"/>
    <x v="11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x v="12"/>
    <n v="0.89349206349206345"/>
    <x v="0"/>
    <x v="12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x v="13"/>
    <n v="2.4511904761904764"/>
    <x v="1"/>
    <x v="13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x v="14"/>
    <n v="0.66769503546099296"/>
    <x v="0"/>
    <x v="14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x v="15"/>
    <n v="0.47307881773399013"/>
    <x v="0"/>
    <x v="15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x v="16"/>
    <n v="6.4947058823529416"/>
    <x v="1"/>
    <x v="16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x v="17"/>
    <n v="1.5939125295508274"/>
    <x v="1"/>
    <x v="17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x v="18"/>
    <n v="0.66912087912087914"/>
    <x v="3"/>
    <x v="18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x v="19"/>
    <n v="0.48529600000000001"/>
    <x v="0"/>
    <x v="19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x v="20"/>
    <n v="1.1224279210925645"/>
    <x v="1"/>
    <x v="20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x v="21"/>
    <n v="0.40992553191489361"/>
    <x v="0"/>
    <x v="21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x v="22"/>
    <n v="1.2807106598984772"/>
    <x v="1"/>
    <x v="22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x v="23"/>
    <n v="3.3204444444444445"/>
    <x v="1"/>
    <x v="23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x v="24"/>
    <n v="1.1283225108225108"/>
    <x v="1"/>
    <x v="24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x v="25"/>
    <n v="2.1643636363636363"/>
    <x v="1"/>
    <x v="25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x v="26"/>
    <n v="0.4819906976744186"/>
    <x v="3"/>
    <x v="26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x v="27"/>
    <n v="0.79949999999999999"/>
    <x v="0"/>
    <x v="27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x v="28"/>
    <n v="1.0522553516819573"/>
    <x v="1"/>
    <x v="28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x v="29"/>
    <n v="3.2889978213507627"/>
    <x v="1"/>
    <x v="29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x v="30"/>
    <n v="1.606111111111111"/>
    <x v="1"/>
    <x v="30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x v="31"/>
    <n v="3.1"/>
    <x v="1"/>
    <x v="31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x v="32"/>
    <n v="0.86807920792079207"/>
    <x v="0"/>
    <x v="32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x v="33"/>
    <n v="3.7782071713147412"/>
    <x v="1"/>
    <x v="33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x v="34"/>
    <n v="1.5080645161290323"/>
    <x v="1"/>
    <x v="34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x v="35"/>
    <n v="1.5030119521912351"/>
    <x v="1"/>
    <x v="35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x v="36"/>
    <n v="1.572857142857143"/>
    <x v="1"/>
    <x v="36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x v="37"/>
    <n v="1.3998765432098765"/>
    <x v="1"/>
    <x v="37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x v="38"/>
    <n v="3.2532258064516131"/>
    <x v="1"/>
    <x v="38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x v="39"/>
    <n v="0.50777777777777777"/>
    <x v="0"/>
    <x v="39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x v="40"/>
    <n v="1.6906818181818182"/>
    <x v="1"/>
    <x v="40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x v="41"/>
    <n v="2.1292857142857144"/>
    <x v="1"/>
    <x v="41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x v="42"/>
    <n v="4.4394444444444447"/>
    <x v="1"/>
    <x v="42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x v="43"/>
    <n v="1.859390243902439"/>
    <x v="1"/>
    <x v="43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x v="44"/>
    <n v="6.5881249999999998"/>
    <x v="1"/>
    <x v="44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x v="45"/>
    <n v="0.4768421052631579"/>
    <x v="0"/>
    <x v="45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x v="46"/>
    <n v="1.1478378378378378"/>
    <x v="1"/>
    <x v="46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x v="47"/>
    <n v="4.7526666666666664"/>
    <x v="1"/>
    <x v="47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x v="48"/>
    <n v="3.86972972972973"/>
    <x v="1"/>
    <x v="48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x v="49"/>
    <n v="1.89625"/>
    <x v="1"/>
    <x v="49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x v="50"/>
    <n v="0.02"/>
    <x v="0"/>
    <x v="50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x v="51"/>
    <n v="0.91867805186590767"/>
    <x v="0"/>
    <x v="51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x v="52"/>
    <n v="0.34152777777777776"/>
    <x v="0"/>
    <x v="52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x v="53"/>
    <n v="1.4040909090909091"/>
    <x v="1"/>
    <x v="53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x v="54"/>
    <n v="0.89866666666666661"/>
    <x v="0"/>
    <x v="54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x v="55"/>
    <n v="1.7796969696969698"/>
    <x v="1"/>
    <x v="55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x v="56"/>
    <n v="1.436625"/>
    <x v="1"/>
    <x v="56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x v="57"/>
    <n v="2.1527586206896552"/>
    <x v="1"/>
    <x v="57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x v="58"/>
    <n v="2.2711111111111113"/>
    <x v="1"/>
    <x v="58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x v="59"/>
    <n v="2.7507142857142859"/>
    <x v="1"/>
    <x v="59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x v="60"/>
    <n v="1.4437048832271762"/>
    <x v="1"/>
    <x v="60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x v="61"/>
    <n v="0.92745983935742971"/>
    <x v="0"/>
    <x v="61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x v="62"/>
    <n v="7.226"/>
    <x v="1"/>
    <x v="62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x v="63"/>
    <n v="0.11851063829787234"/>
    <x v="0"/>
    <x v="63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x v="64"/>
    <n v="0.97642857142857142"/>
    <x v="0"/>
    <x v="64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x v="65"/>
    <n v="2.3614754098360655"/>
    <x v="1"/>
    <x v="65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x v="66"/>
    <n v="0.45068965517241377"/>
    <x v="0"/>
    <x v="66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x v="67"/>
    <n v="1.6238567493112948"/>
    <x v="1"/>
    <x v="67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x v="68"/>
    <n v="2.5452631578947367"/>
    <x v="1"/>
    <x v="68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x v="69"/>
    <n v="0.24063291139240506"/>
    <x v="3"/>
    <x v="69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x v="70"/>
    <n v="1.2374140625000001"/>
    <x v="1"/>
    <x v="70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x v="71"/>
    <n v="1.0806666666666667"/>
    <x v="1"/>
    <x v="71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x v="72"/>
    <n v="6.7033333333333331"/>
    <x v="1"/>
    <x v="72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x v="73"/>
    <n v="6.609285714285714"/>
    <x v="1"/>
    <x v="73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x v="74"/>
    <n v="1.2246153846153847"/>
    <x v="1"/>
    <x v="74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x v="75"/>
    <n v="1.5057731958762886"/>
    <x v="1"/>
    <x v="75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x v="76"/>
    <n v="0.78106590724165992"/>
    <x v="0"/>
    <x v="76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x v="77"/>
    <n v="0.46947368421052632"/>
    <x v="0"/>
    <x v="77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x v="78"/>
    <n v="3.008"/>
    <x v="1"/>
    <x v="78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x v="79"/>
    <n v="0.6959861591695502"/>
    <x v="0"/>
    <x v="79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x v="80"/>
    <n v="6.374545454545455"/>
    <x v="1"/>
    <x v="80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x v="81"/>
    <n v="2.253392857142857"/>
    <x v="1"/>
    <x v="81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x v="82"/>
    <n v="14.973000000000001"/>
    <x v="1"/>
    <x v="82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x v="83"/>
    <n v="0.37590225563909774"/>
    <x v="0"/>
    <x v="83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x v="84"/>
    <n v="1.3236942675159236"/>
    <x v="1"/>
    <x v="84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x v="85"/>
    <n v="1.3122448979591836"/>
    <x v="1"/>
    <x v="85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x v="86"/>
    <n v="1.6763513513513513"/>
    <x v="1"/>
    <x v="86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x v="87"/>
    <n v="0.6198488664987406"/>
    <x v="0"/>
    <x v="87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x v="88"/>
    <n v="2.6074999999999999"/>
    <x v="1"/>
    <x v="88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x v="89"/>
    <n v="2.5258823529411765"/>
    <x v="1"/>
    <x v="89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x v="58"/>
    <n v="0.7861538461538462"/>
    <x v="0"/>
    <x v="90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x v="90"/>
    <n v="0.48404406999351912"/>
    <x v="0"/>
    <x v="91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x v="91"/>
    <n v="2.5887500000000001"/>
    <x v="1"/>
    <x v="92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x v="92"/>
    <n v="0.60548713235294116"/>
    <x v="3"/>
    <x v="93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x v="93"/>
    <n v="3.036896551724138"/>
    <x v="1"/>
    <x v="94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x v="94"/>
    <n v="1.1299999999999999"/>
    <x v="1"/>
    <x v="95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x v="95"/>
    <n v="2.1737876614060259"/>
    <x v="1"/>
    <x v="96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x v="96"/>
    <n v="9.2669230769230762"/>
    <x v="1"/>
    <x v="97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x v="97"/>
    <n v="0.33692229038854804"/>
    <x v="0"/>
    <x v="98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x v="98"/>
    <n v="1.9672368421052631"/>
    <x v="1"/>
    <x v="99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x v="99"/>
    <n v="0.01"/>
    <x v="0"/>
    <x v="100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x v="100"/>
    <n v="10.214444444444444"/>
    <x v="1"/>
    <x v="101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x v="101"/>
    <n v="2.8167567567567566"/>
    <x v="1"/>
    <x v="102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x v="102"/>
    <n v="0.24610000000000001"/>
    <x v="0"/>
    <x v="103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x v="103"/>
    <n v="1.4314010067114094"/>
    <x v="1"/>
    <x v="104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x v="104"/>
    <n v="1.4454411764705883"/>
    <x v="1"/>
    <x v="105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x v="105"/>
    <n v="3.5912820512820511"/>
    <x v="1"/>
    <x v="106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x v="106"/>
    <n v="1.8648571428571428"/>
    <x v="1"/>
    <x v="107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x v="107"/>
    <n v="5.9526666666666666"/>
    <x v="1"/>
    <x v="108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x v="108"/>
    <n v="0.5921153846153846"/>
    <x v="0"/>
    <x v="109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x v="109"/>
    <n v="0.14962780898876404"/>
    <x v="0"/>
    <x v="110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x v="110"/>
    <n v="1.1995602605863191"/>
    <x v="1"/>
    <x v="111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x v="111"/>
    <n v="2.6882978723404256"/>
    <x v="1"/>
    <x v="112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x v="112"/>
    <n v="3.7687878787878786"/>
    <x v="1"/>
    <x v="113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x v="113"/>
    <n v="7.2715789473684209"/>
    <x v="1"/>
    <x v="114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x v="114"/>
    <n v="0.87211757648470301"/>
    <x v="0"/>
    <x v="115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x v="115"/>
    <n v="0.88"/>
    <x v="0"/>
    <x v="116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x v="116"/>
    <n v="1.7393877551020409"/>
    <x v="1"/>
    <x v="117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x v="117"/>
    <n v="1.1761111111111111"/>
    <x v="1"/>
    <x v="118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x v="118"/>
    <n v="2.1496"/>
    <x v="1"/>
    <x v="119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x v="119"/>
    <n v="1.4949667110519307"/>
    <x v="1"/>
    <x v="120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x v="120"/>
    <n v="2.1933995584988963"/>
    <x v="1"/>
    <x v="121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x v="121"/>
    <n v="0.64367690058479532"/>
    <x v="0"/>
    <x v="122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x v="122"/>
    <n v="0.18622397298818233"/>
    <x v="0"/>
    <x v="123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x v="123"/>
    <n v="3.6776923076923076"/>
    <x v="1"/>
    <x v="124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x v="124"/>
    <n v="1.5990566037735849"/>
    <x v="1"/>
    <x v="125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x v="125"/>
    <n v="0.38633185349611543"/>
    <x v="0"/>
    <x v="126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x v="126"/>
    <n v="0.51421511627906979"/>
    <x v="0"/>
    <x v="127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x v="127"/>
    <n v="0.60334277620396604"/>
    <x v="3"/>
    <x v="128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x v="128"/>
    <n v="3.2026936026936029E-2"/>
    <x v="3"/>
    <x v="129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x v="129"/>
    <n v="1.5546875"/>
    <x v="1"/>
    <x v="130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x v="130"/>
    <n v="1.0085974499089254"/>
    <x v="1"/>
    <x v="131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x v="131"/>
    <n v="1.1618181818181819"/>
    <x v="1"/>
    <x v="132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x v="132"/>
    <n v="3.1077777777777778"/>
    <x v="1"/>
    <x v="133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x v="133"/>
    <n v="0.89736683417085428"/>
    <x v="0"/>
    <x v="134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x v="134"/>
    <n v="0.71272727272727276"/>
    <x v="0"/>
    <x v="135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x v="135"/>
    <n v="3.2862318840579711E-2"/>
    <x v="3"/>
    <x v="136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x v="136"/>
    <n v="2.617777777777778"/>
    <x v="1"/>
    <x v="137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x v="137"/>
    <n v="0.96"/>
    <x v="0"/>
    <x v="138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x v="138"/>
    <n v="0.20896851248642778"/>
    <x v="0"/>
    <x v="139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x v="139"/>
    <n v="2.2316363636363636"/>
    <x v="1"/>
    <x v="140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x v="140"/>
    <n v="1.0159097978227061"/>
    <x v="1"/>
    <x v="141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x v="141"/>
    <n v="2.3003999999999998"/>
    <x v="1"/>
    <x v="142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x v="142"/>
    <n v="1.355925925925926"/>
    <x v="1"/>
    <x v="143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x v="143"/>
    <n v="1.2909999999999999"/>
    <x v="1"/>
    <x v="144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x v="144"/>
    <n v="2.3651200000000001"/>
    <x v="1"/>
    <x v="145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x v="145"/>
    <n v="0.17249999999999999"/>
    <x v="3"/>
    <x v="146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x v="146"/>
    <n v="1.1249397590361445"/>
    <x v="1"/>
    <x v="147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x v="147"/>
    <n v="1.2102150537634409"/>
    <x v="1"/>
    <x v="148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x v="148"/>
    <n v="2.1987096774193549"/>
    <x v="1"/>
    <x v="149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x v="99"/>
    <n v="0.01"/>
    <x v="0"/>
    <x v="100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x v="149"/>
    <n v="0.64166909620991253"/>
    <x v="0"/>
    <x v="150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x v="150"/>
    <n v="4.2306746987951804"/>
    <x v="1"/>
    <x v="151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x v="151"/>
    <n v="0.92984160506863778"/>
    <x v="0"/>
    <x v="152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x v="152"/>
    <n v="0.58756567425569173"/>
    <x v="0"/>
    <x v="153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x v="153"/>
    <n v="0.65022222222222226"/>
    <x v="0"/>
    <x v="154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x v="154"/>
    <n v="0.73939560439560437"/>
    <x v="3"/>
    <x v="155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x v="155"/>
    <n v="0.52666666666666662"/>
    <x v="0"/>
    <x v="156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x v="156"/>
    <n v="2.2095238095238097"/>
    <x v="1"/>
    <x v="157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x v="157"/>
    <n v="1.0001150627615063"/>
    <x v="1"/>
    <x v="158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x v="158"/>
    <n v="1.6231249999999999"/>
    <x v="1"/>
    <x v="159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x v="159"/>
    <n v="0.78181818181818186"/>
    <x v="0"/>
    <x v="160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x v="160"/>
    <n v="1.4973770491803278"/>
    <x v="1"/>
    <x v="161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x v="161"/>
    <n v="2.5325714285714285"/>
    <x v="1"/>
    <x v="162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x v="162"/>
    <n v="1.0016943521594683"/>
    <x v="1"/>
    <x v="163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x v="163"/>
    <n v="1.2199004424778761"/>
    <x v="1"/>
    <x v="164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x v="164"/>
    <n v="1.3713265306122449"/>
    <x v="1"/>
    <x v="165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x v="165"/>
    <n v="4.155384615384615"/>
    <x v="1"/>
    <x v="166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x v="166"/>
    <n v="0.3130913348946136"/>
    <x v="0"/>
    <x v="167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x v="167"/>
    <n v="4.240815450643777"/>
    <x v="1"/>
    <x v="168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x v="168"/>
    <n v="2.9388623072833599E-2"/>
    <x v="0"/>
    <x v="169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x v="169"/>
    <n v="0.1063265306122449"/>
    <x v="0"/>
    <x v="170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x v="170"/>
    <n v="0.82874999999999999"/>
    <x v="0"/>
    <x v="171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x v="171"/>
    <n v="1.6301447776628748"/>
    <x v="1"/>
    <x v="172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x v="172"/>
    <n v="8.9466666666666672"/>
    <x v="1"/>
    <x v="173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x v="173"/>
    <n v="0.26191501103752757"/>
    <x v="0"/>
    <x v="174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x v="174"/>
    <n v="0.74834782608695649"/>
    <x v="0"/>
    <x v="175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x v="175"/>
    <n v="4.1647680412371137"/>
    <x v="1"/>
    <x v="176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x v="176"/>
    <n v="0.96208333333333329"/>
    <x v="0"/>
    <x v="177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x v="177"/>
    <n v="3.5771910112359548"/>
    <x v="1"/>
    <x v="178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x v="178"/>
    <n v="3.0845714285714285"/>
    <x v="1"/>
    <x v="179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x v="179"/>
    <n v="0.61802325581395345"/>
    <x v="0"/>
    <x v="180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x v="180"/>
    <n v="7.2232472324723247"/>
    <x v="1"/>
    <x v="181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x v="181"/>
    <n v="0.69117647058823528"/>
    <x v="0"/>
    <x v="182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x v="182"/>
    <n v="2.9305555555555554"/>
    <x v="1"/>
    <x v="183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x v="183"/>
    <n v="0.71799999999999997"/>
    <x v="0"/>
    <x v="184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x v="184"/>
    <n v="0.31934684684684683"/>
    <x v="0"/>
    <x v="185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x v="185"/>
    <n v="2.2987375415282392"/>
    <x v="1"/>
    <x v="186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x v="186"/>
    <n v="0.3201219512195122"/>
    <x v="0"/>
    <x v="187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x v="187"/>
    <n v="0.23525352848928385"/>
    <x v="3"/>
    <x v="188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x v="188"/>
    <n v="0.68594594594594593"/>
    <x v="0"/>
    <x v="189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x v="189"/>
    <n v="0.37952380952380954"/>
    <x v="0"/>
    <x v="190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x v="190"/>
    <n v="0.19992957746478873"/>
    <x v="0"/>
    <x v="191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x v="191"/>
    <n v="0.45636363636363636"/>
    <x v="0"/>
    <x v="192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x v="192"/>
    <n v="1.227605633802817"/>
    <x v="1"/>
    <x v="193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x v="193"/>
    <n v="3.61753164556962"/>
    <x v="1"/>
    <x v="194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x v="194"/>
    <n v="0.63146341463414635"/>
    <x v="0"/>
    <x v="195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x v="195"/>
    <n v="2.9820475319926874"/>
    <x v="1"/>
    <x v="196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x v="196"/>
    <n v="9.5585443037974685E-2"/>
    <x v="0"/>
    <x v="197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x v="197"/>
    <n v="0.5377777777777778"/>
    <x v="0"/>
    <x v="198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x v="50"/>
    <n v="0.02"/>
    <x v="0"/>
    <x v="50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x v="198"/>
    <n v="6.8119047619047617"/>
    <x v="1"/>
    <x v="199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x v="199"/>
    <n v="0.78831325301204824"/>
    <x v="3"/>
    <x v="200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x v="200"/>
    <n v="1.3440792216817234"/>
    <x v="1"/>
    <x v="201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x v="201"/>
    <n v="3.372E-2"/>
    <x v="0"/>
    <x v="202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x v="202"/>
    <n v="4.3184615384615386"/>
    <x v="1"/>
    <x v="203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x v="203"/>
    <n v="0.38844444444444443"/>
    <x v="3"/>
    <x v="204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x v="204"/>
    <n v="4.2569999999999997"/>
    <x v="1"/>
    <x v="205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x v="205"/>
    <n v="1.0112239715591671"/>
    <x v="1"/>
    <x v="206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x v="206"/>
    <n v="0.21188688946015424"/>
    <x v="2"/>
    <x v="207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x v="207"/>
    <n v="0.67425531914893622"/>
    <x v="0"/>
    <x v="208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x v="208"/>
    <n v="0.9492337164750958"/>
    <x v="0"/>
    <x v="209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x v="209"/>
    <n v="1.5185185185185186"/>
    <x v="1"/>
    <x v="210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x v="210"/>
    <n v="1.9516382252559727"/>
    <x v="1"/>
    <x v="211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x v="211"/>
    <n v="10.231428571428571"/>
    <x v="1"/>
    <x v="212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x v="212"/>
    <n v="3.8418367346938778E-2"/>
    <x v="0"/>
    <x v="213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x v="213"/>
    <n v="1.5507066557107643"/>
    <x v="1"/>
    <x v="214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x v="214"/>
    <n v="0.44753477588871715"/>
    <x v="0"/>
    <x v="215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x v="215"/>
    <n v="2.1594736842105262"/>
    <x v="1"/>
    <x v="216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x v="216"/>
    <n v="3.3212709832134291"/>
    <x v="1"/>
    <x v="217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x v="217"/>
    <n v="8.4430379746835441E-2"/>
    <x v="0"/>
    <x v="218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x v="218"/>
    <n v="0.9862551440329218"/>
    <x v="0"/>
    <x v="219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x v="219"/>
    <n v="1.3797916666666667"/>
    <x v="1"/>
    <x v="220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x v="220"/>
    <n v="0.93810996563573879"/>
    <x v="0"/>
    <x v="221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x v="221"/>
    <n v="4.0363930885529156"/>
    <x v="1"/>
    <x v="222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x v="222"/>
    <n v="2.6017404129793511"/>
    <x v="1"/>
    <x v="223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x v="223"/>
    <n v="3.6663333333333332"/>
    <x v="1"/>
    <x v="224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x v="224"/>
    <n v="1.687208538587849"/>
    <x v="1"/>
    <x v="225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x v="225"/>
    <n v="1.1990717911530093"/>
    <x v="1"/>
    <x v="226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x v="226"/>
    <n v="1.936892523364486"/>
    <x v="1"/>
    <x v="227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x v="227"/>
    <n v="4.2016666666666671"/>
    <x v="1"/>
    <x v="228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x v="228"/>
    <n v="0.76708333333333334"/>
    <x v="3"/>
    <x v="229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x v="229"/>
    <n v="1.7126470588235294"/>
    <x v="1"/>
    <x v="230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x v="230"/>
    <n v="1.5789473684210527"/>
    <x v="1"/>
    <x v="231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x v="231"/>
    <n v="1.0908"/>
    <x v="1"/>
    <x v="232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x v="232"/>
    <n v="0.41732558139534881"/>
    <x v="0"/>
    <x v="233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x v="233"/>
    <n v="0.10944303797468355"/>
    <x v="0"/>
    <x v="234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x v="234"/>
    <n v="1.593763440860215"/>
    <x v="1"/>
    <x v="235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x v="235"/>
    <n v="4.2241666666666671"/>
    <x v="1"/>
    <x v="236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x v="236"/>
    <n v="0.97718749999999999"/>
    <x v="0"/>
    <x v="237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x v="237"/>
    <n v="4.1878911564625847"/>
    <x v="1"/>
    <x v="238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x v="238"/>
    <n v="1.0191632047477746"/>
    <x v="1"/>
    <x v="239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x v="239"/>
    <n v="1.2772619047619047"/>
    <x v="1"/>
    <x v="240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x v="240"/>
    <n v="4.4521739130434783"/>
    <x v="1"/>
    <x v="241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x v="241"/>
    <n v="5.6971428571428575"/>
    <x v="1"/>
    <x v="242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x v="242"/>
    <n v="5.0934482758620687"/>
    <x v="1"/>
    <x v="243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x v="243"/>
    <n v="3.2553333333333332"/>
    <x v="1"/>
    <x v="244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x v="244"/>
    <n v="9.3261616161616168"/>
    <x v="1"/>
    <x v="245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x v="245"/>
    <n v="2.1133870967741935"/>
    <x v="1"/>
    <x v="246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x v="246"/>
    <n v="2.7332520325203253"/>
    <x v="1"/>
    <x v="247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x v="247"/>
    <n v="0.03"/>
    <x v="0"/>
    <x v="248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x v="248"/>
    <n v="0.54084507042253516"/>
    <x v="0"/>
    <x v="249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x v="249"/>
    <n v="6.2629999999999999"/>
    <x v="1"/>
    <x v="250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x v="250"/>
    <n v="0.8902139917695473"/>
    <x v="0"/>
    <x v="251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x v="251"/>
    <n v="1.8489130434782608"/>
    <x v="1"/>
    <x v="252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x v="252"/>
    <n v="1.2016770186335404"/>
    <x v="1"/>
    <x v="253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x v="253"/>
    <n v="0.23390243902439026"/>
    <x v="0"/>
    <x v="254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x v="254"/>
    <n v="1.46"/>
    <x v="1"/>
    <x v="255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x v="255"/>
    <n v="2.6848000000000001"/>
    <x v="1"/>
    <x v="256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x v="256"/>
    <n v="5.9749999999999996"/>
    <x v="1"/>
    <x v="257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x v="257"/>
    <n v="1.5769841269841269"/>
    <x v="1"/>
    <x v="258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x v="258"/>
    <n v="0.31201660735468567"/>
    <x v="0"/>
    <x v="259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x v="259"/>
    <n v="3.1341176470588237"/>
    <x v="1"/>
    <x v="260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x v="260"/>
    <n v="3.7089655172413791"/>
    <x v="1"/>
    <x v="261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x v="261"/>
    <n v="3.6266447368421053"/>
    <x v="1"/>
    <x v="262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x v="262"/>
    <n v="1.2308163265306122"/>
    <x v="1"/>
    <x v="263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x v="263"/>
    <n v="0.76766756032171579"/>
    <x v="0"/>
    <x v="264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x v="264"/>
    <n v="2.3362012987012988"/>
    <x v="1"/>
    <x v="265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x v="265"/>
    <n v="1.8053333333333332"/>
    <x v="1"/>
    <x v="266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x v="266"/>
    <n v="2.5262857142857142"/>
    <x v="1"/>
    <x v="267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x v="267"/>
    <n v="0.27176538240368026"/>
    <x v="3"/>
    <x v="268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x v="268"/>
    <n v="1.2706571242680547E-2"/>
    <x v="2"/>
    <x v="269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x v="269"/>
    <n v="3.0400978473581213"/>
    <x v="1"/>
    <x v="270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x v="270"/>
    <n v="1.3723076923076922"/>
    <x v="1"/>
    <x v="271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x v="271"/>
    <n v="0.32208333333333333"/>
    <x v="0"/>
    <x v="272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x v="272"/>
    <n v="2.4151282051282053"/>
    <x v="1"/>
    <x v="273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x v="273"/>
    <n v="0.96799999999999997"/>
    <x v="0"/>
    <x v="274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x v="274"/>
    <n v="10.664285714285715"/>
    <x v="1"/>
    <x v="275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x v="275"/>
    <n v="3.2588888888888889"/>
    <x v="1"/>
    <x v="276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x v="276"/>
    <n v="1.7070000000000001"/>
    <x v="1"/>
    <x v="277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x v="277"/>
    <n v="5.8144"/>
    <x v="1"/>
    <x v="278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x v="278"/>
    <n v="0.91520972644376897"/>
    <x v="0"/>
    <x v="279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x v="279"/>
    <n v="1.0804761904761904"/>
    <x v="1"/>
    <x v="280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x v="280"/>
    <n v="0.18728395061728395"/>
    <x v="0"/>
    <x v="281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x v="281"/>
    <n v="0.83193877551020412"/>
    <x v="0"/>
    <x v="282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x v="282"/>
    <n v="7.0633333333333335"/>
    <x v="1"/>
    <x v="283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x v="283"/>
    <n v="0.17446030330062445"/>
    <x v="3"/>
    <x v="284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x v="284"/>
    <n v="2.0973015873015872"/>
    <x v="1"/>
    <x v="285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x v="285"/>
    <n v="0.97785714285714287"/>
    <x v="0"/>
    <x v="286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x v="286"/>
    <n v="16.842500000000001"/>
    <x v="1"/>
    <x v="287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x v="287"/>
    <n v="0.54402135231316728"/>
    <x v="0"/>
    <x v="288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x v="288"/>
    <n v="4.5661111111111108"/>
    <x v="1"/>
    <x v="289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x v="289"/>
    <n v="9.8219178082191785E-2"/>
    <x v="0"/>
    <x v="290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x v="290"/>
    <n v="0.16384615384615384"/>
    <x v="3"/>
    <x v="291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x v="291"/>
    <n v="13.396666666666667"/>
    <x v="1"/>
    <x v="292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x v="292"/>
    <n v="0.35650077760497667"/>
    <x v="0"/>
    <x v="293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x v="293"/>
    <n v="0.54950819672131146"/>
    <x v="0"/>
    <x v="294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x v="294"/>
    <n v="0.94236111111111109"/>
    <x v="0"/>
    <x v="295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x v="295"/>
    <n v="1.4391428571428571"/>
    <x v="1"/>
    <x v="296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x v="296"/>
    <n v="0.51421052631578945"/>
    <x v="0"/>
    <x v="297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x v="297"/>
    <n v="0.05"/>
    <x v="0"/>
    <x v="298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x v="298"/>
    <n v="13.446666666666667"/>
    <x v="1"/>
    <x v="299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x v="299"/>
    <n v="0.31844940867279897"/>
    <x v="0"/>
    <x v="300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x v="300"/>
    <n v="0.82617647058823529"/>
    <x v="0"/>
    <x v="301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x v="301"/>
    <n v="5.4614285714285717"/>
    <x v="1"/>
    <x v="302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x v="302"/>
    <n v="2.8621428571428571"/>
    <x v="1"/>
    <x v="303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x v="303"/>
    <n v="7.9076923076923072E-2"/>
    <x v="0"/>
    <x v="304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x v="304"/>
    <n v="1.3213677811550153"/>
    <x v="1"/>
    <x v="305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x v="305"/>
    <n v="0.74077834179357027"/>
    <x v="0"/>
    <x v="306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x v="306"/>
    <n v="0.75292682926829269"/>
    <x v="3"/>
    <x v="307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x v="307"/>
    <n v="0.20333333333333334"/>
    <x v="0"/>
    <x v="308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x v="308"/>
    <n v="2.0336507936507937"/>
    <x v="1"/>
    <x v="309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x v="309"/>
    <n v="3.1022842639593908"/>
    <x v="1"/>
    <x v="310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x v="310"/>
    <n v="3.9531818181818181"/>
    <x v="1"/>
    <x v="311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x v="311"/>
    <n v="2.9471428571428571"/>
    <x v="1"/>
    <x v="312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x v="312"/>
    <n v="0.33894736842105261"/>
    <x v="0"/>
    <x v="313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x v="313"/>
    <n v="0.66677083333333331"/>
    <x v="0"/>
    <x v="314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x v="314"/>
    <n v="0.19227272727272726"/>
    <x v="0"/>
    <x v="315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x v="315"/>
    <n v="0.15842105263157893"/>
    <x v="0"/>
    <x v="316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x v="316"/>
    <n v="0.38702380952380955"/>
    <x v="3"/>
    <x v="317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x v="317"/>
    <n v="9.5876777251184833E-2"/>
    <x v="0"/>
    <x v="318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x v="318"/>
    <n v="0.94144366197183094"/>
    <x v="0"/>
    <x v="319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x v="319"/>
    <n v="1.6656234096692113"/>
    <x v="1"/>
    <x v="320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x v="320"/>
    <n v="0.24134831460674158"/>
    <x v="0"/>
    <x v="321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x v="321"/>
    <n v="1.6405633802816901"/>
    <x v="1"/>
    <x v="322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x v="322"/>
    <n v="0.90723076923076929"/>
    <x v="0"/>
    <x v="323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x v="323"/>
    <n v="0.46194444444444444"/>
    <x v="0"/>
    <x v="324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x v="324"/>
    <n v="0.38538461538461538"/>
    <x v="0"/>
    <x v="325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x v="325"/>
    <n v="1.3356231003039514"/>
    <x v="1"/>
    <x v="326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x v="326"/>
    <n v="0.22896588486140726"/>
    <x v="2"/>
    <x v="327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x v="327"/>
    <n v="1.8495548961424333"/>
    <x v="1"/>
    <x v="328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x v="328"/>
    <n v="4.4372727272727275"/>
    <x v="1"/>
    <x v="329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x v="329"/>
    <n v="1.999806763285024"/>
    <x v="1"/>
    <x v="330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x v="330"/>
    <n v="1.2395833333333333"/>
    <x v="1"/>
    <x v="331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x v="331"/>
    <n v="1.8661329305135952"/>
    <x v="1"/>
    <x v="332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x v="332"/>
    <n v="1.1428538550057536"/>
    <x v="1"/>
    <x v="333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x v="333"/>
    <n v="0.97032531824611035"/>
    <x v="0"/>
    <x v="334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x v="334"/>
    <n v="1.2281904761904763"/>
    <x v="1"/>
    <x v="335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x v="335"/>
    <n v="1.7914326647564469"/>
    <x v="1"/>
    <x v="336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x v="336"/>
    <n v="0.79951577402787966"/>
    <x v="3"/>
    <x v="337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x v="337"/>
    <n v="0.94242587601078165"/>
    <x v="0"/>
    <x v="338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x v="338"/>
    <n v="0.84669291338582675"/>
    <x v="0"/>
    <x v="339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x v="339"/>
    <n v="0.66521920668058454"/>
    <x v="0"/>
    <x v="340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x v="340"/>
    <n v="0.53922222222222227"/>
    <x v="0"/>
    <x v="341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x v="341"/>
    <n v="0.41983299595141699"/>
    <x v="0"/>
    <x v="342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x v="342"/>
    <n v="0.14694796954314721"/>
    <x v="0"/>
    <x v="343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x v="343"/>
    <n v="0.34475"/>
    <x v="0"/>
    <x v="344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x v="344"/>
    <n v="14.007777777777777"/>
    <x v="1"/>
    <x v="345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x v="345"/>
    <n v="0.71770351758793971"/>
    <x v="0"/>
    <x v="346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x v="346"/>
    <n v="0.53074115044247783"/>
    <x v="0"/>
    <x v="347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x v="297"/>
    <n v="0.05"/>
    <x v="0"/>
    <x v="298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x v="347"/>
    <n v="1.2770715249662619"/>
    <x v="1"/>
    <x v="348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x v="348"/>
    <n v="0.34892857142857142"/>
    <x v="0"/>
    <x v="349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x v="349"/>
    <n v="4.105982142857143"/>
    <x v="1"/>
    <x v="350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x v="350"/>
    <n v="1.2373770491803278"/>
    <x v="1"/>
    <x v="351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x v="351"/>
    <n v="0.58973684210526311"/>
    <x v="2"/>
    <x v="352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x v="352"/>
    <n v="0.36892473118279567"/>
    <x v="0"/>
    <x v="353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x v="353"/>
    <n v="1.8491304347826087"/>
    <x v="1"/>
    <x v="354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x v="354"/>
    <n v="0.11814432989690722"/>
    <x v="0"/>
    <x v="355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x v="355"/>
    <n v="2.9870000000000001"/>
    <x v="1"/>
    <x v="356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x v="356"/>
    <n v="2.2635175879396985"/>
    <x v="1"/>
    <x v="357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x v="357"/>
    <n v="1.7356363636363636"/>
    <x v="1"/>
    <x v="358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x v="358"/>
    <n v="3.7175675675675675"/>
    <x v="1"/>
    <x v="359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x v="359"/>
    <n v="1.601923076923077"/>
    <x v="1"/>
    <x v="360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x v="360"/>
    <n v="16.163333333333334"/>
    <x v="1"/>
    <x v="361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x v="361"/>
    <n v="7.3343749999999996"/>
    <x v="1"/>
    <x v="362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x v="362"/>
    <n v="5.9211111111111112"/>
    <x v="1"/>
    <x v="363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x v="363"/>
    <n v="0.18888888888888888"/>
    <x v="0"/>
    <x v="364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x v="364"/>
    <n v="2.7680769230769231"/>
    <x v="1"/>
    <x v="365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x v="365"/>
    <n v="2.730185185185185"/>
    <x v="1"/>
    <x v="366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x v="366"/>
    <n v="1.593633125556545"/>
    <x v="1"/>
    <x v="367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x v="367"/>
    <n v="0.67869978858350954"/>
    <x v="0"/>
    <x v="368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x v="211"/>
    <n v="15.915555555555555"/>
    <x v="1"/>
    <x v="369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x v="368"/>
    <n v="7.3018222222222224"/>
    <x v="1"/>
    <x v="370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x v="369"/>
    <n v="0.13185782556750297"/>
    <x v="0"/>
    <x v="371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x v="370"/>
    <n v="0.54777777777777781"/>
    <x v="0"/>
    <x v="372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x v="371"/>
    <n v="3.6102941176470589"/>
    <x v="1"/>
    <x v="373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x v="372"/>
    <n v="0.10257545271629778"/>
    <x v="0"/>
    <x v="374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x v="373"/>
    <n v="0.13962962962962963"/>
    <x v="0"/>
    <x v="375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x v="374"/>
    <n v="0.40444444444444444"/>
    <x v="0"/>
    <x v="376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x v="375"/>
    <n v="1.6032"/>
    <x v="1"/>
    <x v="377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x v="376"/>
    <n v="1.8394339622641509"/>
    <x v="1"/>
    <x v="378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x v="377"/>
    <n v="0.63769230769230767"/>
    <x v="0"/>
    <x v="379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x v="378"/>
    <n v="2.2538095238095237"/>
    <x v="1"/>
    <x v="380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x v="379"/>
    <n v="1.7200961538461539"/>
    <x v="1"/>
    <x v="381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x v="380"/>
    <n v="1.4616709511568124"/>
    <x v="1"/>
    <x v="382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x v="381"/>
    <n v="0.76423616236162362"/>
    <x v="0"/>
    <x v="383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x v="382"/>
    <n v="0.39261467889908258"/>
    <x v="0"/>
    <x v="384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x v="383"/>
    <n v="0.11270034843205574"/>
    <x v="3"/>
    <x v="385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x v="384"/>
    <n v="1.2211084337349398"/>
    <x v="1"/>
    <x v="386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x v="385"/>
    <n v="1.8654166666666667"/>
    <x v="1"/>
    <x v="387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x v="386"/>
    <n v="7.27317880794702E-2"/>
    <x v="0"/>
    <x v="388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x v="387"/>
    <n v="0.65642371234207963"/>
    <x v="0"/>
    <x v="389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x v="388"/>
    <n v="2.2896178343949045"/>
    <x v="1"/>
    <x v="390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x v="389"/>
    <n v="4.6937499999999996"/>
    <x v="1"/>
    <x v="391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x v="390"/>
    <n v="1.3011267605633803"/>
    <x v="1"/>
    <x v="392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x v="391"/>
    <n v="1.6705422993492407"/>
    <x v="1"/>
    <x v="393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x v="392"/>
    <n v="1.738641975308642"/>
    <x v="1"/>
    <x v="394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x v="393"/>
    <n v="7.1776470588235295"/>
    <x v="1"/>
    <x v="395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x v="394"/>
    <n v="0.63850976361767731"/>
    <x v="0"/>
    <x v="396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x v="50"/>
    <n v="0.02"/>
    <x v="0"/>
    <x v="50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x v="395"/>
    <n v="15.302222222222222"/>
    <x v="1"/>
    <x v="397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x v="396"/>
    <n v="0.40356164383561643"/>
    <x v="0"/>
    <x v="398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x v="397"/>
    <n v="0.86220633299284988"/>
    <x v="0"/>
    <x v="399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x v="398"/>
    <n v="3.1558486707566464"/>
    <x v="1"/>
    <x v="400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x v="399"/>
    <n v="0.89618243243243245"/>
    <x v="0"/>
    <x v="401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x v="400"/>
    <n v="1.8214503816793892"/>
    <x v="1"/>
    <x v="402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x v="401"/>
    <n v="3.5588235294117645"/>
    <x v="1"/>
    <x v="403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x v="402"/>
    <n v="1.3183695652173912"/>
    <x v="1"/>
    <x v="404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x v="403"/>
    <n v="0.46315634218289087"/>
    <x v="0"/>
    <x v="405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x v="404"/>
    <n v="0.36132726089785294"/>
    <x v="2"/>
    <x v="406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x v="405"/>
    <n v="1.0462820512820512"/>
    <x v="1"/>
    <x v="407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x v="406"/>
    <n v="6.6885714285714286"/>
    <x v="1"/>
    <x v="408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x v="407"/>
    <n v="0.62072823218997364"/>
    <x v="2"/>
    <x v="409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x v="408"/>
    <n v="0.84699787460148779"/>
    <x v="0"/>
    <x v="410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x v="409"/>
    <n v="0.11059030837004405"/>
    <x v="0"/>
    <x v="411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x v="410"/>
    <n v="0.43838781575037145"/>
    <x v="0"/>
    <x v="412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x v="411"/>
    <n v="0.55470588235294116"/>
    <x v="0"/>
    <x v="413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x v="412"/>
    <n v="0.57399511301160655"/>
    <x v="0"/>
    <x v="414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x v="413"/>
    <n v="1.2343497363796134"/>
    <x v="1"/>
    <x v="415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x v="414"/>
    <n v="1.2846"/>
    <x v="1"/>
    <x v="416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x v="415"/>
    <n v="0.63989361702127656"/>
    <x v="0"/>
    <x v="417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x v="416"/>
    <n v="1.2729885057471264"/>
    <x v="1"/>
    <x v="418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x v="417"/>
    <n v="0.10638024357239513"/>
    <x v="0"/>
    <x v="419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x v="418"/>
    <n v="0.40470588235294119"/>
    <x v="0"/>
    <x v="420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x v="419"/>
    <n v="2.8766666666666665"/>
    <x v="1"/>
    <x v="421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x v="420"/>
    <n v="5.7294444444444448"/>
    <x v="1"/>
    <x v="422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x v="421"/>
    <n v="1.1290429799426933"/>
    <x v="1"/>
    <x v="423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x v="422"/>
    <n v="0.46387573964497042"/>
    <x v="0"/>
    <x v="424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x v="423"/>
    <n v="0.90675916230366493"/>
    <x v="3"/>
    <x v="425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x v="424"/>
    <n v="0.67740740740740746"/>
    <x v="0"/>
    <x v="426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x v="425"/>
    <n v="1.9249019607843136"/>
    <x v="1"/>
    <x v="427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x v="426"/>
    <n v="0.82714285714285718"/>
    <x v="0"/>
    <x v="428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x v="427"/>
    <n v="0.54163920922570019"/>
    <x v="0"/>
    <x v="429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x v="315"/>
    <n v="0.16722222222222222"/>
    <x v="3"/>
    <x v="430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x v="428"/>
    <n v="1.168766404199475"/>
    <x v="1"/>
    <x v="431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x v="429"/>
    <n v="10.521538461538462"/>
    <x v="1"/>
    <x v="432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x v="430"/>
    <n v="1.2307407407407407"/>
    <x v="1"/>
    <x v="433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x v="431"/>
    <n v="1.7863855421686747"/>
    <x v="1"/>
    <x v="434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x v="432"/>
    <n v="3.5528169014084505"/>
    <x v="1"/>
    <x v="435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x v="433"/>
    <n v="1.6190634146341463"/>
    <x v="1"/>
    <x v="436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x v="434"/>
    <n v="0.24914285714285714"/>
    <x v="0"/>
    <x v="437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x v="435"/>
    <n v="1.9872222222222222"/>
    <x v="1"/>
    <x v="438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x v="436"/>
    <n v="0.34752688172043011"/>
    <x v="3"/>
    <x v="439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x v="437"/>
    <n v="1.7641935483870967"/>
    <x v="1"/>
    <x v="440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x v="438"/>
    <n v="5.1138095238095236"/>
    <x v="1"/>
    <x v="441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x v="439"/>
    <n v="0.82044117647058823"/>
    <x v="0"/>
    <x v="442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x v="440"/>
    <n v="0.24326030927835052"/>
    <x v="3"/>
    <x v="443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x v="441"/>
    <n v="0.50482758620689661"/>
    <x v="0"/>
    <x v="444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x v="442"/>
    <n v="9.67"/>
    <x v="1"/>
    <x v="445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x v="443"/>
    <n v="0.04"/>
    <x v="0"/>
    <x v="446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x v="444"/>
    <n v="1.2284501347708894"/>
    <x v="1"/>
    <x v="447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x v="445"/>
    <n v="0.63437500000000002"/>
    <x v="0"/>
    <x v="448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x v="446"/>
    <n v="0.56331688596491225"/>
    <x v="0"/>
    <x v="449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x v="447"/>
    <n v="0.44074999999999998"/>
    <x v="0"/>
    <x v="450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x v="448"/>
    <n v="1.1837253218884121"/>
    <x v="1"/>
    <x v="451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x v="449"/>
    <n v="1.041243169398907"/>
    <x v="1"/>
    <x v="452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x v="450"/>
    <n v="0.26640000000000003"/>
    <x v="0"/>
    <x v="453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x v="451"/>
    <n v="3.5120118343195266"/>
    <x v="1"/>
    <x v="454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x v="452"/>
    <n v="0.90063492063492068"/>
    <x v="0"/>
    <x v="455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x v="453"/>
    <n v="1.7162500000000001"/>
    <x v="1"/>
    <x v="456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x v="454"/>
    <n v="1.4104655870445344"/>
    <x v="1"/>
    <x v="457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x v="455"/>
    <n v="0.30579449152542371"/>
    <x v="0"/>
    <x v="458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x v="456"/>
    <n v="1.0816455696202532"/>
    <x v="1"/>
    <x v="459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x v="457"/>
    <n v="1.3345505617977529"/>
    <x v="1"/>
    <x v="460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x v="458"/>
    <n v="1.8785106382978722"/>
    <x v="1"/>
    <x v="461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x v="459"/>
    <n v="3.32"/>
    <x v="1"/>
    <x v="462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x v="460"/>
    <n v="5.7521428571428572"/>
    <x v="1"/>
    <x v="463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x v="461"/>
    <n v="0.40500000000000003"/>
    <x v="0"/>
    <x v="464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x v="462"/>
    <n v="1.8442857142857143"/>
    <x v="1"/>
    <x v="465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x v="463"/>
    <n v="2.8580555555555556"/>
    <x v="1"/>
    <x v="466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x v="464"/>
    <n v="3.19"/>
    <x v="1"/>
    <x v="467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x v="465"/>
    <n v="0.39234070221066319"/>
    <x v="0"/>
    <x v="468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x v="466"/>
    <n v="1.7814000000000001"/>
    <x v="1"/>
    <x v="469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x v="75"/>
    <n v="3.6515"/>
    <x v="1"/>
    <x v="470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x v="467"/>
    <n v="1.1394594594594594"/>
    <x v="1"/>
    <x v="471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x v="468"/>
    <n v="0.29828720626631855"/>
    <x v="0"/>
    <x v="472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x v="469"/>
    <n v="0.54270588235294115"/>
    <x v="0"/>
    <x v="473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x v="470"/>
    <n v="2.3634156976744185"/>
    <x v="1"/>
    <x v="474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x v="471"/>
    <n v="5.1291666666666664"/>
    <x v="1"/>
    <x v="475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x v="472"/>
    <n v="1.0065116279069768"/>
    <x v="1"/>
    <x v="476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x v="473"/>
    <n v="0.81348423194303154"/>
    <x v="0"/>
    <x v="477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x v="474"/>
    <n v="0.16404761904761905"/>
    <x v="0"/>
    <x v="478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x v="475"/>
    <n v="0.52774617067833696"/>
    <x v="0"/>
    <x v="479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x v="476"/>
    <n v="2.6020608108108108"/>
    <x v="1"/>
    <x v="480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x v="477"/>
    <n v="0.30732891832229581"/>
    <x v="0"/>
    <x v="481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x v="478"/>
    <n v="0.13500000000000001"/>
    <x v="0"/>
    <x v="482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x v="479"/>
    <n v="1.7862556663644606"/>
    <x v="1"/>
    <x v="483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x v="480"/>
    <n v="2.2005660377358489"/>
    <x v="1"/>
    <x v="484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x v="481"/>
    <n v="1.015108695652174"/>
    <x v="1"/>
    <x v="485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x v="482"/>
    <n v="1.915"/>
    <x v="1"/>
    <x v="486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x v="483"/>
    <n v="3.0534683098591549"/>
    <x v="1"/>
    <x v="487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x v="484"/>
    <n v="0.23995287958115183"/>
    <x v="3"/>
    <x v="488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x v="485"/>
    <n v="7.2377777777777776"/>
    <x v="1"/>
    <x v="489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x v="486"/>
    <n v="5.4736000000000002"/>
    <x v="1"/>
    <x v="490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x v="487"/>
    <n v="4.1449999999999996"/>
    <x v="1"/>
    <x v="491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x v="488"/>
    <n v="9.0696409140369975E-3"/>
    <x v="0"/>
    <x v="492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x v="489"/>
    <n v="0.34173469387755101"/>
    <x v="0"/>
    <x v="493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x v="490"/>
    <n v="0.239488107549121"/>
    <x v="0"/>
    <x v="494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x v="491"/>
    <n v="0.48072649572649573"/>
    <x v="0"/>
    <x v="495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x v="0"/>
    <n v="0"/>
    <x v="0"/>
    <x v="496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x v="492"/>
    <n v="0.70145182291666663"/>
    <x v="0"/>
    <x v="497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x v="493"/>
    <n v="5.2992307692307694"/>
    <x v="1"/>
    <x v="498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x v="494"/>
    <n v="1.8032549019607844"/>
    <x v="1"/>
    <x v="499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x v="495"/>
    <n v="0.92320000000000002"/>
    <x v="0"/>
    <x v="500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x v="496"/>
    <n v="0.13901001112347053"/>
    <x v="0"/>
    <x v="501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x v="497"/>
    <n v="9.2707777777777771"/>
    <x v="1"/>
    <x v="502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x v="498"/>
    <n v="0.39857142857142858"/>
    <x v="0"/>
    <x v="503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x v="499"/>
    <n v="1.1222929936305732"/>
    <x v="1"/>
    <x v="504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x v="500"/>
    <n v="0.70925816023738875"/>
    <x v="0"/>
    <x v="505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x v="501"/>
    <n v="1.1908974358974358"/>
    <x v="1"/>
    <x v="506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x v="502"/>
    <n v="0.24017591339648173"/>
    <x v="0"/>
    <x v="507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x v="503"/>
    <n v="1.3931868131868133"/>
    <x v="1"/>
    <x v="508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x v="504"/>
    <n v="0.39277108433734942"/>
    <x v="3"/>
    <x v="509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x v="505"/>
    <n v="0.22439077144917088"/>
    <x v="3"/>
    <x v="510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x v="506"/>
    <n v="0.55779069767441858"/>
    <x v="0"/>
    <x v="511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x v="507"/>
    <n v="0.42523125996810207"/>
    <x v="0"/>
    <x v="512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x v="508"/>
    <n v="1.1200000000000001"/>
    <x v="1"/>
    <x v="513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x v="509"/>
    <n v="7.0681818181818179E-2"/>
    <x v="0"/>
    <x v="514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x v="510"/>
    <n v="1.0174563871693867"/>
    <x v="1"/>
    <x v="515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x v="511"/>
    <n v="4.2575000000000003"/>
    <x v="1"/>
    <x v="516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x v="512"/>
    <n v="1.4553947368421052"/>
    <x v="1"/>
    <x v="517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x v="513"/>
    <n v="0.32453465346534655"/>
    <x v="0"/>
    <x v="518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x v="514"/>
    <n v="7.003333333333333"/>
    <x v="1"/>
    <x v="519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x v="515"/>
    <n v="0.83904860392967939"/>
    <x v="0"/>
    <x v="520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x v="516"/>
    <n v="0.84190476190476193"/>
    <x v="0"/>
    <x v="521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x v="517"/>
    <n v="1.5595180722891566"/>
    <x v="1"/>
    <x v="522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x v="518"/>
    <n v="0.99619450317124736"/>
    <x v="0"/>
    <x v="523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x v="519"/>
    <n v="0.80300000000000005"/>
    <x v="0"/>
    <x v="524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x v="520"/>
    <n v="0.11254901960784314"/>
    <x v="0"/>
    <x v="525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x v="521"/>
    <n v="0.91740952380952379"/>
    <x v="0"/>
    <x v="526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x v="522"/>
    <n v="0.95521156936261387"/>
    <x v="2"/>
    <x v="527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x v="523"/>
    <n v="5.0287499999999996"/>
    <x v="1"/>
    <x v="528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x v="524"/>
    <n v="1.5924394463667819"/>
    <x v="1"/>
    <x v="529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x v="525"/>
    <n v="0.15022446689113356"/>
    <x v="0"/>
    <x v="530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x v="526"/>
    <n v="4.820384615384615"/>
    <x v="1"/>
    <x v="531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x v="527"/>
    <n v="1.4996938775510205"/>
    <x v="1"/>
    <x v="532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x v="528"/>
    <n v="1.1722156398104266"/>
    <x v="1"/>
    <x v="533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x v="529"/>
    <n v="0.37695968274950431"/>
    <x v="0"/>
    <x v="534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x v="530"/>
    <n v="0.72653061224489801"/>
    <x v="0"/>
    <x v="535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x v="531"/>
    <n v="2.6598113207547169"/>
    <x v="1"/>
    <x v="536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x v="532"/>
    <n v="0.24205617977528091"/>
    <x v="0"/>
    <x v="537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x v="533"/>
    <n v="2.5064935064935064E-2"/>
    <x v="0"/>
    <x v="538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x v="534"/>
    <n v="0.1632979976442874"/>
    <x v="0"/>
    <x v="539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x v="535"/>
    <n v="2.7650000000000001"/>
    <x v="1"/>
    <x v="540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x v="536"/>
    <n v="0.88803571428571426"/>
    <x v="0"/>
    <x v="541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x v="537"/>
    <n v="1.6357142857142857"/>
    <x v="1"/>
    <x v="542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x v="538"/>
    <n v="9.69"/>
    <x v="1"/>
    <x v="543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x v="539"/>
    <n v="2.7091376701966716"/>
    <x v="1"/>
    <x v="544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x v="540"/>
    <n v="2.8421355932203389"/>
    <x v="1"/>
    <x v="545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x v="443"/>
    <n v="0.04"/>
    <x v="3"/>
    <x v="446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x v="541"/>
    <n v="0.58632981676846196"/>
    <x v="0"/>
    <x v="546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x v="542"/>
    <n v="0.98511111111111116"/>
    <x v="0"/>
    <x v="547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x v="543"/>
    <n v="0.43975381008206332"/>
    <x v="0"/>
    <x v="548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x v="544"/>
    <n v="1.5166315789473683"/>
    <x v="1"/>
    <x v="549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x v="545"/>
    <n v="2.2363492063492063"/>
    <x v="1"/>
    <x v="550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x v="546"/>
    <n v="2.3975"/>
    <x v="1"/>
    <x v="551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x v="547"/>
    <n v="1.9933333333333334"/>
    <x v="1"/>
    <x v="552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x v="548"/>
    <n v="1.373448275862069"/>
    <x v="1"/>
    <x v="553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x v="549"/>
    <n v="1.009696106362773"/>
    <x v="1"/>
    <x v="554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x v="550"/>
    <n v="7.9416000000000002"/>
    <x v="1"/>
    <x v="555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x v="551"/>
    <n v="3.6970000000000001"/>
    <x v="1"/>
    <x v="556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x v="314"/>
    <n v="0.12818181818181817"/>
    <x v="0"/>
    <x v="557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x v="552"/>
    <n v="1.3802702702702703"/>
    <x v="1"/>
    <x v="558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x v="553"/>
    <n v="0.83813278008298753"/>
    <x v="0"/>
    <x v="559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x v="554"/>
    <n v="2.0460063224446787"/>
    <x v="1"/>
    <x v="560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x v="555"/>
    <n v="0.44344086021505374"/>
    <x v="0"/>
    <x v="561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x v="556"/>
    <n v="2.1860294117647059"/>
    <x v="1"/>
    <x v="562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x v="557"/>
    <n v="1.8603314917127072"/>
    <x v="1"/>
    <x v="563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x v="558"/>
    <n v="2.3733830845771142"/>
    <x v="1"/>
    <x v="564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x v="559"/>
    <n v="3.0565384615384614"/>
    <x v="1"/>
    <x v="565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x v="560"/>
    <n v="0.94142857142857139"/>
    <x v="0"/>
    <x v="566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x v="561"/>
    <n v="0.54400000000000004"/>
    <x v="3"/>
    <x v="567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x v="562"/>
    <n v="1.1188059701492536"/>
    <x v="1"/>
    <x v="568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x v="563"/>
    <n v="3.6914814814814814"/>
    <x v="1"/>
    <x v="569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x v="564"/>
    <n v="0.62930372148859548"/>
    <x v="0"/>
    <x v="570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x v="565"/>
    <n v="0.6492783505154639"/>
    <x v="0"/>
    <x v="571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x v="566"/>
    <n v="0.18853658536585366"/>
    <x v="3"/>
    <x v="572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x v="567"/>
    <n v="0.1675440414507772"/>
    <x v="0"/>
    <x v="573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x v="568"/>
    <n v="1.0111290322580646"/>
    <x v="1"/>
    <x v="574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x v="569"/>
    <n v="3.4150228310502282"/>
    <x v="1"/>
    <x v="575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x v="570"/>
    <n v="0.64016666666666666"/>
    <x v="0"/>
    <x v="576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x v="571"/>
    <n v="0.5208045977011494"/>
    <x v="0"/>
    <x v="577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x v="572"/>
    <n v="3.2240211640211642"/>
    <x v="1"/>
    <x v="578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x v="573"/>
    <n v="1.1950810185185186"/>
    <x v="1"/>
    <x v="579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x v="574"/>
    <n v="1.4679775280898877"/>
    <x v="1"/>
    <x v="580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x v="575"/>
    <n v="9.5057142857142853"/>
    <x v="1"/>
    <x v="581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x v="576"/>
    <n v="0.72893617021276591"/>
    <x v="0"/>
    <x v="582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x v="577"/>
    <n v="0.7900824873096447"/>
    <x v="0"/>
    <x v="583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x v="578"/>
    <n v="0.64721518987341775"/>
    <x v="0"/>
    <x v="584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x v="579"/>
    <n v="0.82028169014084507"/>
    <x v="0"/>
    <x v="585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x v="580"/>
    <n v="10.376666666666667"/>
    <x v="1"/>
    <x v="586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x v="581"/>
    <n v="0.12910076530612244"/>
    <x v="0"/>
    <x v="587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x v="582"/>
    <n v="1.5484210526315789"/>
    <x v="1"/>
    <x v="588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x v="583"/>
    <n v="7.0991735537190084E-2"/>
    <x v="0"/>
    <x v="589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x v="584"/>
    <n v="2.0852773826458035"/>
    <x v="1"/>
    <x v="590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x v="585"/>
    <n v="0.99683544303797467"/>
    <x v="0"/>
    <x v="591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x v="586"/>
    <n v="2.0159756097560977"/>
    <x v="1"/>
    <x v="592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x v="587"/>
    <n v="1.6209032258064515"/>
    <x v="1"/>
    <x v="593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x v="588"/>
    <n v="3.6436208125445471E-2"/>
    <x v="0"/>
    <x v="594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x v="297"/>
    <n v="0.05"/>
    <x v="0"/>
    <x v="298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x v="589"/>
    <n v="2.0663492063492064"/>
    <x v="1"/>
    <x v="595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x v="590"/>
    <n v="1.2823628691983122"/>
    <x v="1"/>
    <x v="596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x v="591"/>
    <n v="1.1966037735849056"/>
    <x v="1"/>
    <x v="597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x v="592"/>
    <n v="1.7073055242390078"/>
    <x v="1"/>
    <x v="598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x v="593"/>
    <n v="1.8721212121212121"/>
    <x v="1"/>
    <x v="599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x v="594"/>
    <n v="1.8838235294117647"/>
    <x v="1"/>
    <x v="600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x v="595"/>
    <n v="1.3129869186046512"/>
    <x v="1"/>
    <x v="601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x v="416"/>
    <n v="2.8397435897435899"/>
    <x v="1"/>
    <x v="602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x v="596"/>
    <n v="1.2041999999999999"/>
    <x v="1"/>
    <x v="603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x v="597"/>
    <n v="4.1905607476635511"/>
    <x v="1"/>
    <x v="604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x v="598"/>
    <n v="0.13853658536585367"/>
    <x v="3"/>
    <x v="605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x v="599"/>
    <n v="1.3943548387096774"/>
    <x v="1"/>
    <x v="606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x v="600"/>
    <n v="1.74"/>
    <x v="1"/>
    <x v="607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x v="601"/>
    <n v="1.5549056603773586"/>
    <x v="1"/>
    <x v="608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x v="602"/>
    <n v="1.7044705882352942"/>
    <x v="1"/>
    <x v="609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x v="402"/>
    <n v="1.8951562500000001"/>
    <x v="1"/>
    <x v="610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x v="203"/>
    <n v="2.4971428571428573"/>
    <x v="1"/>
    <x v="611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x v="603"/>
    <n v="0.48860523665659616"/>
    <x v="0"/>
    <x v="612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x v="604"/>
    <n v="0.28461970393057684"/>
    <x v="0"/>
    <x v="613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x v="605"/>
    <n v="2.6802325581395348"/>
    <x v="1"/>
    <x v="614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x v="606"/>
    <n v="6.1980078125000002"/>
    <x v="1"/>
    <x v="615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x v="607"/>
    <n v="3.1301587301587303E-2"/>
    <x v="0"/>
    <x v="616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x v="608"/>
    <n v="1.5992152704135738"/>
    <x v="1"/>
    <x v="617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x v="609"/>
    <n v="2.793921568627451"/>
    <x v="1"/>
    <x v="618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x v="377"/>
    <n v="0.77373333333333338"/>
    <x v="0"/>
    <x v="619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x v="610"/>
    <n v="2.0632812500000002"/>
    <x v="1"/>
    <x v="620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x v="611"/>
    <n v="6.9424999999999999"/>
    <x v="1"/>
    <x v="621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x v="612"/>
    <n v="1.5178947368421052"/>
    <x v="1"/>
    <x v="622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x v="613"/>
    <n v="0.64582072176949945"/>
    <x v="0"/>
    <x v="623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x v="614"/>
    <n v="0.62873684210526315"/>
    <x v="3"/>
    <x v="624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x v="615"/>
    <n v="3.1039864864864866"/>
    <x v="1"/>
    <x v="625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x v="616"/>
    <n v="0.42859916782246882"/>
    <x v="2"/>
    <x v="626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x v="617"/>
    <n v="0.83119402985074631"/>
    <x v="0"/>
    <x v="627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x v="618"/>
    <n v="0.78531302876480547"/>
    <x v="3"/>
    <x v="628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x v="619"/>
    <n v="1.1409352517985611"/>
    <x v="1"/>
    <x v="629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x v="620"/>
    <n v="0.64537683358624176"/>
    <x v="0"/>
    <x v="630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x v="621"/>
    <n v="0.79411764705882348"/>
    <x v="0"/>
    <x v="631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x v="622"/>
    <n v="0.11419117647058824"/>
    <x v="0"/>
    <x v="632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x v="623"/>
    <n v="0.56186046511627907"/>
    <x v="2"/>
    <x v="633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x v="624"/>
    <n v="0.16501669449081802"/>
    <x v="0"/>
    <x v="634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x v="625"/>
    <n v="1.1996808510638297"/>
    <x v="1"/>
    <x v="635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x v="626"/>
    <n v="1.4545652173913044"/>
    <x v="1"/>
    <x v="636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x v="627"/>
    <n v="2.2138255033557046"/>
    <x v="1"/>
    <x v="637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x v="628"/>
    <n v="0.48396694214876035"/>
    <x v="0"/>
    <x v="638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x v="629"/>
    <n v="0.92911504424778757"/>
    <x v="0"/>
    <x v="639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x v="630"/>
    <n v="0.88599797365754818"/>
    <x v="0"/>
    <x v="640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x v="631"/>
    <n v="0.41399999999999998"/>
    <x v="0"/>
    <x v="641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x v="632"/>
    <n v="0.63056795131845844"/>
    <x v="3"/>
    <x v="642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x v="633"/>
    <n v="0.48482333607230893"/>
    <x v="0"/>
    <x v="643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x v="50"/>
    <n v="0.02"/>
    <x v="0"/>
    <x v="50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x v="634"/>
    <n v="0.88479410269445857"/>
    <x v="0"/>
    <x v="644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x v="635"/>
    <n v="1.2684"/>
    <x v="1"/>
    <x v="645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x v="636"/>
    <n v="23.388333333333332"/>
    <x v="1"/>
    <x v="646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x v="637"/>
    <n v="5.0838857142857146"/>
    <x v="1"/>
    <x v="647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x v="638"/>
    <n v="1.9147826086956521"/>
    <x v="1"/>
    <x v="648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x v="639"/>
    <n v="0.42127533783783783"/>
    <x v="0"/>
    <x v="649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x v="640"/>
    <n v="8.2400000000000001E-2"/>
    <x v="0"/>
    <x v="650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x v="641"/>
    <n v="0.60064638783269964"/>
    <x v="3"/>
    <x v="651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x v="642"/>
    <n v="0.47232808616404309"/>
    <x v="0"/>
    <x v="652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x v="643"/>
    <n v="0.81736263736263737"/>
    <x v="0"/>
    <x v="653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x v="644"/>
    <n v="0.54187265917603"/>
    <x v="0"/>
    <x v="654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x v="645"/>
    <n v="0.97868131868131869"/>
    <x v="0"/>
    <x v="655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x v="646"/>
    <n v="0.77239999999999998"/>
    <x v="0"/>
    <x v="656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x v="647"/>
    <n v="0.33464735516372796"/>
    <x v="0"/>
    <x v="657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x v="648"/>
    <n v="2.3958823529411766"/>
    <x v="1"/>
    <x v="658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x v="649"/>
    <n v="0.64032258064516134"/>
    <x v="3"/>
    <x v="659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x v="650"/>
    <n v="1.7615942028985507"/>
    <x v="1"/>
    <x v="660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x v="651"/>
    <n v="0.20338181818181819"/>
    <x v="0"/>
    <x v="661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x v="652"/>
    <n v="3.5864754098360656"/>
    <x v="1"/>
    <x v="662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x v="653"/>
    <n v="4.6885802469135802"/>
    <x v="1"/>
    <x v="663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x v="654"/>
    <n v="1.220563524590164"/>
    <x v="1"/>
    <x v="664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x v="655"/>
    <n v="0.55931783729156137"/>
    <x v="0"/>
    <x v="665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x v="656"/>
    <n v="0.43660714285714286"/>
    <x v="0"/>
    <x v="666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x v="657"/>
    <n v="0.33538371411833628"/>
    <x v="3"/>
    <x v="667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x v="658"/>
    <n v="1.2297938144329896"/>
    <x v="1"/>
    <x v="668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x v="659"/>
    <n v="1.8974959871589085"/>
    <x v="1"/>
    <x v="669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x v="660"/>
    <n v="0.83622641509433959"/>
    <x v="0"/>
    <x v="670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x v="661"/>
    <n v="0.17968844221105529"/>
    <x v="3"/>
    <x v="671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x v="662"/>
    <n v="10.365"/>
    <x v="1"/>
    <x v="672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x v="663"/>
    <n v="0.97405219780219776"/>
    <x v="0"/>
    <x v="673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x v="664"/>
    <n v="0.86386203150461705"/>
    <x v="0"/>
    <x v="674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x v="665"/>
    <n v="1.5016666666666667"/>
    <x v="1"/>
    <x v="675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x v="666"/>
    <n v="3.5843478260869563"/>
    <x v="1"/>
    <x v="676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x v="667"/>
    <n v="5.4285714285714288"/>
    <x v="1"/>
    <x v="677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x v="668"/>
    <n v="0.67500714285714281"/>
    <x v="0"/>
    <x v="678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x v="669"/>
    <n v="1.9174666666666667"/>
    <x v="1"/>
    <x v="679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x v="670"/>
    <n v="9.32"/>
    <x v="1"/>
    <x v="680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x v="671"/>
    <n v="4.2927586206896553"/>
    <x v="1"/>
    <x v="681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x v="672"/>
    <n v="1.0065753424657535"/>
    <x v="1"/>
    <x v="682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x v="673"/>
    <n v="2.266111111111111"/>
    <x v="1"/>
    <x v="683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x v="674"/>
    <n v="1.4238"/>
    <x v="1"/>
    <x v="684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x v="675"/>
    <n v="0.90633333333333332"/>
    <x v="0"/>
    <x v="685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x v="676"/>
    <n v="0.63966740576496672"/>
    <x v="0"/>
    <x v="686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x v="677"/>
    <n v="0.84131868131868137"/>
    <x v="0"/>
    <x v="687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x v="678"/>
    <n v="1.3393478260869565"/>
    <x v="1"/>
    <x v="688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x v="679"/>
    <n v="0.59042047531992692"/>
    <x v="0"/>
    <x v="689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x v="680"/>
    <n v="1.5280062063615205"/>
    <x v="1"/>
    <x v="690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x v="681"/>
    <n v="4.466912114014252"/>
    <x v="1"/>
    <x v="691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x v="682"/>
    <n v="0.8439189189189189"/>
    <x v="0"/>
    <x v="692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x v="247"/>
    <n v="0.03"/>
    <x v="0"/>
    <x v="248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x v="683"/>
    <n v="1.7502692307692307"/>
    <x v="1"/>
    <x v="693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x v="684"/>
    <n v="0.54137931034482756"/>
    <x v="0"/>
    <x v="694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x v="685"/>
    <n v="3.1187381703470032"/>
    <x v="1"/>
    <x v="695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x v="686"/>
    <n v="1.2278160919540231"/>
    <x v="1"/>
    <x v="696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x v="687"/>
    <n v="0.99026517383618151"/>
    <x v="0"/>
    <x v="697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x v="688"/>
    <n v="1.278468634686347"/>
    <x v="1"/>
    <x v="698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x v="689"/>
    <n v="1.5861643835616439"/>
    <x v="1"/>
    <x v="699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x v="690"/>
    <n v="7.0705882352941174"/>
    <x v="1"/>
    <x v="700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x v="691"/>
    <n v="1.4238775510204082"/>
    <x v="1"/>
    <x v="701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x v="692"/>
    <n v="1.4786046511627906"/>
    <x v="1"/>
    <x v="702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x v="693"/>
    <n v="0.20322580645161289"/>
    <x v="0"/>
    <x v="703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x v="694"/>
    <n v="18.40625"/>
    <x v="1"/>
    <x v="704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x v="695"/>
    <n v="1.6194202898550725"/>
    <x v="1"/>
    <x v="705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x v="696"/>
    <n v="4.7282077922077921"/>
    <x v="1"/>
    <x v="706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x v="697"/>
    <n v="0.24466101694915254"/>
    <x v="0"/>
    <x v="707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x v="698"/>
    <n v="5.1764999999999999"/>
    <x v="1"/>
    <x v="708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x v="699"/>
    <n v="2.4764285714285714"/>
    <x v="1"/>
    <x v="709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x v="700"/>
    <n v="1.0020481927710843"/>
    <x v="1"/>
    <x v="710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x v="701"/>
    <n v="1.53"/>
    <x v="1"/>
    <x v="711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x v="702"/>
    <n v="0.37091954022988505"/>
    <x v="3"/>
    <x v="712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x v="703"/>
    <n v="4.3923948220064728E-2"/>
    <x v="3"/>
    <x v="713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x v="704"/>
    <n v="1.5650721649484536"/>
    <x v="1"/>
    <x v="714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x v="705"/>
    <n v="2.704081632653061"/>
    <x v="1"/>
    <x v="715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x v="706"/>
    <n v="1.3405952380952382"/>
    <x v="1"/>
    <x v="716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x v="707"/>
    <n v="0.50398033126293995"/>
    <x v="0"/>
    <x v="717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x v="708"/>
    <n v="0.88815837937384901"/>
    <x v="3"/>
    <x v="718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x v="709"/>
    <n v="1.65"/>
    <x v="1"/>
    <x v="719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x v="710"/>
    <n v="0.17499999999999999"/>
    <x v="0"/>
    <x v="720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x v="711"/>
    <n v="1.8566071428571429"/>
    <x v="1"/>
    <x v="721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x v="712"/>
    <n v="4.1266319444444441"/>
    <x v="1"/>
    <x v="722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x v="713"/>
    <n v="0.90249999999999997"/>
    <x v="3"/>
    <x v="723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x v="714"/>
    <n v="0.91984615384615387"/>
    <x v="0"/>
    <x v="724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x v="715"/>
    <n v="5.2700632911392402"/>
    <x v="1"/>
    <x v="725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x v="716"/>
    <n v="3.1914285714285713"/>
    <x v="1"/>
    <x v="726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x v="717"/>
    <n v="3.5418867924528303"/>
    <x v="1"/>
    <x v="727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x v="718"/>
    <n v="0.32896103896103895"/>
    <x v="3"/>
    <x v="728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x v="719"/>
    <n v="1.358918918918919"/>
    <x v="1"/>
    <x v="729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x v="720"/>
    <n v="2.0843373493975904E-2"/>
    <x v="0"/>
    <x v="730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x v="721"/>
    <n v="0.61"/>
    <x v="0"/>
    <x v="731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x v="722"/>
    <n v="0.30037735849056602"/>
    <x v="0"/>
    <x v="732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x v="723"/>
    <n v="11.791666666666666"/>
    <x v="1"/>
    <x v="733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x v="724"/>
    <n v="11.260833333333334"/>
    <x v="1"/>
    <x v="734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x v="725"/>
    <n v="0.12923076923076923"/>
    <x v="0"/>
    <x v="735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x v="726"/>
    <n v="7.12"/>
    <x v="1"/>
    <x v="736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x v="727"/>
    <n v="0.30304347826086958"/>
    <x v="0"/>
    <x v="737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x v="728"/>
    <n v="2.1250896057347672"/>
    <x v="1"/>
    <x v="112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x v="729"/>
    <n v="2.2885714285714287"/>
    <x v="1"/>
    <x v="738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x v="730"/>
    <n v="0.34959979476654696"/>
    <x v="3"/>
    <x v="739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x v="731"/>
    <n v="1.5729069767441861"/>
    <x v="1"/>
    <x v="740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x v="99"/>
    <n v="0.01"/>
    <x v="0"/>
    <x v="100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x v="732"/>
    <n v="2.3230555555555554"/>
    <x v="1"/>
    <x v="741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x v="733"/>
    <n v="0.92448275862068963"/>
    <x v="3"/>
    <x v="742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x v="734"/>
    <n v="2.5670212765957445"/>
    <x v="1"/>
    <x v="743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x v="735"/>
    <n v="1.6847017045454546"/>
    <x v="1"/>
    <x v="744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x v="562"/>
    <n v="1.6657777777777778"/>
    <x v="1"/>
    <x v="745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x v="736"/>
    <n v="7.7207692307692311"/>
    <x v="1"/>
    <x v="746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x v="737"/>
    <n v="4.0685714285714285"/>
    <x v="1"/>
    <x v="747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x v="738"/>
    <n v="5.6420608108108112"/>
    <x v="1"/>
    <x v="748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x v="739"/>
    <n v="0.6842686567164179"/>
    <x v="0"/>
    <x v="749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x v="740"/>
    <n v="0.34351966873706002"/>
    <x v="0"/>
    <x v="750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x v="741"/>
    <n v="6.5545454545454547"/>
    <x v="1"/>
    <x v="751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x v="742"/>
    <n v="1.7725714285714285"/>
    <x v="1"/>
    <x v="752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x v="207"/>
    <n v="1.1317857142857144"/>
    <x v="1"/>
    <x v="753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x v="743"/>
    <n v="7.2818181818181822"/>
    <x v="1"/>
    <x v="754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x v="744"/>
    <n v="2.0833333333333335"/>
    <x v="1"/>
    <x v="755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x v="49"/>
    <n v="0.31171232876712329"/>
    <x v="0"/>
    <x v="756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x v="745"/>
    <n v="0.56967078189300413"/>
    <x v="0"/>
    <x v="757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x v="746"/>
    <n v="2.31"/>
    <x v="1"/>
    <x v="758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x v="747"/>
    <n v="0.86867834394904464"/>
    <x v="0"/>
    <x v="759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x v="748"/>
    <n v="2.7074418604651163"/>
    <x v="1"/>
    <x v="760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x v="749"/>
    <n v="0.49446428571428569"/>
    <x v="3"/>
    <x v="761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x v="750"/>
    <n v="1.1335962566844919"/>
    <x v="1"/>
    <x v="762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x v="751"/>
    <n v="1.9055555555555554"/>
    <x v="1"/>
    <x v="763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x v="752"/>
    <n v="1.355"/>
    <x v="1"/>
    <x v="764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x v="197"/>
    <n v="0.10297872340425532"/>
    <x v="0"/>
    <x v="765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x v="753"/>
    <n v="0.65544223826714798"/>
    <x v="0"/>
    <x v="766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x v="754"/>
    <n v="0.49026652452025588"/>
    <x v="0"/>
    <x v="767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x v="755"/>
    <n v="7.8792307692307695"/>
    <x v="1"/>
    <x v="768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x v="756"/>
    <n v="0.80306347746090156"/>
    <x v="0"/>
    <x v="769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x v="757"/>
    <n v="1.0629411764705883"/>
    <x v="1"/>
    <x v="770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x v="758"/>
    <n v="0.50735632183908042"/>
    <x v="3"/>
    <x v="771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x v="759"/>
    <n v="2.153137254901961"/>
    <x v="1"/>
    <x v="772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x v="760"/>
    <n v="1.4122972972972974"/>
    <x v="1"/>
    <x v="773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x v="761"/>
    <n v="1.1533745781777278"/>
    <x v="1"/>
    <x v="774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x v="762"/>
    <n v="1.9311940298507462"/>
    <x v="1"/>
    <x v="775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x v="763"/>
    <n v="7.2973333333333334"/>
    <x v="1"/>
    <x v="776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x v="764"/>
    <n v="0.99663398692810456"/>
    <x v="0"/>
    <x v="777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x v="765"/>
    <n v="0.88166666666666671"/>
    <x v="2"/>
    <x v="778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x v="766"/>
    <n v="0.37233333333333335"/>
    <x v="0"/>
    <x v="779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x v="767"/>
    <n v="0.30540075309306081"/>
    <x v="3"/>
    <x v="780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x v="768"/>
    <n v="0.25714285714285712"/>
    <x v="0"/>
    <x v="703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x v="769"/>
    <n v="0.34"/>
    <x v="0"/>
    <x v="781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x v="770"/>
    <n v="11.859090909090909"/>
    <x v="1"/>
    <x v="782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x v="771"/>
    <n v="1.2539393939393939"/>
    <x v="1"/>
    <x v="783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x v="772"/>
    <n v="0.14394366197183098"/>
    <x v="0"/>
    <x v="784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x v="773"/>
    <n v="0.54807692307692313"/>
    <x v="0"/>
    <x v="785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x v="774"/>
    <n v="1.0963157894736841"/>
    <x v="1"/>
    <x v="786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x v="775"/>
    <n v="1.8847058823529412"/>
    <x v="1"/>
    <x v="787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x v="776"/>
    <n v="0.87008284023668636"/>
    <x v="0"/>
    <x v="788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x v="99"/>
    <n v="0.01"/>
    <x v="0"/>
    <x v="100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x v="777"/>
    <n v="2.0291304347826089"/>
    <x v="1"/>
    <x v="789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x v="778"/>
    <n v="1.9703225806451612"/>
    <x v="1"/>
    <x v="790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x v="106"/>
    <n v="1.07"/>
    <x v="1"/>
    <x v="791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x v="779"/>
    <n v="2.6873076923076922"/>
    <x v="1"/>
    <x v="792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x v="780"/>
    <n v="0.50845360824742269"/>
    <x v="0"/>
    <x v="793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x v="781"/>
    <n v="11.802857142857142"/>
    <x v="1"/>
    <x v="794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x v="782"/>
    <n v="2.64"/>
    <x v="1"/>
    <x v="795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x v="783"/>
    <n v="0.30442307692307691"/>
    <x v="0"/>
    <x v="796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x v="784"/>
    <n v="0.62880681818181816"/>
    <x v="0"/>
    <x v="797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x v="785"/>
    <n v="1.9312499999999999"/>
    <x v="1"/>
    <x v="798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x v="786"/>
    <n v="0.77102702702702708"/>
    <x v="0"/>
    <x v="799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x v="787"/>
    <n v="2.2552763819095478"/>
    <x v="1"/>
    <x v="800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x v="788"/>
    <n v="2.3940625"/>
    <x v="1"/>
    <x v="801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x v="789"/>
    <n v="0.921875"/>
    <x v="0"/>
    <x v="802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x v="790"/>
    <n v="1.3023333333333333"/>
    <x v="1"/>
    <x v="803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x v="723"/>
    <n v="6.1521739130434785"/>
    <x v="1"/>
    <x v="804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x v="791"/>
    <n v="3.687953216374269"/>
    <x v="1"/>
    <x v="805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x v="792"/>
    <n v="10.948571428571428"/>
    <x v="1"/>
    <x v="806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x v="793"/>
    <n v="0.50662921348314605"/>
    <x v="0"/>
    <x v="807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x v="794"/>
    <n v="8.0060000000000002"/>
    <x v="1"/>
    <x v="808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x v="795"/>
    <n v="2.9128571428571428"/>
    <x v="1"/>
    <x v="809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x v="796"/>
    <n v="3.4996666666666667"/>
    <x v="1"/>
    <x v="810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x v="797"/>
    <n v="3.5707317073170732"/>
    <x v="1"/>
    <x v="811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x v="798"/>
    <n v="1.2648941176470587"/>
    <x v="1"/>
    <x v="812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x v="799"/>
    <n v="3.875"/>
    <x v="1"/>
    <x v="813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x v="800"/>
    <n v="4.5703571428571426"/>
    <x v="1"/>
    <x v="814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x v="801"/>
    <n v="2.6669565217391304"/>
    <x v="1"/>
    <x v="815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x v="802"/>
    <n v="0.69"/>
    <x v="0"/>
    <x v="816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x v="803"/>
    <n v="0.51343749999999999"/>
    <x v="0"/>
    <x v="817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x v="804"/>
    <n v="1.1710526315789473E-2"/>
    <x v="0"/>
    <x v="818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x v="805"/>
    <n v="1.089773429454171"/>
    <x v="1"/>
    <x v="819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x v="806"/>
    <n v="3.1517592592592591"/>
    <x v="1"/>
    <x v="820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x v="807"/>
    <n v="1.5769117647058823"/>
    <x v="1"/>
    <x v="821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x v="808"/>
    <n v="1.5380821917808218"/>
    <x v="1"/>
    <x v="822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x v="809"/>
    <n v="0.89738979118329465"/>
    <x v="0"/>
    <x v="823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x v="810"/>
    <n v="0.75135802469135804"/>
    <x v="0"/>
    <x v="824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x v="811"/>
    <n v="8.5288135593220336"/>
    <x v="1"/>
    <x v="825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x v="812"/>
    <n v="1.3890625000000001"/>
    <x v="1"/>
    <x v="826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x v="813"/>
    <n v="1.9018181818181819"/>
    <x v="1"/>
    <x v="827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x v="814"/>
    <n v="1.0024333619948409"/>
    <x v="1"/>
    <x v="828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x v="815"/>
    <n v="1.4275824175824177"/>
    <x v="1"/>
    <x v="829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x v="816"/>
    <n v="5.6313333333333331"/>
    <x v="1"/>
    <x v="830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x v="817"/>
    <n v="0.30715909090909088"/>
    <x v="0"/>
    <x v="831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x v="818"/>
    <n v="0.99397727272727276"/>
    <x v="3"/>
    <x v="832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x v="819"/>
    <n v="1.9754935622317598"/>
    <x v="1"/>
    <x v="833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x v="820"/>
    <n v="5.085"/>
    <x v="1"/>
    <x v="834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x v="695"/>
    <n v="2.3774468085106384"/>
    <x v="1"/>
    <x v="835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x v="821"/>
    <n v="3.3846875000000001"/>
    <x v="1"/>
    <x v="836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x v="822"/>
    <n v="1.3308955223880596"/>
    <x v="1"/>
    <x v="837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x v="99"/>
    <n v="0.01"/>
    <x v="0"/>
    <x v="100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x v="823"/>
    <n v="2.0779999999999998"/>
    <x v="1"/>
    <x v="838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x v="824"/>
    <n v="0.51122448979591839"/>
    <x v="0"/>
    <x v="839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x v="825"/>
    <n v="6.5205847953216374"/>
    <x v="1"/>
    <x v="840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x v="826"/>
    <n v="1.1363099415204678"/>
    <x v="1"/>
    <x v="841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x v="827"/>
    <n v="1.0237606837606839"/>
    <x v="1"/>
    <x v="842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x v="828"/>
    <n v="3.5658333333333334"/>
    <x v="1"/>
    <x v="843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x v="829"/>
    <n v="1.3986792452830188"/>
    <x v="1"/>
    <x v="844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x v="830"/>
    <n v="0.69450000000000001"/>
    <x v="0"/>
    <x v="845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x v="831"/>
    <n v="0.35534246575342465"/>
    <x v="0"/>
    <x v="846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x v="832"/>
    <n v="2.5165000000000002"/>
    <x v="1"/>
    <x v="847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x v="833"/>
    <n v="1.0587500000000001"/>
    <x v="1"/>
    <x v="848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x v="834"/>
    <n v="1.8742857142857143"/>
    <x v="1"/>
    <x v="849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x v="835"/>
    <n v="3.8678571428571429"/>
    <x v="1"/>
    <x v="850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x v="836"/>
    <n v="3.4707142857142856"/>
    <x v="1"/>
    <x v="851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x v="837"/>
    <n v="1.8582098765432098"/>
    <x v="1"/>
    <x v="852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x v="838"/>
    <n v="0.43241247264770238"/>
    <x v="3"/>
    <x v="853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x v="839"/>
    <n v="1.6243749999999999"/>
    <x v="1"/>
    <x v="854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x v="762"/>
    <n v="1.8484285714285715"/>
    <x v="1"/>
    <x v="855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x v="840"/>
    <n v="0.23703520691785052"/>
    <x v="0"/>
    <x v="856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x v="841"/>
    <n v="0.89870129870129867"/>
    <x v="0"/>
    <x v="857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x v="842"/>
    <n v="2.7260419580419581"/>
    <x v="1"/>
    <x v="858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x v="843"/>
    <n v="1.7004255319148935"/>
    <x v="1"/>
    <x v="859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x v="844"/>
    <n v="1.8828503562945369"/>
    <x v="1"/>
    <x v="860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x v="845"/>
    <n v="3.4693532338308457"/>
    <x v="1"/>
    <x v="861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x v="846"/>
    <n v="0.6917721518987342"/>
    <x v="0"/>
    <x v="862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x v="847"/>
    <n v="0.25433734939759034"/>
    <x v="0"/>
    <x v="863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x v="848"/>
    <n v="0.77400977995110021"/>
    <x v="0"/>
    <x v="864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x v="849"/>
    <n v="0.37481481481481482"/>
    <x v="0"/>
    <x v="865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x v="675"/>
    <n v="5.4379999999999997"/>
    <x v="1"/>
    <x v="866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x v="850"/>
    <n v="2.2852189349112426"/>
    <x v="1"/>
    <x v="867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x v="851"/>
    <n v="0.38948339483394834"/>
    <x v="0"/>
    <x v="868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x v="852"/>
    <n v="3.7"/>
    <x v="1"/>
    <x v="869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x v="853"/>
    <n v="2.3791176470588233"/>
    <x v="1"/>
    <x v="870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x v="854"/>
    <n v="0.64036299765807958"/>
    <x v="0"/>
    <x v="871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x v="855"/>
    <n v="1.1827777777777777"/>
    <x v="1"/>
    <x v="872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x v="856"/>
    <n v="0.84824037184594958"/>
    <x v="0"/>
    <x v="873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x v="857"/>
    <n v="0.29346153846153844"/>
    <x v="0"/>
    <x v="874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x v="858"/>
    <n v="2.0989655172413793"/>
    <x v="1"/>
    <x v="875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x v="859"/>
    <n v="1.697857142857143"/>
    <x v="1"/>
    <x v="876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x v="860"/>
    <n v="1.1595907738095239"/>
    <x v="1"/>
    <x v="877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x v="861"/>
    <n v="2.5859999999999999"/>
    <x v="1"/>
    <x v="878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x v="862"/>
    <n v="2.3058333333333332"/>
    <x v="1"/>
    <x v="879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x v="863"/>
    <n v="1.2821428571428573"/>
    <x v="1"/>
    <x v="880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x v="9"/>
    <n v="1.8870588235294117"/>
    <x v="1"/>
    <x v="881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x v="611"/>
    <n v="6.9511889862327911E-2"/>
    <x v="0"/>
    <x v="882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x v="864"/>
    <n v="7.7443434343434348"/>
    <x v="1"/>
    <x v="883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x v="865"/>
    <n v="0.27693181818181817"/>
    <x v="0"/>
    <x v="884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x v="866"/>
    <n v="0.52479620323841425"/>
    <x v="0"/>
    <x v="885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x v="867"/>
    <n v="4.0709677419354842"/>
    <x v="1"/>
    <x v="886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x v="50"/>
    <n v="0.02"/>
    <x v="0"/>
    <x v="50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x v="868"/>
    <n v="1.5617857142857143"/>
    <x v="1"/>
    <x v="887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x v="869"/>
    <n v="2.5242857142857145"/>
    <x v="1"/>
    <x v="888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x v="870"/>
    <n v="1.729268292682927E-2"/>
    <x v="2"/>
    <x v="889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x v="871"/>
    <n v="0.12230769230769231"/>
    <x v="0"/>
    <x v="890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x v="872"/>
    <n v="1.6398734177215191"/>
    <x v="1"/>
    <x v="891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x v="873"/>
    <n v="1.6298181818181818"/>
    <x v="1"/>
    <x v="892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x v="874"/>
    <n v="0.20252747252747252"/>
    <x v="0"/>
    <x v="893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x v="875"/>
    <n v="3.1924083769633507"/>
    <x v="1"/>
    <x v="894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x v="876"/>
    <n v="4.7894444444444444"/>
    <x v="1"/>
    <x v="895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x v="877"/>
    <n v="0.19556634304207121"/>
    <x v="3"/>
    <x v="896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x v="878"/>
    <n v="1.9894827586206896"/>
    <x v="1"/>
    <x v="897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x v="879"/>
    <n v="7.95"/>
    <x v="1"/>
    <x v="898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x v="880"/>
    <n v="0.50621082621082625"/>
    <x v="0"/>
    <x v="899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x v="881"/>
    <n v="0.57437499999999997"/>
    <x v="0"/>
    <x v="900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x v="882"/>
    <n v="1.5562827640984909"/>
    <x v="1"/>
    <x v="901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x v="883"/>
    <n v="0.36297297297297298"/>
    <x v="0"/>
    <x v="902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x v="884"/>
    <n v="0.58250000000000002"/>
    <x v="2"/>
    <x v="903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x v="885"/>
    <n v="2.3739473684210526"/>
    <x v="1"/>
    <x v="904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x v="886"/>
    <n v="0.58750000000000002"/>
    <x v="0"/>
    <x v="905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x v="887"/>
    <n v="1.8256603773584905"/>
    <x v="1"/>
    <x v="906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x v="888"/>
    <n v="7.5436408977556111E-3"/>
    <x v="0"/>
    <x v="907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x v="889"/>
    <n v="1.7595330739299611"/>
    <x v="1"/>
    <x v="908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x v="890"/>
    <n v="2.3788235294117648"/>
    <x v="1"/>
    <x v="909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x v="891"/>
    <n v="4.8805076142131982"/>
    <x v="1"/>
    <x v="910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x v="892"/>
    <n v="2.2406666666666668"/>
    <x v="1"/>
    <x v="911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x v="893"/>
    <n v="0.18126436781609195"/>
    <x v="0"/>
    <x v="912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x v="894"/>
    <n v="0.45847222222222223"/>
    <x v="0"/>
    <x v="913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x v="895"/>
    <n v="1.1731541218637993"/>
    <x v="1"/>
    <x v="914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x v="896"/>
    <n v="2.173090909090909"/>
    <x v="1"/>
    <x v="915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x v="897"/>
    <n v="1.1228571428571428"/>
    <x v="1"/>
    <x v="916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x v="898"/>
    <n v="0.72518987341772156"/>
    <x v="0"/>
    <x v="917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x v="899"/>
    <n v="2.1230434782608696"/>
    <x v="1"/>
    <x v="918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x v="900"/>
    <n v="2.3974657534246577"/>
    <x v="1"/>
    <x v="919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x v="901"/>
    <n v="1.8193548387096774"/>
    <x v="1"/>
    <x v="920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x v="902"/>
    <n v="1.6413114754098361"/>
    <x v="1"/>
    <x v="921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x v="903"/>
    <n v="1.6375968992248063E-2"/>
    <x v="0"/>
    <x v="922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x v="904"/>
    <n v="0.49643859649122807"/>
    <x v="3"/>
    <x v="923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x v="905"/>
    <n v="1.0970652173913042"/>
    <x v="1"/>
    <x v="924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x v="906"/>
    <n v="0.49217948717948717"/>
    <x v="0"/>
    <x v="925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x v="907"/>
    <n v="0.62232323232323228"/>
    <x v="2"/>
    <x v="926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x v="908"/>
    <n v="0.1305813953488372"/>
    <x v="0"/>
    <x v="927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x v="909"/>
    <n v="0.64635416666666667"/>
    <x v="0"/>
    <x v="928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x v="910"/>
    <n v="1.5958666666666668"/>
    <x v="1"/>
    <x v="929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x v="911"/>
    <n v="0.81420000000000003"/>
    <x v="0"/>
    <x v="930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x v="912"/>
    <n v="0.32444767441860467"/>
    <x v="0"/>
    <x v="931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x v="913"/>
    <n v="9.9141184124918666E-2"/>
    <x v="0"/>
    <x v="932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x v="914"/>
    <n v="0.26694444444444443"/>
    <x v="0"/>
    <x v="933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x v="915"/>
    <n v="0.62957446808510642"/>
    <x v="3"/>
    <x v="934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x v="916"/>
    <n v="1.6135593220338984"/>
    <x v="1"/>
    <x v="935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x v="297"/>
    <n v="0.05"/>
    <x v="0"/>
    <x v="298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x v="917"/>
    <n v="10.969379310344827"/>
    <x v="1"/>
    <x v="936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x v="918"/>
    <n v="0.70094158075601376"/>
    <x v="3"/>
    <x v="937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x v="919"/>
    <n v="0.6"/>
    <x v="0"/>
    <x v="938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x v="920"/>
    <n v="3.6709859154929578"/>
    <x v="1"/>
    <x v="939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x v="921"/>
    <n v="11.09"/>
    <x v="1"/>
    <x v="940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x v="922"/>
    <n v="0.19028784648187633"/>
    <x v="0"/>
    <x v="941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x v="923"/>
    <n v="1.2687755102040816"/>
    <x v="1"/>
    <x v="942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x v="924"/>
    <n v="7.3463636363636367"/>
    <x v="1"/>
    <x v="943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x v="925"/>
    <n v="4.5731034482758622E-2"/>
    <x v="0"/>
    <x v="944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x v="926"/>
    <n v="0.85054545454545449"/>
    <x v="0"/>
    <x v="945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x v="927"/>
    <n v="1.1929824561403508"/>
    <x v="1"/>
    <x v="946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x v="928"/>
    <n v="2.9602777777777778"/>
    <x v="1"/>
    <x v="947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x v="929"/>
    <n v="0.84694915254237291"/>
    <x v="0"/>
    <x v="948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x v="930"/>
    <n v="3.5578378378378379"/>
    <x v="1"/>
    <x v="949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x v="931"/>
    <n v="3.8640909090909092"/>
    <x v="1"/>
    <x v="950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x v="932"/>
    <n v="7.9223529411764702"/>
    <x v="1"/>
    <x v="951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x v="933"/>
    <n v="1.3703393665158372"/>
    <x v="1"/>
    <x v="952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x v="934"/>
    <n v="3.3820833333333336"/>
    <x v="1"/>
    <x v="953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x v="935"/>
    <n v="1.0822784810126582"/>
    <x v="1"/>
    <x v="954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x v="936"/>
    <n v="0.60757639620653314"/>
    <x v="0"/>
    <x v="955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x v="937"/>
    <n v="0.27725490196078434"/>
    <x v="0"/>
    <x v="956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x v="938"/>
    <n v="2.283934426229508"/>
    <x v="1"/>
    <x v="957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x v="939"/>
    <n v="0.21615194054500414"/>
    <x v="0"/>
    <x v="958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x v="940"/>
    <n v="3.73875"/>
    <x v="1"/>
    <x v="959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x v="941"/>
    <n v="1.5492592592592593"/>
    <x v="1"/>
    <x v="960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x v="942"/>
    <n v="3.2214999999999998"/>
    <x v="1"/>
    <x v="961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x v="943"/>
    <n v="0.73957142857142855"/>
    <x v="0"/>
    <x v="962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x v="944"/>
    <n v="8.641"/>
    <x v="1"/>
    <x v="963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x v="945"/>
    <n v="1.432624584717608"/>
    <x v="1"/>
    <x v="964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x v="946"/>
    <n v="0.40281762295081969"/>
    <x v="0"/>
    <x v="965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x v="947"/>
    <n v="1.7822388059701493"/>
    <x v="1"/>
    <x v="966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x v="948"/>
    <n v="0.84930555555555554"/>
    <x v="0"/>
    <x v="967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x v="949"/>
    <n v="1.4593648334624323"/>
    <x v="1"/>
    <x v="968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x v="950"/>
    <n v="1.5246153846153847"/>
    <x v="1"/>
    <x v="969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x v="951"/>
    <n v="0.67129542790152408"/>
    <x v="0"/>
    <x v="970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x v="952"/>
    <n v="0.40307692307692305"/>
    <x v="0"/>
    <x v="971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x v="953"/>
    <n v="2.1679032258064517"/>
    <x v="1"/>
    <x v="972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x v="802"/>
    <n v="0.52117021276595743"/>
    <x v="0"/>
    <x v="973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x v="954"/>
    <n v="4.9958333333333336"/>
    <x v="1"/>
    <x v="974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x v="955"/>
    <n v="0.87679487179487181"/>
    <x v="0"/>
    <x v="975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x v="551"/>
    <n v="1.131734693877551"/>
    <x v="1"/>
    <x v="976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x v="956"/>
    <n v="4.2654838709677421"/>
    <x v="1"/>
    <x v="977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x v="957"/>
    <n v="0.77632653061224488"/>
    <x v="3"/>
    <x v="978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x v="958"/>
    <n v="0.52496810772501767"/>
    <x v="0"/>
    <x v="979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x v="959"/>
    <n v="1.5746762589928058"/>
    <x v="1"/>
    <x v="980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x v="960"/>
    <n v="0.72939393939393937"/>
    <x v="0"/>
    <x v="981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x v="961"/>
    <n v="0.60565789473684206"/>
    <x v="3"/>
    <x v="982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x v="962"/>
    <n v="0.5679129129129129"/>
    <x v="0"/>
    <x v="983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x v="963"/>
    <n v="0.56542754275427543"/>
    <x v="3"/>
    <x v="984"/>
    <n v="1122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n v="0"/>
    <s v="CA"/>
    <s v="CAD"/>
    <x v="0"/>
    <n v="1448690400"/>
    <d v="2015-12-15T06:00:00"/>
    <n v="1450159200"/>
    <b v="0"/>
    <b v="0"/>
    <s v="food/food trucks"/>
    <s v="food/"/>
    <s v="food trucks"/>
  </r>
  <r>
    <x v="1"/>
    <n v="92.151898734177209"/>
    <n v="158"/>
    <s v="US"/>
    <s v="USD"/>
    <x v="1"/>
    <n v="1408424400"/>
    <d v="2014-08-21T05:00:00"/>
    <n v="1408597200"/>
    <b v="0"/>
    <b v="1"/>
    <s v="music/rock"/>
    <s v="music/"/>
    <s v="rock"/>
  </r>
  <r>
    <x v="1"/>
    <n v="100.01614035087719"/>
    <n v="1425"/>
    <s v="AU"/>
    <s v="AUD"/>
    <x v="2"/>
    <n v="1384668000"/>
    <d v="2013-11-19T06:00:00"/>
    <n v="1384840800"/>
    <b v="0"/>
    <b v="0"/>
    <s v="technology/web"/>
    <s v="technology/"/>
    <s v="web"/>
  </r>
  <r>
    <x v="0"/>
    <n v="103.20833333333333"/>
    <n v="24"/>
    <s v="US"/>
    <s v="USD"/>
    <x v="3"/>
    <n v="1565499600"/>
    <d v="2019-09-20T05:00:00"/>
    <n v="1568955600"/>
    <b v="0"/>
    <b v="0"/>
    <s v="music/rock"/>
    <s v="music/"/>
    <s v="rock"/>
  </r>
  <r>
    <x v="0"/>
    <n v="99.339622641509436"/>
    <n v="53"/>
    <s v="US"/>
    <s v="USD"/>
    <x v="4"/>
    <n v="1547964000"/>
    <d v="2019-01-24T06:00:00"/>
    <n v="1548309600"/>
    <b v="0"/>
    <b v="0"/>
    <s v="theater/plays"/>
    <s v="theater/"/>
    <s v="plays"/>
  </r>
  <r>
    <x v="1"/>
    <n v="75.833333333333329"/>
    <n v="174"/>
    <s v="DK"/>
    <s v="DKK"/>
    <x v="5"/>
    <n v="1346130000"/>
    <d v="2012-09-08T05:00:00"/>
    <n v="1347080400"/>
    <b v="0"/>
    <b v="0"/>
    <s v="theater/plays"/>
    <s v="theater/"/>
    <s v="plays"/>
  </r>
  <r>
    <x v="0"/>
    <n v="60.555555555555557"/>
    <n v="18"/>
    <s v="GB"/>
    <s v="GBP"/>
    <x v="6"/>
    <n v="1505278800"/>
    <d v="2017-09-14T05:00:00"/>
    <n v="1505365200"/>
    <b v="0"/>
    <b v="0"/>
    <s v="film &amp; video/documentary"/>
    <s v="film &amp; video/"/>
    <s v="documentary"/>
  </r>
  <r>
    <x v="1"/>
    <n v="64.93832599118943"/>
    <n v="227"/>
    <s v="DK"/>
    <s v="DKK"/>
    <x v="7"/>
    <n v="1439442000"/>
    <d v="2015-08-15T05:00:00"/>
    <n v="1439614800"/>
    <b v="0"/>
    <b v="0"/>
    <s v="theater/plays"/>
    <s v="theater/"/>
    <s v="plays"/>
  </r>
  <r>
    <x v="2"/>
    <n v="30.997175141242938"/>
    <n v="708"/>
    <s v="DK"/>
    <s v="DKK"/>
    <x v="8"/>
    <n v="1281330000"/>
    <d v="2010-08-11T05:00:00"/>
    <n v="1281502800"/>
    <b v="0"/>
    <b v="0"/>
    <s v="theater/plays"/>
    <s v="theater/"/>
    <s v="plays"/>
  </r>
  <r>
    <x v="0"/>
    <n v="72.909090909090907"/>
    <n v="44"/>
    <s v="US"/>
    <s v="USD"/>
    <x v="9"/>
    <n v="1379566800"/>
    <d v="2013-11-07T06:00:00"/>
    <n v="1383804000"/>
    <b v="0"/>
    <b v="0"/>
    <s v="music/electric music"/>
    <s v="music/"/>
    <s v="electric music"/>
  </r>
  <r>
    <x v="1"/>
    <n v="62.9"/>
    <n v="220"/>
    <s v="US"/>
    <s v="USD"/>
    <x v="10"/>
    <n v="1281762000"/>
    <d v="2010-10-01T05:00:00"/>
    <n v="1285909200"/>
    <b v="0"/>
    <b v="0"/>
    <s v="film &amp; video/drama"/>
    <s v="film &amp; video/"/>
    <s v="drama"/>
  </r>
  <r>
    <x v="0"/>
    <n v="112.22222222222223"/>
    <n v="27"/>
    <s v="US"/>
    <s v="USD"/>
    <x v="11"/>
    <n v="1285045200"/>
    <d v="2010-09-27T05:00:00"/>
    <n v="1285563600"/>
    <b v="0"/>
    <b v="1"/>
    <s v="theater/plays"/>
    <s v="theater/"/>
    <s v="plays"/>
  </r>
  <r>
    <x v="0"/>
    <n v="102.34545454545454"/>
    <n v="55"/>
    <s v="US"/>
    <s v="USD"/>
    <x v="12"/>
    <n v="1571720400"/>
    <d v="2019-10-30T05:00:00"/>
    <n v="1572411600"/>
    <b v="0"/>
    <b v="0"/>
    <s v="film &amp; video/drama"/>
    <s v="film &amp; video/"/>
    <s v="drama"/>
  </r>
  <r>
    <x v="1"/>
    <n v="105.05102040816327"/>
    <n v="98"/>
    <s v="US"/>
    <s v="USD"/>
    <x v="13"/>
    <n v="1465621200"/>
    <d v="2016-06-23T05:00:00"/>
    <n v="1466658000"/>
    <b v="0"/>
    <b v="0"/>
    <s v="music/indie rock"/>
    <s v="music/"/>
    <s v="indie rock"/>
  </r>
  <r>
    <x v="0"/>
    <n v="94.144999999999996"/>
    <n v="200"/>
    <s v="US"/>
    <s v="USD"/>
    <x v="14"/>
    <n v="1331013600"/>
    <d v="2012-04-02T05:00:00"/>
    <n v="1333342800"/>
    <b v="0"/>
    <b v="0"/>
    <s v="music/indie rock"/>
    <s v="music/"/>
    <s v="indie rock"/>
  </r>
  <r>
    <x v="0"/>
    <n v="84.986725663716811"/>
    <n v="452"/>
    <s v="US"/>
    <s v="USD"/>
    <x v="15"/>
    <n v="1575957600"/>
    <d v="2019-12-14T06:00:00"/>
    <n v="1576303200"/>
    <b v="0"/>
    <b v="0"/>
    <s v="technology/wearables"/>
    <s v="technology/"/>
    <s v="wearables"/>
  </r>
  <r>
    <x v="1"/>
    <n v="110.41"/>
    <n v="100"/>
    <s v="US"/>
    <s v="USD"/>
    <x v="16"/>
    <n v="1390370400"/>
    <d v="2014-02-13T06:00:00"/>
    <n v="1392271200"/>
    <b v="0"/>
    <b v="0"/>
    <s v="publishing/nonfiction"/>
    <s v="publishing/"/>
    <s v="nonfiction"/>
  </r>
  <r>
    <x v="1"/>
    <n v="107.96236989591674"/>
    <n v="1249"/>
    <s v="US"/>
    <s v="USD"/>
    <x v="17"/>
    <n v="1294812000"/>
    <d v="2011-01-13T06:00:00"/>
    <n v="1294898400"/>
    <b v="0"/>
    <b v="0"/>
    <s v="film &amp; video/animation"/>
    <s v="film &amp; video/"/>
    <s v="animation"/>
  </r>
  <r>
    <x v="3"/>
    <n v="45.103703703703701"/>
    <n v="135"/>
    <s v="US"/>
    <s v="USD"/>
    <x v="18"/>
    <n v="1536382800"/>
    <d v="2018-09-16T05:00:00"/>
    <n v="1537074000"/>
    <b v="0"/>
    <b v="0"/>
    <s v="theater/plays"/>
    <s v="theater/"/>
    <s v="plays"/>
  </r>
  <r>
    <x v="0"/>
    <n v="45.001483679525222"/>
    <n v="674"/>
    <s v="US"/>
    <s v="USD"/>
    <x v="19"/>
    <n v="1551679200"/>
    <d v="2019-03-25T05:00:00"/>
    <n v="1553490000"/>
    <b v="0"/>
    <b v="1"/>
    <s v="theater/plays"/>
    <s v="theater/"/>
    <s v="plays"/>
  </r>
  <r>
    <x v="1"/>
    <n v="105.97134670487107"/>
    <n v="1396"/>
    <s v="US"/>
    <s v="USD"/>
    <x v="20"/>
    <n v="1406523600"/>
    <d v="2014-07-28T05:00:00"/>
    <n v="1406523600"/>
    <b v="0"/>
    <b v="0"/>
    <s v="film &amp; video/drama"/>
    <s v="film &amp; video/"/>
    <s v="drama"/>
  </r>
  <r>
    <x v="0"/>
    <n v="69.055555555555557"/>
    <n v="558"/>
    <s v="US"/>
    <s v="USD"/>
    <x v="21"/>
    <n v="1313384400"/>
    <d v="2011-09-18T05:00:00"/>
    <n v="1316322000"/>
    <b v="0"/>
    <b v="0"/>
    <s v="theater/plays"/>
    <s v="theater/"/>
    <s v="plays"/>
  </r>
  <r>
    <x v="1"/>
    <n v="85.044943820224717"/>
    <n v="890"/>
    <s v="US"/>
    <s v="USD"/>
    <x v="22"/>
    <n v="1522731600"/>
    <d v="2018-04-18T05:00:00"/>
    <n v="1524027600"/>
    <b v="0"/>
    <b v="0"/>
    <s v="theater/plays"/>
    <s v="theater/"/>
    <s v="plays"/>
  </r>
  <r>
    <x v="1"/>
    <n v="105.22535211267606"/>
    <n v="142"/>
    <s v="GB"/>
    <s v="GBP"/>
    <x v="23"/>
    <n v="1550124000"/>
    <d v="2019-04-08T05:00:00"/>
    <n v="1554699600"/>
    <b v="0"/>
    <b v="0"/>
    <s v="film &amp; video/documentary"/>
    <s v="film &amp; video/"/>
    <s v="documentary"/>
  </r>
  <r>
    <x v="1"/>
    <n v="39.003741114852225"/>
    <n v="2673"/>
    <s v="US"/>
    <s v="USD"/>
    <x v="24"/>
    <n v="1403326800"/>
    <d v="2014-06-23T05:00:00"/>
    <n v="1403499600"/>
    <b v="0"/>
    <b v="0"/>
    <s v="technology/wearables"/>
    <s v="technology/"/>
    <s v="wearables"/>
  </r>
  <r>
    <x v="1"/>
    <n v="73.030674846625772"/>
    <n v="163"/>
    <s v="US"/>
    <s v="USD"/>
    <x v="25"/>
    <n v="1305694800"/>
    <d v="2011-06-07T05:00:00"/>
    <n v="1307422800"/>
    <b v="0"/>
    <b v="1"/>
    <s v="games/video games"/>
    <s v="games/"/>
    <s v="video games"/>
  </r>
  <r>
    <x v="3"/>
    <n v="35.009459459459457"/>
    <n v="1480"/>
    <s v="US"/>
    <s v="USD"/>
    <x v="26"/>
    <n v="1533013200"/>
    <d v="2018-08-27T05:00:00"/>
    <n v="1535346000"/>
    <b v="0"/>
    <b v="0"/>
    <s v="theater/plays"/>
    <s v="theater/"/>
    <s v="plays"/>
  </r>
  <r>
    <x v="0"/>
    <n v="106.6"/>
    <n v="15"/>
    <s v="US"/>
    <s v="USD"/>
    <x v="27"/>
    <n v="1443848400"/>
    <d v="2015-10-11T05:00:00"/>
    <n v="1444539600"/>
    <b v="0"/>
    <b v="0"/>
    <s v="music/rock"/>
    <s v="music/"/>
    <s v="rock"/>
  </r>
  <r>
    <x v="1"/>
    <n v="61.997747747747745"/>
    <n v="2220"/>
    <s v="US"/>
    <s v="USD"/>
    <x v="28"/>
    <n v="1265695200"/>
    <d v="2010-03-04T06:00:00"/>
    <n v="1267682400"/>
    <b v="0"/>
    <b v="1"/>
    <s v="theater/plays"/>
    <s v="theater/"/>
    <s v="plays"/>
  </r>
  <r>
    <x v="1"/>
    <n v="94.000622665006233"/>
    <n v="1606"/>
    <s v="CH"/>
    <s v="CHF"/>
    <x v="29"/>
    <n v="1532062800"/>
    <d v="2018-08-29T05:00:00"/>
    <n v="1535518800"/>
    <b v="0"/>
    <b v="0"/>
    <s v="film &amp; video/shorts"/>
    <s v="film &amp; video/"/>
    <s v="shorts"/>
  </r>
  <r>
    <x v="1"/>
    <n v="112.05426356589147"/>
    <n v="129"/>
    <s v="US"/>
    <s v="USD"/>
    <x v="30"/>
    <n v="1558674000"/>
    <d v="2019-05-29T05:00:00"/>
    <n v="1559106000"/>
    <b v="0"/>
    <b v="0"/>
    <s v="film &amp; video/animation"/>
    <s v="film &amp; video/"/>
    <s v="animation"/>
  </r>
  <r>
    <x v="1"/>
    <n v="48.008849557522126"/>
    <n v="226"/>
    <s v="GB"/>
    <s v="GBP"/>
    <x v="31"/>
    <n v="1451973600"/>
    <d v="2016-02-02T06:00:00"/>
    <n v="1454392800"/>
    <b v="0"/>
    <b v="0"/>
    <s v="games/video games"/>
    <s v="games/"/>
    <s v="video games"/>
  </r>
  <r>
    <x v="0"/>
    <n v="38.004334633723452"/>
    <n v="2307"/>
    <s v="IT"/>
    <s v="EUR"/>
    <x v="32"/>
    <n v="1515564000"/>
    <d v="2018-02-06T06:00:00"/>
    <n v="1517896800"/>
    <b v="0"/>
    <b v="0"/>
    <s v="film &amp; video/documentary"/>
    <s v="film &amp; video/"/>
    <s v="documentary"/>
  </r>
  <r>
    <x v="1"/>
    <n v="35.000184535892231"/>
    <n v="5419"/>
    <s v="US"/>
    <s v="USD"/>
    <x v="33"/>
    <n v="1412485200"/>
    <d v="2014-11-11T06:00:00"/>
    <n v="1415685600"/>
    <b v="0"/>
    <b v="0"/>
    <s v="theater/plays"/>
    <s v="theater/"/>
    <s v="plays"/>
  </r>
  <r>
    <x v="1"/>
    <n v="85"/>
    <n v="165"/>
    <s v="US"/>
    <s v="USD"/>
    <x v="34"/>
    <n v="1490245200"/>
    <d v="2017-03-28T05:00:00"/>
    <n v="1490677200"/>
    <b v="0"/>
    <b v="0"/>
    <s v="film &amp; video/documentary"/>
    <s v="film &amp; video/"/>
    <s v="documentary"/>
  </r>
  <r>
    <x v="1"/>
    <n v="95.993893129770996"/>
    <n v="1965"/>
    <s v="DK"/>
    <s v="DKK"/>
    <x v="35"/>
    <n v="1547877600"/>
    <d v="2019-03-02T06:00:00"/>
    <n v="1551506400"/>
    <b v="0"/>
    <b v="1"/>
    <s v="film &amp; video/drama"/>
    <s v="film &amp; video/"/>
    <s v="drama"/>
  </r>
  <r>
    <x v="1"/>
    <n v="68.8125"/>
    <n v="16"/>
    <s v="US"/>
    <s v="USD"/>
    <x v="36"/>
    <n v="1298700000"/>
    <d v="2011-03-23T05:00:00"/>
    <n v="1300856400"/>
    <b v="0"/>
    <b v="0"/>
    <s v="theater/plays"/>
    <s v="theater/"/>
    <s v="plays"/>
  </r>
  <r>
    <x v="1"/>
    <n v="105.97196261682242"/>
    <n v="107"/>
    <s v="US"/>
    <s v="USD"/>
    <x v="37"/>
    <n v="1570338000"/>
    <d v="2019-11-08T06:00:00"/>
    <n v="1573192800"/>
    <b v="0"/>
    <b v="1"/>
    <s v="publishing/fiction"/>
    <s v="publishing/"/>
    <s v="fiction"/>
  </r>
  <r>
    <x v="1"/>
    <n v="75.261194029850742"/>
    <n v="134"/>
    <s v="US"/>
    <s v="USD"/>
    <x v="38"/>
    <n v="1287378000"/>
    <d v="2010-10-23T05:00:00"/>
    <n v="1287810000"/>
    <b v="0"/>
    <b v="0"/>
    <s v="photography/photography books"/>
    <s v="photography/"/>
    <s v="photography books"/>
  </r>
  <r>
    <x v="0"/>
    <n v="57.125"/>
    <n v="88"/>
    <s v="DK"/>
    <s v="DKK"/>
    <x v="39"/>
    <n v="1361772000"/>
    <d v="2013-03-11T05:00:00"/>
    <n v="1362978000"/>
    <b v="0"/>
    <b v="0"/>
    <s v="theater/plays"/>
    <s v="theater/"/>
    <s v="plays"/>
  </r>
  <r>
    <x v="1"/>
    <n v="75.141414141414145"/>
    <n v="198"/>
    <s v="US"/>
    <s v="USD"/>
    <x v="40"/>
    <n v="1275714000"/>
    <d v="2010-06-24T05:00:00"/>
    <n v="1277355600"/>
    <b v="0"/>
    <b v="1"/>
    <s v="technology/wearables"/>
    <s v="technology/"/>
    <s v="wearables"/>
  </r>
  <r>
    <x v="1"/>
    <n v="107.42342342342343"/>
    <n v="111"/>
    <s v="IT"/>
    <s v="EUR"/>
    <x v="41"/>
    <n v="1346734800"/>
    <d v="2012-09-30T05:00:00"/>
    <n v="1348981200"/>
    <b v="0"/>
    <b v="1"/>
    <s v="music/rock"/>
    <s v="music/"/>
    <s v="rock"/>
  </r>
  <r>
    <x v="1"/>
    <n v="35.995495495495497"/>
    <n v="222"/>
    <s v="US"/>
    <s v="USD"/>
    <x v="42"/>
    <n v="1309755600"/>
    <d v="2011-07-13T05:00:00"/>
    <n v="1310533200"/>
    <b v="0"/>
    <b v="0"/>
    <s v="food/food trucks"/>
    <s v="food/"/>
    <s v="food trucks"/>
  </r>
  <r>
    <x v="1"/>
    <n v="26.998873148744366"/>
    <n v="6212"/>
    <s v="US"/>
    <s v="USD"/>
    <x v="43"/>
    <n v="1406178000"/>
    <d v="2014-08-09T05:00:00"/>
    <n v="1407560400"/>
    <b v="0"/>
    <b v="0"/>
    <s v="publishing/radio &amp; podcasts"/>
    <s v="publishing/"/>
    <s v="radio &amp; podcasts"/>
  </r>
  <r>
    <x v="1"/>
    <n v="107.56122448979592"/>
    <n v="98"/>
    <s v="DK"/>
    <s v="DKK"/>
    <x v="44"/>
    <n v="1552798800"/>
    <d v="2019-03-18T05:00:00"/>
    <n v="1552885200"/>
    <b v="0"/>
    <b v="0"/>
    <s v="publishing/fiction"/>
    <s v="publishing/"/>
    <s v="fiction"/>
  </r>
  <r>
    <x v="0"/>
    <n v="94.375"/>
    <n v="48"/>
    <s v="US"/>
    <s v="USD"/>
    <x v="45"/>
    <n v="1478062800"/>
    <d v="2016-11-17T06:00:00"/>
    <n v="1479362400"/>
    <b v="0"/>
    <b v="1"/>
    <s v="theater/plays"/>
    <s v="theater/"/>
    <s v="plays"/>
  </r>
  <r>
    <x v="1"/>
    <n v="46.163043478260867"/>
    <n v="92"/>
    <s v="US"/>
    <s v="USD"/>
    <x v="46"/>
    <n v="1278565200"/>
    <d v="2010-07-31T05:00:00"/>
    <n v="1280552400"/>
    <b v="0"/>
    <b v="0"/>
    <s v="music/rock"/>
    <s v="music/"/>
    <s v="rock"/>
  </r>
  <r>
    <x v="1"/>
    <n v="47.845637583892618"/>
    <n v="149"/>
    <s v="US"/>
    <s v="USD"/>
    <x v="47"/>
    <n v="1396069200"/>
    <d v="2014-04-28T05:00:00"/>
    <n v="1398661200"/>
    <b v="0"/>
    <b v="0"/>
    <s v="theater/plays"/>
    <s v="theater/"/>
    <s v="plays"/>
  </r>
  <r>
    <x v="1"/>
    <n v="53.007815713698065"/>
    <n v="2431"/>
    <s v="US"/>
    <s v="USD"/>
    <x v="48"/>
    <n v="1435208400"/>
    <d v="2015-07-07T05:00:00"/>
    <n v="1436245200"/>
    <b v="0"/>
    <b v="0"/>
    <s v="theater/plays"/>
    <s v="theater/"/>
    <s v="plays"/>
  </r>
  <r>
    <x v="1"/>
    <n v="45.059405940594061"/>
    <n v="303"/>
    <s v="US"/>
    <s v="USD"/>
    <x v="49"/>
    <n v="1571547600"/>
    <d v="2019-12-04T06:00:00"/>
    <n v="1575439200"/>
    <b v="0"/>
    <b v="0"/>
    <s v="music/rock"/>
    <s v="music/"/>
    <s v="rock"/>
  </r>
  <r>
    <x v="0"/>
    <n v="2"/>
    <n v="1"/>
    <s v="IT"/>
    <s v="EUR"/>
    <x v="50"/>
    <n v="1375333200"/>
    <d v="2013-08-29T05:00:00"/>
    <n v="1377752400"/>
    <b v="0"/>
    <b v="0"/>
    <s v="music/metal"/>
    <s v="music/"/>
    <s v="metal"/>
  </r>
  <r>
    <x v="0"/>
    <n v="99.006816632583508"/>
    <n v="1467"/>
    <s v="GB"/>
    <s v="GBP"/>
    <x v="51"/>
    <n v="1332824400"/>
    <d v="2012-04-12T05:00:00"/>
    <n v="1334206800"/>
    <b v="0"/>
    <b v="1"/>
    <s v="technology/wearables"/>
    <s v="technology/"/>
    <s v="wearables"/>
  </r>
  <r>
    <x v="0"/>
    <n v="32.786666666666669"/>
    <n v="75"/>
    <s v="US"/>
    <s v="USD"/>
    <x v="52"/>
    <n v="1284526800"/>
    <d v="2010-09-19T05:00:00"/>
    <n v="1284872400"/>
    <b v="0"/>
    <b v="0"/>
    <s v="theater/plays"/>
    <s v="theater/"/>
    <s v="plays"/>
  </r>
  <r>
    <x v="1"/>
    <n v="59.119617224880386"/>
    <n v="209"/>
    <s v="US"/>
    <s v="USD"/>
    <x v="53"/>
    <n v="1400562000"/>
    <d v="2014-06-28T05:00:00"/>
    <n v="1403931600"/>
    <b v="0"/>
    <b v="0"/>
    <s v="film &amp; video/drama"/>
    <s v="film &amp; video/"/>
    <s v="drama"/>
  </r>
  <r>
    <x v="0"/>
    <n v="44.93333333333333"/>
    <n v="120"/>
    <s v="US"/>
    <s v="USD"/>
    <x v="54"/>
    <n v="1520748000"/>
    <d v="2018-03-17T05:00:00"/>
    <n v="1521262800"/>
    <b v="0"/>
    <b v="0"/>
    <s v="technology/wearables"/>
    <s v="technology/"/>
    <s v="wearables"/>
  </r>
  <r>
    <x v="1"/>
    <n v="89.664122137404576"/>
    <n v="131"/>
    <s v="US"/>
    <s v="USD"/>
    <x v="55"/>
    <n v="1532926800"/>
    <d v="2018-08-04T05:00:00"/>
    <n v="1533358800"/>
    <b v="0"/>
    <b v="0"/>
    <s v="music/jazz"/>
    <s v="music/"/>
    <s v="jazz"/>
  </r>
  <r>
    <x v="1"/>
    <n v="70.079268292682926"/>
    <n v="164"/>
    <s v="US"/>
    <s v="USD"/>
    <x v="56"/>
    <n v="1420869600"/>
    <d v="2015-01-17T06:00:00"/>
    <n v="1421474400"/>
    <b v="0"/>
    <b v="0"/>
    <s v="technology/wearables"/>
    <s v="technology/"/>
    <s v="wearables"/>
  </r>
  <r>
    <x v="1"/>
    <n v="31.059701492537314"/>
    <n v="201"/>
    <s v="US"/>
    <s v="USD"/>
    <x v="57"/>
    <n v="1504242000"/>
    <d v="2017-09-13T05:00:00"/>
    <n v="1505278800"/>
    <b v="0"/>
    <b v="0"/>
    <s v="games/video games"/>
    <s v="games/"/>
    <s v="video games"/>
  </r>
  <r>
    <x v="1"/>
    <n v="29.061611374407583"/>
    <n v="211"/>
    <s v="US"/>
    <s v="USD"/>
    <x v="58"/>
    <n v="1442811600"/>
    <d v="2015-10-04T05:00:00"/>
    <n v="1443934800"/>
    <b v="0"/>
    <b v="0"/>
    <s v="theater/plays"/>
    <s v="theater/"/>
    <s v="plays"/>
  </r>
  <r>
    <x v="1"/>
    <n v="30.0859375"/>
    <n v="128"/>
    <s v="US"/>
    <s v="USD"/>
    <x v="59"/>
    <n v="1497243600"/>
    <d v="2017-06-27T05:00:00"/>
    <n v="1498539600"/>
    <b v="0"/>
    <b v="1"/>
    <s v="theater/plays"/>
    <s v="theater/"/>
    <s v="plays"/>
  </r>
  <r>
    <x v="1"/>
    <n v="84.998125000000002"/>
    <n v="1600"/>
    <s v="CA"/>
    <s v="CAD"/>
    <x v="60"/>
    <n v="1342501200"/>
    <d v="2012-07-20T05:00:00"/>
    <n v="1342760400"/>
    <b v="0"/>
    <b v="0"/>
    <s v="theater/plays"/>
    <s v="theater/"/>
    <s v="plays"/>
  </r>
  <r>
    <x v="0"/>
    <n v="82.001775410563695"/>
    <n v="2253"/>
    <s v="CA"/>
    <s v="CAD"/>
    <x v="61"/>
    <n v="1298268000"/>
    <d v="2011-04-02T05:00:00"/>
    <n v="1301720400"/>
    <b v="0"/>
    <b v="0"/>
    <s v="theater/plays"/>
    <s v="theater/"/>
    <s v="plays"/>
  </r>
  <r>
    <x v="1"/>
    <n v="58.040160642570278"/>
    <n v="249"/>
    <s v="US"/>
    <s v="USD"/>
    <x v="62"/>
    <n v="1433480400"/>
    <d v="2015-06-06T05:00:00"/>
    <n v="1433566800"/>
    <b v="0"/>
    <b v="0"/>
    <s v="technology/web"/>
    <s v="technology/"/>
    <s v="web"/>
  </r>
  <r>
    <x v="0"/>
    <n v="111.4"/>
    <n v="5"/>
    <s v="US"/>
    <s v="USD"/>
    <x v="63"/>
    <n v="1493355600"/>
    <d v="2017-05-04T05:00:00"/>
    <n v="1493874000"/>
    <b v="0"/>
    <b v="0"/>
    <s v="theater/plays"/>
    <s v="theater/"/>
    <s v="plays"/>
  </r>
  <r>
    <x v="0"/>
    <n v="71.94736842105263"/>
    <n v="38"/>
    <s v="US"/>
    <s v="USD"/>
    <x v="64"/>
    <n v="1530507600"/>
    <d v="2018-07-17T05:00:00"/>
    <n v="1531803600"/>
    <b v="0"/>
    <b v="1"/>
    <s v="technology/web"/>
    <s v="technology/"/>
    <s v="web"/>
  </r>
  <r>
    <x v="1"/>
    <n v="61.038135593220339"/>
    <n v="236"/>
    <s v="US"/>
    <s v="USD"/>
    <x v="65"/>
    <n v="1296108000"/>
    <d v="2011-02-03T06:00:00"/>
    <n v="1296712800"/>
    <b v="0"/>
    <b v="0"/>
    <s v="theater/plays"/>
    <s v="theater/"/>
    <s v="plays"/>
  </r>
  <r>
    <x v="0"/>
    <n v="108.91666666666667"/>
    <n v="12"/>
    <s v="US"/>
    <s v="USD"/>
    <x v="66"/>
    <n v="1428469200"/>
    <d v="2015-04-13T05:00:00"/>
    <n v="1428901200"/>
    <b v="0"/>
    <b v="1"/>
    <s v="theater/plays"/>
    <s v="theater/"/>
    <s v="plays"/>
  </r>
  <r>
    <x v="1"/>
    <n v="29.001722017220171"/>
    <n v="4065"/>
    <s v="GB"/>
    <s v="GBP"/>
    <x v="67"/>
    <n v="1264399200"/>
    <d v="2010-01-30T06:00:00"/>
    <n v="1264831200"/>
    <b v="0"/>
    <b v="1"/>
    <s v="technology/wearables"/>
    <s v="technology/"/>
    <s v="wearables"/>
  </r>
  <r>
    <x v="1"/>
    <n v="58.975609756097562"/>
    <n v="246"/>
    <s v="IT"/>
    <s v="EUR"/>
    <x v="68"/>
    <n v="1501131600"/>
    <d v="2017-09-12T05:00:00"/>
    <n v="1505192400"/>
    <b v="0"/>
    <b v="1"/>
    <s v="theater/plays"/>
    <s v="theater/"/>
    <s v="plays"/>
  </r>
  <r>
    <x v="3"/>
    <n v="111.82352941176471"/>
    <n v="17"/>
    <s v="US"/>
    <s v="USD"/>
    <x v="69"/>
    <n v="1292738400"/>
    <d v="2011-01-22T06:00:00"/>
    <n v="1295676000"/>
    <b v="0"/>
    <b v="0"/>
    <s v="theater/plays"/>
    <s v="theater/"/>
    <s v="plays"/>
  </r>
  <r>
    <x v="1"/>
    <n v="63.995555555555555"/>
    <n v="2475"/>
    <s v="IT"/>
    <s v="EUR"/>
    <x v="70"/>
    <n v="1288674000"/>
    <d v="2010-12-21T06:00:00"/>
    <n v="1292911200"/>
    <b v="0"/>
    <b v="1"/>
    <s v="theater/plays"/>
    <s v="theater/"/>
    <s v="plays"/>
  </r>
  <r>
    <x v="1"/>
    <n v="85.315789473684205"/>
    <n v="76"/>
    <s v="US"/>
    <s v="USD"/>
    <x v="71"/>
    <n v="1575093600"/>
    <d v="2019-12-04T06:00:00"/>
    <n v="1575439200"/>
    <b v="0"/>
    <b v="0"/>
    <s v="theater/plays"/>
    <s v="theater/"/>
    <s v="plays"/>
  </r>
  <r>
    <x v="1"/>
    <n v="74.481481481481481"/>
    <n v="54"/>
    <s v="US"/>
    <s v="USD"/>
    <x v="72"/>
    <n v="1435726800"/>
    <d v="2015-08-06T05:00:00"/>
    <n v="1438837200"/>
    <b v="0"/>
    <b v="0"/>
    <s v="film &amp; video/animation"/>
    <s v="film &amp; video/"/>
    <s v="animation"/>
  </r>
  <r>
    <x v="1"/>
    <n v="105.14772727272727"/>
    <n v="88"/>
    <s v="US"/>
    <s v="USD"/>
    <x v="73"/>
    <n v="1480226400"/>
    <d v="2016-11-30T06:00:00"/>
    <n v="1480485600"/>
    <b v="0"/>
    <b v="0"/>
    <s v="music/jazz"/>
    <s v="music/"/>
    <s v="jazz"/>
  </r>
  <r>
    <x v="1"/>
    <n v="56.188235294117646"/>
    <n v="85"/>
    <s v="GB"/>
    <s v="GBP"/>
    <x v="74"/>
    <n v="1459054800"/>
    <d v="2016-03-28T05:00:00"/>
    <n v="1459141200"/>
    <b v="0"/>
    <b v="0"/>
    <s v="music/metal"/>
    <s v="music/"/>
    <s v="metal"/>
  </r>
  <r>
    <x v="1"/>
    <n v="85.917647058823533"/>
    <n v="170"/>
    <s v="US"/>
    <s v="USD"/>
    <x v="75"/>
    <n v="1531630800"/>
    <d v="2018-07-23T05:00:00"/>
    <n v="1532322000"/>
    <b v="0"/>
    <b v="0"/>
    <s v="photography/photography books"/>
    <s v="photography/"/>
    <s v="photography books"/>
  </r>
  <r>
    <x v="0"/>
    <n v="57.00296912114014"/>
    <n v="1684"/>
    <s v="US"/>
    <s v="USD"/>
    <x v="76"/>
    <n v="1421992800"/>
    <d v="2015-03-13T05:00:00"/>
    <n v="1426222800"/>
    <b v="1"/>
    <b v="1"/>
    <s v="theater/plays"/>
    <s v="theater/"/>
    <s v="plays"/>
  </r>
  <r>
    <x v="0"/>
    <n v="79.642857142857139"/>
    <n v="56"/>
    <s v="US"/>
    <s v="USD"/>
    <x v="77"/>
    <n v="1285563600"/>
    <d v="2010-10-11T05:00:00"/>
    <n v="1286773200"/>
    <b v="0"/>
    <b v="1"/>
    <s v="film &amp; video/animation"/>
    <s v="film &amp; video/"/>
    <s v="animation"/>
  </r>
  <r>
    <x v="1"/>
    <n v="41.018181818181816"/>
    <n v="330"/>
    <s v="US"/>
    <s v="USD"/>
    <x v="78"/>
    <n v="1523854800"/>
    <d v="2018-04-17T05:00:00"/>
    <n v="1523941200"/>
    <b v="0"/>
    <b v="0"/>
    <s v="publishing/translations"/>
    <s v="publishing/"/>
    <s v="translations"/>
  </r>
  <r>
    <x v="0"/>
    <n v="48.004773269689736"/>
    <n v="838"/>
    <s v="US"/>
    <s v="USD"/>
    <x v="79"/>
    <n v="1529125200"/>
    <d v="2018-06-21T05:00:00"/>
    <n v="1529557200"/>
    <b v="0"/>
    <b v="0"/>
    <s v="theater/plays"/>
    <s v="theater/"/>
    <s v="plays"/>
  </r>
  <r>
    <x v="1"/>
    <n v="55.212598425196852"/>
    <n v="127"/>
    <s v="US"/>
    <s v="USD"/>
    <x v="80"/>
    <n v="1503982800"/>
    <d v="2017-09-28T05:00:00"/>
    <n v="1506574800"/>
    <b v="0"/>
    <b v="0"/>
    <s v="games/video games"/>
    <s v="games/"/>
    <s v="video games"/>
  </r>
  <r>
    <x v="1"/>
    <n v="92.109489051094897"/>
    <n v="411"/>
    <s v="US"/>
    <s v="USD"/>
    <x v="81"/>
    <n v="1511416800"/>
    <d v="2017-12-18T06:00:00"/>
    <n v="1513576800"/>
    <b v="0"/>
    <b v="0"/>
    <s v="music/rock"/>
    <s v="music/"/>
    <s v="rock"/>
  </r>
  <r>
    <x v="1"/>
    <n v="83.183333333333337"/>
    <n v="180"/>
    <s v="GB"/>
    <s v="GBP"/>
    <x v="82"/>
    <n v="1547704800"/>
    <d v="2019-01-24T06:00:00"/>
    <n v="1548309600"/>
    <b v="0"/>
    <b v="1"/>
    <s v="games/video games"/>
    <s v="games/"/>
    <s v="video games"/>
  </r>
  <r>
    <x v="0"/>
    <n v="39.996000000000002"/>
    <n v="1000"/>
    <s v="US"/>
    <s v="USD"/>
    <x v="83"/>
    <n v="1469682000"/>
    <d v="2016-08-19T05:00:00"/>
    <n v="1471582800"/>
    <b v="0"/>
    <b v="0"/>
    <s v="music/electric music"/>
    <s v="music/"/>
    <s v="electric music"/>
  </r>
  <r>
    <x v="1"/>
    <n v="111.1336898395722"/>
    <n v="374"/>
    <s v="US"/>
    <s v="USD"/>
    <x v="84"/>
    <n v="1343451600"/>
    <d v="2012-08-07T05:00:00"/>
    <n v="1344315600"/>
    <b v="0"/>
    <b v="0"/>
    <s v="technology/wearables"/>
    <s v="technology/"/>
    <s v="wearables"/>
  </r>
  <r>
    <x v="1"/>
    <n v="90.563380281690144"/>
    <n v="71"/>
    <s v="AU"/>
    <s v="AUD"/>
    <x v="85"/>
    <n v="1315717200"/>
    <d v="2011-09-19T05:00:00"/>
    <n v="1316408400"/>
    <b v="0"/>
    <b v="0"/>
    <s v="music/indie rock"/>
    <s v="music/"/>
    <s v="indie rock"/>
  </r>
  <r>
    <x v="1"/>
    <n v="61.108374384236456"/>
    <n v="203"/>
    <s v="US"/>
    <s v="USD"/>
    <x v="86"/>
    <n v="1430715600"/>
    <d v="2015-05-17T05:00:00"/>
    <n v="1431838800"/>
    <b v="1"/>
    <b v="0"/>
    <s v="theater/plays"/>
    <s v="theater/"/>
    <s v="plays"/>
  </r>
  <r>
    <x v="0"/>
    <n v="83.022941970310384"/>
    <n v="1482"/>
    <s v="AU"/>
    <s v="AUD"/>
    <x v="87"/>
    <n v="1299564000"/>
    <d v="2011-03-19T05:00:00"/>
    <n v="1300510800"/>
    <b v="0"/>
    <b v="1"/>
    <s v="music/rock"/>
    <s v="music/"/>
    <s v="rock"/>
  </r>
  <r>
    <x v="1"/>
    <n v="110.76106194690266"/>
    <n v="113"/>
    <s v="US"/>
    <s v="USD"/>
    <x v="88"/>
    <n v="1429160400"/>
    <d v="2015-05-08T05:00:00"/>
    <n v="1431061200"/>
    <b v="0"/>
    <b v="0"/>
    <s v="publishing/translations"/>
    <s v="publishing/"/>
    <s v="translations"/>
  </r>
  <r>
    <x v="1"/>
    <n v="89.458333333333329"/>
    <n v="96"/>
    <s v="US"/>
    <s v="USD"/>
    <x v="89"/>
    <n v="1271307600"/>
    <d v="2010-04-17T05:00:00"/>
    <n v="1271480400"/>
    <b v="0"/>
    <b v="0"/>
    <s v="theater/plays"/>
    <s v="theater/"/>
    <s v="plays"/>
  </r>
  <r>
    <x v="0"/>
    <n v="57.849056603773583"/>
    <n v="106"/>
    <s v="US"/>
    <s v="USD"/>
    <x v="90"/>
    <n v="1456380000"/>
    <d v="2016-02-25T06:00:00"/>
    <n v="1456380000"/>
    <b v="0"/>
    <b v="1"/>
    <s v="theater/plays"/>
    <s v="theater/"/>
    <s v="plays"/>
  </r>
  <r>
    <x v="0"/>
    <n v="109.99705449189985"/>
    <n v="679"/>
    <s v="IT"/>
    <s v="EUR"/>
    <x v="91"/>
    <n v="1470459600"/>
    <d v="2016-09-03T05:00:00"/>
    <n v="1472878800"/>
    <b v="0"/>
    <b v="0"/>
    <s v="publishing/translations"/>
    <s v="publishing/"/>
    <s v="translations"/>
  </r>
  <r>
    <x v="1"/>
    <n v="103.96586345381526"/>
    <n v="498"/>
    <s v="CH"/>
    <s v="CHF"/>
    <x v="92"/>
    <n v="1277269200"/>
    <d v="2010-06-24T05:00:00"/>
    <n v="1277355600"/>
    <b v="0"/>
    <b v="1"/>
    <s v="games/video games"/>
    <s v="games/"/>
    <s v="video games"/>
  </r>
  <r>
    <x v="3"/>
    <n v="107.99508196721311"/>
    <n v="610"/>
    <s v="US"/>
    <s v="USD"/>
    <x v="93"/>
    <n v="1350709200"/>
    <d v="2012-10-24T05:00:00"/>
    <n v="1351054800"/>
    <b v="0"/>
    <b v="1"/>
    <s v="theater/plays"/>
    <s v="theater/"/>
    <s v="plays"/>
  </r>
  <r>
    <x v="1"/>
    <n v="48.927777777777777"/>
    <n v="180"/>
    <s v="GB"/>
    <s v="GBP"/>
    <x v="94"/>
    <n v="1554613200"/>
    <d v="2019-04-18T05:00:00"/>
    <n v="1555563600"/>
    <b v="0"/>
    <b v="0"/>
    <s v="technology/web"/>
    <s v="technology/"/>
    <s v="web"/>
  </r>
  <r>
    <x v="1"/>
    <n v="37.666666666666664"/>
    <n v="27"/>
    <s v="US"/>
    <s v="USD"/>
    <x v="95"/>
    <n v="1571029200"/>
    <d v="2019-10-21T05:00:00"/>
    <n v="1571634000"/>
    <b v="0"/>
    <b v="0"/>
    <s v="film &amp; video/documentary"/>
    <s v="film &amp; video/"/>
    <s v="documentary"/>
  </r>
  <r>
    <x v="1"/>
    <n v="64.999141999141997"/>
    <n v="2331"/>
    <s v="US"/>
    <s v="USD"/>
    <x v="96"/>
    <n v="1299736800"/>
    <d v="2011-03-23T05:00:00"/>
    <n v="1300856400"/>
    <b v="0"/>
    <b v="0"/>
    <s v="theater/plays"/>
    <s v="theater/"/>
    <s v="plays"/>
  </r>
  <r>
    <x v="1"/>
    <n v="106.61061946902655"/>
    <n v="113"/>
    <s v="US"/>
    <s v="USD"/>
    <x v="48"/>
    <n v="1435208400"/>
    <d v="2015-08-18T05:00:00"/>
    <n v="1439874000"/>
    <b v="0"/>
    <b v="0"/>
    <s v="food/food trucks"/>
    <s v="food/"/>
    <s v="food trucks"/>
  </r>
  <r>
    <x v="0"/>
    <n v="27.009016393442622"/>
    <n v="1220"/>
    <s v="AU"/>
    <s v="AUD"/>
    <x v="97"/>
    <n v="1437973200"/>
    <d v="2015-07-31T05:00:00"/>
    <n v="1438318800"/>
    <b v="0"/>
    <b v="0"/>
    <s v="games/video games"/>
    <s v="games/"/>
    <s v="video games"/>
  </r>
  <r>
    <x v="1"/>
    <n v="91.16463414634147"/>
    <n v="164"/>
    <s v="US"/>
    <s v="USD"/>
    <x v="98"/>
    <n v="1416895200"/>
    <d v="2014-12-24T06:00:00"/>
    <n v="1419400800"/>
    <b v="0"/>
    <b v="0"/>
    <s v="theater/plays"/>
    <s v="theater/"/>
    <s v="plays"/>
  </r>
  <r>
    <x v="0"/>
    <n v="1"/>
    <n v="1"/>
    <s v="US"/>
    <s v="USD"/>
    <x v="99"/>
    <n v="1319000400"/>
    <d v="2011-11-06T05:00:00"/>
    <n v="1320555600"/>
    <b v="0"/>
    <b v="0"/>
    <s v="theater/plays"/>
    <s v="theater/"/>
    <s v="plays"/>
  </r>
  <r>
    <x v="1"/>
    <n v="56.054878048780488"/>
    <n v="164"/>
    <s v="US"/>
    <s v="USD"/>
    <x v="100"/>
    <n v="1424498400"/>
    <d v="2015-02-28T06:00:00"/>
    <n v="1425103200"/>
    <b v="0"/>
    <b v="1"/>
    <s v="music/electric music"/>
    <s v="music/"/>
    <s v="electric music"/>
  </r>
  <r>
    <x v="1"/>
    <n v="31.017857142857142"/>
    <n v="336"/>
    <s v="US"/>
    <s v="USD"/>
    <x v="101"/>
    <n v="1526274000"/>
    <d v="2018-05-21T05:00:00"/>
    <n v="1526878800"/>
    <b v="0"/>
    <b v="1"/>
    <s v="technology/wearables"/>
    <s v="technology/"/>
    <s v="wearables"/>
  </r>
  <r>
    <x v="0"/>
    <n v="66.513513513513516"/>
    <n v="37"/>
    <s v="IT"/>
    <s v="EUR"/>
    <x v="102"/>
    <n v="1287896400"/>
    <d v="2010-11-02T05:00:00"/>
    <n v="1288674000"/>
    <b v="0"/>
    <b v="0"/>
    <s v="music/electric music"/>
    <s v="music/"/>
    <s v="electric music"/>
  </r>
  <r>
    <x v="1"/>
    <n v="89.005216484089729"/>
    <n v="1917"/>
    <s v="US"/>
    <s v="USD"/>
    <x v="103"/>
    <n v="1495515600"/>
    <d v="2017-05-24T05:00:00"/>
    <n v="1495602000"/>
    <b v="0"/>
    <b v="0"/>
    <s v="music/indie rock"/>
    <s v="music/"/>
    <s v="indie rock"/>
  </r>
  <r>
    <x v="1"/>
    <n v="103.46315789473684"/>
    <n v="95"/>
    <s v="US"/>
    <s v="USD"/>
    <x v="104"/>
    <n v="1364878800"/>
    <d v="2013-04-20T05:00:00"/>
    <n v="1366434000"/>
    <b v="0"/>
    <b v="0"/>
    <s v="technology/web"/>
    <s v="technology/"/>
    <s v="web"/>
  </r>
  <r>
    <x v="1"/>
    <n v="95.278911564625844"/>
    <n v="147"/>
    <s v="US"/>
    <s v="USD"/>
    <x v="105"/>
    <n v="1567918800"/>
    <d v="2019-09-13T05:00:00"/>
    <n v="1568350800"/>
    <b v="0"/>
    <b v="0"/>
    <s v="theater/plays"/>
    <s v="theater/"/>
    <s v="plays"/>
  </r>
  <r>
    <x v="1"/>
    <n v="75.895348837209298"/>
    <n v="86"/>
    <s v="US"/>
    <s v="USD"/>
    <x v="106"/>
    <n v="1524459600"/>
    <d v="2018-05-10T05:00:00"/>
    <n v="1525928400"/>
    <b v="0"/>
    <b v="1"/>
    <s v="theater/plays"/>
    <s v="theater/"/>
    <s v="plays"/>
  </r>
  <r>
    <x v="1"/>
    <n v="107.57831325301204"/>
    <n v="83"/>
    <s v="US"/>
    <s v="USD"/>
    <x v="107"/>
    <n v="1333688400"/>
    <d v="2012-05-13T05:00:00"/>
    <n v="1336885200"/>
    <b v="0"/>
    <b v="0"/>
    <s v="film &amp; video/documentary"/>
    <s v="film &amp; video/"/>
    <s v="documentary"/>
  </r>
  <r>
    <x v="0"/>
    <n v="51.31666666666667"/>
    <n v="60"/>
    <s v="US"/>
    <s v="USD"/>
    <x v="108"/>
    <n v="1389506400"/>
    <d v="2014-01-14T06:00:00"/>
    <n v="1389679200"/>
    <b v="0"/>
    <b v="0"/>
    <s v="film &amp; video/television"/>
    <s v="film &amp; video/"/>
    <s v="television"/>
  </r>
  <r>
    <x v="0"/>
    <n v="71.983108108108112"/>
    <n v="296"/>
    <s v="US"/>
    <s v="USD"/>
    <x v="109"/>
    <n v="1536642000"/>
    <d v="2018-09-30T05:00:00"/>
    <n v="1538283600"/>
    <b v="0"/>
    <b v="0"/>
    <s v="food/food trucks"/>
    <s v="food/"/>
    <s v="food trucks"/>
  </r>
  <r>
    <x v="1"/>
    <n v="108.95414201183432"/>
    <n v="676"/>
    <s v="US"/>
    <s v="USD"/>
    <x v="110"/>
    <n v="1348290000"/>
    <d v="2012-09-28T05:00:00"/>
    <n v="1348808400"/>
    <b v="0"/>
    <b v="0"/>
    <s v="publishing/radio &amp; podcasts"/>
    <s v="publishing/"/>
    <s v="radio &amp; podcasts"/>
  </r>
  <r>
    <x v="1"/>
    <n v="35"/>
    <n v="361"/>
    <s v="AU"/>
    <s v="AUD"/>
    <x v="111"/>
    <n v="1408856400"/>
    <d v="2014-09-08T05:00:00"/>
    <n v="1410152400"/>
    <b v="0"/>
    <b v="0"/>
    <s v="technology/web"/>
    <s v="technology/"/>
    <s v="web"/>
  </r>
  <r>
    <x v="1"/>
    <n v="94.938931297709928"/>
    <n v="131"/>
    <s v="US"/>
    <s v="USD"/>
    <x v="112"/>
    <n v="1505192400"/>
    <d v="2017-09-19T05:00:00"/>
    <n v="1505797200"/>
    <b v="0"/>
    <b v="0"/>
    <s v="food/food trucks"/>
    <s v="food/"/>
    <s v="food trucks"/>
  </r>
  <r>
    <x v="1"/>
    <n v="109.65079365079364"/>
    <n v="126"/>
    <s v="US"/>
    <s v="USD"/>
    <x v="113"/>
    <n v="1554786000"/>
    <d v="2019-04-10T05:00:00"/>
    <n v="1554872400"/>
    <b v="0"/>
    <b v="1"/>
    <s v="technology/wearables"/>
    <s v="technology/"/>
    <s v="wearables"/>
  </r>
  <r>
    <x v="0"/>
    <n v="44.001815980629537"/>
    <n v="3304"/>
    <s v="IT"/>
    <s v="EUR"/>
    <x v="114"/>
    <n v="1510898400"/>
    <d v="2017-12-22T06:00:00"/>
    <n v="1513922400"/>
    <b v="0"/>
    <b v="0"/>
    <s v="publishing/fiction"/>
    <s v="publishing/"/>
    <s v="fiction"/>
  </r>
  <r>
    <x v="0"/>
    <n v="86.794520547945211"/>
    <n v="73"/>
    <s v="US"/>
    <s v="USD"/>
    <x v="115"/>
    <n v="1442552400"/>
    <d v="2015-09-19T05:00:00"/>
    <n v="1442638800"/>
    <b v="0"/>
    <b v="0"/>
    <s v="theater/plays"/>
    <s v="theater/"/>
    <s v="plays"/>
  </r>
  <r>
    <x v="1"/>
    <n v="30.992727272727272"/>
    <n v="275"/>
    <s v="US"/>
    <s v="USD"/>
    <x v="116"/>
    <n v="1316667600"/>
    <d v="2011-09-28T05:00:00"/>
    <n v="1317186000"/>
    <b v="0"/>
    <b v="0"/>
    <s v="film &amp; video/television"/>
    <s v="film &amp; video/"/>
    <s v="television"/>
  </r>
  <r>
    <x v="1"/>
    <n v="94.791044776119406"/>
    <n v="67"/>
    <s v="US"/>
    <s v="USD"/>
    <x v="117"/>
    <n v="1390716000"/>
    <d v="2014-02-01T06:00:00"/>
    <n v="1391234400"/>
    <b v="0"/>
    <b v="0"/>
    <s v="photography/photography books"/>
    <s v="photography/"/>
    <s v="photography books"/>
  </r>
  <r>
    <x v="1"/>
    <n v="69.79220779220779"/>
    <n v="154"/>
    <s v="US"/>
    <s v="USD"/>
    <x v="118"/>
    <n v="1402894800"/>
    <d v="2014-07-03T05:00:00"/>
    <n v="1404363600"/>
    <b v="0"/>
    <b v="1"/>
    <s v="film &amp; video/documentary"/>
    <s v="film &amp; video/"/>
    <s v="documentary"/>
  </r>
  <r>
    <x v="1"/>
    <n v="63.003367003367003"/>
    <n v="1782"/>
    <s v="US"/>
    <s v="USD"/>
    <x v="119"/>
    <n v="1429246800"/>
    <d v="2015-04-21T05:00:00"/>
    <n v="1429592400"/>
    <b v="0"/>
    <b v="1"/>
    <s v="games/mobile games"/>
    <s v="games/"/>
    <s v="mobile games"/>
  </r>
  <r>
    <x v="1"/>
    <n v="110.0343300110742"/>
    <n v="903"/>
    <s v="US"/>
    <s v="USD"/>
    <x v="33"/>
    <n v="1412485200"/>
    <d v="2014-10-18T05:00:00"/>
    <n v="1413608400"/>
    <b v="0"/>
    <b v="0"/>
    <s v="games/video games"/>
    <s v="games/"/>
    <s v="video games"/>
  </r>
  <r>
    <x v="0"/>
    <n v="25.997933274284026"/>
    <n v="3387"/>
    <s v="US"/>
    <s v="USD"/>
    <x v="120"/>
    <n v="1417068000"/>
    <d v="2014-12-24T06:00:00"/>
    <n v="1419400800"/>
    <b v="0"/>
    <b v="0"/>
    <s v="publishing/fiction"/>
    <s v="publishing/"/>
    <s v="fiction"/>
  </r>
  <r>
    <x v="0"/>
    <n v="49.987915407854985"/>
    <n v="662"/>
    <s v="CA"/>
    <s v="CAD"/>
    <x v="121"/>
    <n v="1448344800"/>
    <d v="2015-11-27T06:00:00"/>
    <n v="1448604000"/>
    <b v="1"/>
    <b v="0"/>
    <s v="theater/plays"/>
    <s v="theater/"/>
    <s v="plays"/>
  </r>
  <r>
    <x v="1"/>
    <n v="101.72340425531915"/>
    <n v="94"/>
    <s v="IT"/>
    <s v="EUR"/>
    <x v="122"/>
    <n v="1557723600"/>
    <d v="2019-07-05T05:00:00"/>
    <n v="1562302800"/>
    <b v="0"/>
    <b v="0"/>
    <s v="photography/photography books"/>
    <s v="photography/"/>
    <s v="photography books"/>
  </r>
  <r>
    <x v="1"/>
    <n v="47.083333333333336"/>
    <n v="180"/>
    <s v="US"/>
    <s v="USD"/>
    <x v="123"/>
    <n v="1537333200"/>
    <d v="2018-09-23T05:00:00"/>
    <n v="1537678800"/>
    <b v="0"/>
    <b v="0"/>
    <s v="theater/plays"/>
    <s v="theater/"/>
    <s v="plays"/>
  </r>
  <r>
    <x v="0"/>
    <n v="89.944444444444443"/>
    <n v="774"/>
    <s v="US"/>
    <s v="USD"/>
    <x v="124"/>
    <n v="1471150800"/>
    <d v="2016-09-11T05:00:00"/>
    <n v="1473570000"/>
    <b v="0"/>
    <b v="1"/>
    <s v="theater/plays"/>
    <s v="theater/"/>
    <s v="plays"/>
  </r>
  <r>
    <x v="0"/>
    <n v="78.96875"/>
    <n v="672"/>
    <s v="CA"/>
    <s v="CAD"/>
    <x v="125"/>
    <n v="1273640400"/>
    <d v="2010-05-15T05:00:00"/>
    <n v="1273899600"/>
    <b v="0"/>
    <b v="0"/>
    <s v="theater/plays"/>
    <s v="theater/"/>
    <s v="plays"/>
  </r>
  <r>
    <x v="3"/>
    <n v="80.067669172932327"/>
    <n v="532"/>
    <s v="US"/>
    <s v="USD"/>
    <x v="126"/>
    <n v="1282885200"/>
    <d v="2010-09-09T05:00:00"/>
    <n v="1284008400"/>
    <b v="0"/>
    <b v="0"/>
    <s v="music/rock"/>
    <s v="music/"/>
    <s v="rock"/>
  </r>
  <r>
    <x v="3"/>
    <n v="86.472727272727269"/>
    <n v="55"/>
    <s v="AU"/>
    <s v="AUD"/>
    <x v="127"/>
    <n v="1422943200"/>
    <d v="2015-02-28T06:00:00"/>
    <n v="1425103200"/>
    <b v="0"/>
    <b v="0"/>
    <s v="food/food trucks"/>
    <s v="food/"/>
    <s v="food trucks"/>
  </r>
  <r>
    <x v="1"/>
    <n v="28.001876172607879"/>
    <n v="533"/>
    <s v="DK"/>
    <s v="DKK"/>
    <x v="128"/>
    <n v="1319605200"/>
    <d v="2011-11-11T06:00:00"/>
    <n v="1320991200"/>
    <b v="0"/>
    <b v="0"/>
    <s v="film &amp; video/drama"/>
    <s v="film &amp; video/"/>
    <s v="drama"/>
  </r>
  <r>
    <x v="1"/>
    <n v="67.996725337699544"/>
    <n v="2443"/>
    <s v="GB"/>
    <s v="GBP"/>
    <x v="129"/>
    <n v="1385704800"/>
    <d v="2013-12-12T06:00:00"/>
    <n v="1386828000"/>
    <b v="0"/>
    <b v="0"/>
    <s v="technology/web"/>
    <s v="technology/"/>
    <s v="web"/>
  </r>
  <r>
    <x v="1"/>
    <n v="43.078651685393261"/>
    <n v="89"/>
    <s v="US"/>
    <s v="USD"/>
    <x v="130"/>
    <n v="1515736800"/>
    <d v="2018-01-28T06:00:00"/>
    <n v="1517119200"/>
    <b v="0"/>
    <b v="1"/>
    <s v="theater/plays"/>
    <s v="theater/"/>
    <s v="plays"/>
  </r>
  <r>
    <x v="1"/>
    <n v="87.95597484276729"/>
    <n v="159"/>
    <s v="US"/>
    <s v="USD"/>
    <x v="131"/>
    <n v="1313125200"/>
    <d v="2011-09-03T05:00:00"/>
    <n v="1315026000"/>
    <b v="0"/>
    <b v="0"/>
    <s v="music/world music"/>
    <s v="music/"/>
    <s v="world music"/>
  </r>
  <r>
    <x v="0"/>
    <n v="94.987234042553197"/>
    <n v="940"/>
    <s v="CH"/>
    <s v="CHF"/>
    <x v="132"/>
    <n v="1308459600"/>
    <d v="2011-08-07T05:00:00"/>
    <n v="1312693200"/>
    <b v="0"/>
    <b v="1"/>
    <s v="film &amp; video/documentary"/>
    <s v="film &amp; video/"/>
    <s v="documentary"/>
  </r>
  <r>
    <x v="0"/>
    <n v="46.905982905982903"/>
    <n v="117"/>
    <s v="US"/>
    <s v="USD"/>
    <x v="133"/>
    <n v="1362636000"/>
    <d v="2013-03-12T05:00:00"/>
    <n v="1363064400"/>
    <b v="0"/>
    <b v="1"/>
    <s v="theater/plays"/>
    <s v="theater/"/>
    <s v="plays"/>
  </r>
  <r>
    <x v="3"/>
    <n v="46.913793103448278"/>
    <n v="58"/>
    <s v="US"/>
    <s v="USD"/>
    <x v="134"/>
    <n v="1402117200"/>
    <d v="2014-06-19T05:00:00"/>
    <n v="1403154000"/>
    <b v="0"/>
    <b v="1"/>
    <s v="film &amp; video/drama"/>
    <s v="film &amp; video/"/>
    <s v="drama"/>
  </r>
  <r>
    <x v="1"/>
    <n v="94.24"/>
    <n v="50"/>
    <s v="US"/>
    <s v="USD"/>
    <x v="135"/>
    <n v="1286341200"/>
    <d v="2010-10-12T05:00:00"/>
    <n v="1286859600"/>
    <b v="0"/>
    <b v="0"/>
    <s v="publishing/nonfiction"/>
    <s v="publishing/"/>
    <s v="nonfiction"/>
  </r>
  <r>
    <x v="0"/>
    <n v="80.139130434782615"/>
    <n v="115"/>
    <s v="US"/>
    <s v="USD"/>
    <x v="136"/>
    <n v="1348808400"/>
    <d v="2012-10-04T05:00:00"/>
    <n v="1349326800"/>
    <b v="0"/>
    <b v="0"/>
    <s v="games/mobile games"/>
    <s v="games/"/>
    <s v="mobile games"/>
  </r>
  <r>
    <x v="0"/>
    <n v="59.036809815950917"/>
    <n v="326"/>
    <s v="US"/>
    <s v="USD"/>
    <x v="137"/>
    <n v="1429592400"/>
    <d v="2015-05-07T05:00:00"/>
    <n v="1430974800"/>
    <b v="0"/>
    <b v="1"/>
    <s v="technology/wearables"/>
    <s v="technology/"/>
    <s v="wearables"/>
  </r>
  <r>
    <x v="1"/>
    <n v="65.989247311827953"/>
    <n v="186"/>
    <s v="US"/>
    <s v="USD"/>
    <x v="138"/>
    <n v="1519538400"/>
    <d v="2018-03-02T06:00:00"/>
    <n v="1519970400"/>
    <b v="0"/>
    <b v="0"/>
    <s v="film &amp; video/documentary"/>
    <s v="film &amp; video/"/>
    <s v="documentary"/>
  </r>
  <r>
    <x v="1"/>
    <n v="60.992530345471522"/>
    <n v="1071"/>
    <s v="US"/>
    <s v="USD"/>
    <x v="139"/>
    <n v="1434085200"/>
    <d v="2015-06-18T05:00:00"/>
    <n v="1434603600"/>
    <b v="0"/>
    <b v="0"/>
    <s v="technology/web"/>
    <s v="technology/"/>
    <s v="web"/>
  </r>
  <r>
    <x v="1"/>
    <n v="98.307692307692307"/>
    <n v="117"/>
    <s v="US"/>
    <s v="USD"/>
    <x v="107"/>
    <n v="1333688400"/>
    <d v="2012-05-17T05:00:00"/>
    <n v="1337230800"/>
    <b v="0"/>
    <b v="0"/>
    <s v="technology/web"/>
    <s v="technology/"/>
    <s v="web"/>
  </r>
  <r>
    <x v="1"/>
    <n v="104.6"/>
    <n v="70"/>
    <s v="US"/>
    <s v="USD"/>
    <x v="140"/>
    <n v="1277701200"/>
    <d v="2010-07-18T05:00:00"/>
    <n v="1279429200"/>
    <b v="0"/>
    <b v="0"/>
    <s v="music/indie rock"/>
    <s v="music/"/>
    <s v="indie rock"/>
  </r>
  <r>
    <x v="1"/>
    <n v="86.066666666666663"/>
    <n v="135"/>
    <s v="US"/>
    <s v="USD"/>
    <x v="141"/>
    <n v="1560747600"/>
    <d v="2019-06-25T05:00:00"/>
    <n v="1561438800"/>
    <b v="0"/>
    <b v="0"/>
    <s v="theater/plays"/>
    <s v="theater/"/>
    <s v="plays"/>
  </r>
  <r>
    <x v="1"/>
    <n v="76.989583333333329"/>
    <n v="768"/>
    <s v="CH"/>
    <s v="CHF"/>
    <x v="142"/>
    <n v="1410066000"/>
    <d v="2014-09-12T05:00:00"/>
    <n v="1410498000"/>
    <b v="0"/>
    <b v="0"/>
    <s v="technology/wearables"/>
    <s v="technology/"/>
    <s v="wearables"/>
  </r>
  <r>
    <x v="3"/>
    <n v="29.764705882352942"/>
    <n v="51"/>
    <s v="US"/>
    <s v="USD"/>
    <x v="143"/>
    <n v="1320732000"/>
    <d v="2011-11-28T06:00:00"/>
    <n v="1322460000"/>
    <b v="0"/>
    <b v="0"/>
    <s v="theater/plays"/>
    <s v="theater/"/>
    <s v="plays"/>
  </r>
  <r>
    <x v="1"/>
    <n v="46.91959798994975"/>
    <n v="199"/>
    <s v="US"/>
    <s v="USD"/>
    <x v="144"/>
    <n v="1465794000"/>
    <d v="2016-06-19T05:00:00"/>
    <n v="1466312400"/>
    <b v="0"/>
    <b v="1"/>
    <s v="theater/plays"/>
    <s v="theater/"/>
    <s v="plays"/>
  </r>
  <r>
    <x v="1"/>
    <n v="105.18691588785046"/>
    <n v="107"/>
    <s v="US"/>
    <s v="USD"/>
    <x v="145"/>
    <n v="1500958800"/>
    <d v="2017-08-03T05:00:00"/>
    <n v="1501736400"/>
    <b v="0"/>
    <b v="0"/>
    <s v="technology/wearables"/>
    <s v="technology/"/>
    <s v="wearables"/>
  </r>
  <r>
    <x v="1"/>
    <n v="69.907692307692301"/>
    <n v="195"/>
    <s v="US"/>
    <s v="USD"/>
    <x v="146"/>
    <n v="1357020000"/>
    <d v="2013-02-22T06:00:00"/>
    <n v="1361512800"/>
    <b v="0"/>
    <b v="0"/>
    <s v="music/indie rock"/>
    <s v="music/"/>
    <s v="indie rock"/>
  </r>
  <r>
    <x v="0"/>
    <n v="1"/>
    <n v="1"/>
    <s v="US"/>
    <s v="USD"/>
    <x v="147"/>
    <n v="1544940000"/>
    <d v="2018-12-17T06:00:00"/>
    <n v="1545026400"/>
    <b v="0"/>
    <b v="0"/>
    <s v="music/rock"/>
    <s v="music/"/>
    <s v="rock"/>
  </r>
  <r>
    <x v="0"/>
    <n v="60.011588275391958"/>
    <n v="1467"/>
    <s v="US"/>
    <s v="USD"/>
    <x v="148"/>
    <n v="1402290000"/>
    <d v="2014-07-30T05:00:00"/>
    <n v="1406696400"/>
    <b v="0"/>
    <b v="0"/>
    <s v="music/electric music"/>
    <s v="music/"/>
    <s v="electric music"/>
  </r>
  <r>
    <x v="1"/>
    <n v="52.006220379146917"/>
    <n v="3376"/>
    <s v="US"/>
    <s v="USD"/>
    <x v="149"/>
    <n v="1487311200"/>
    <d v="2017-02-24T06:00:00"/>
    <n v="1487916000"/>
    <b v="0"/>
    <b v="0"/>
    <s v="music/indie rock"/>
    <s v="music/"/>
    <s v="indie rock"/>
  </r>
  <r>
    <x v="0"/>
    <n v="31.000176025347649"/>
    <n v="5681"/>
    <s v="US"/>
    <s v="USD"/>
    <x v="150"/>
    <n v="1350622800"/>
    <d v="2012-10-25T05:00:00"/>
    <n v="1351141200"/>
    <b v="0"/>
    <b v="0"/>
    <s v="theater/plays"/>
    <s v="theater/"/>
    <s v="plays"/>
  </r>
  <r>
    <x v="0"/>
    <n v="95.042492917847028"/>
    <n v="1059"/>
    <s v="US"/>
    <s v="USD"/>
    <x v="151"/>
    <n v="1463029200"/>
    <d v="2016-06-04T05:00:00"/>
    <n v="1465016400"/>
    <b v="0"/>
    <b v="1"/>
    <s v="music/indie rock"/>
    <s v="music/"/>
    <s v="indie rock"/>
  </r>
  <r>
    <x v="0"/>
    <n v="75.968174204355108"/>
    <n v="1194"/>
    <s v="US"/>
    <s v="USD"/>
    <x v="152"/>
    <n v="1269493200"/>
    <d v="2010-04-09T05:00:00"/>
    <n v="1270789200"/>
    <b v="0"/>
    <b v="0"/>
    <s v="theater/plays"/>
    <s v="theater/"/>
    <s v="plays"/>
  </r>
  <r>
    <x v="3"/>
    <n v="71.013192612137203"/>
    <n v="379"/>
    <s v="AU"/>
    <s v="AUD"/>
    <x v="153"/>
    <n v="1570251600"/>
    <d v="2019-10-29T05:00:00"/>
    <n v="1572325200"/>
    <b v="0"/>
    <b v="0"/>
    <s v="music/rock"/>
    <s v="music/"/>
    <s v="rock"/>
  </r>
  <r>
    <x v="0"/>
    <n v="73.733333333333334"/>
    <n v="30"/>
    <s v="AU"/>
    <s v="AUD"/>
    <x v="154"/>
    <n v="1388383200"/>
    <d v="2014-01-11T06:00:00"/>
    <n v="1389420000"/>
    <b v="0"/>
    <b v="0"/>
    <s v="photography/photography books"/>
    <s v="photography/"/>
    <s v="photography books"/>
  </r>
  <r>
    <x v="1"/>
    <n v="113.17073170731707"/>
    <n v="41"/>
    <s v="US"/>
    <s v="USD"/>
    <x v="155"/>
    <n v="1449554400"/>
    <d v="2015-12-09T06:00:00"/>
    <n v="1449640800"/>
    <b v="0"/>
    <b v="0"/>
    <s v="music/rock"/>
    <s v="music/"/>
    <s v="rock"/>
  </r>
  <r>
    <x v="1"/>
    <n v="105.00933552992861"/>
    <n v="1821"/>
    <s v="US"/>
    <s v="USD"/>
    <x v="156"/>
    <n v="1553662800"/>
    <d v="2019-04-14T05:00:00"/>
    <n v="1555218000"/>
    <b v="0"/>
    <b v="1"/>
    <s v="theater/plays"/>
    <s v="theater/"/>
    <s v="plays"/>
  </r>
  <r>
    <x v="1"/>
    <n v="79.176829268292678"/>
    <n v="164"/>
    <s v="US"/>
    <s v="USD"/>
    <x v="157"/>
    <n v="1556341200"/>
    <d v="2019-05-13T05:00:00"/>
    <n v="1557723600"/>
    <b v="0"/>
    <b v="0"/>
    <s v="technology/wearables"/>
    <s v="technology/"/>
    <s v="wearables"/>
  </r>
  <r>
    <x v="0"/>
    <n v="57.333333333333336"/>
    <n v="75"/>
    <s v="US"/>
    <s v="USD"/>
    <x v="158"/>
    <n v="1442984400"/>
    <d v="2015-09-29T05:00:00"/>
    <n v="1443502800"/>
    <b v="0"/>
    <b v="1"/>
    <s v="technology/web"/>
    <s v="technology/"/>
    <s v="web"/>
  </r>
  <r>
    <x v="1"/>
    <n v="58.178343949044589"/>
    <n v="157"/>
    <s v="CH"/>
    <s v="CHF"/>
    <x v="159"/>
    <n v="1544248800"/>
    <d v="2019-01-07T06:00:00"/>
    <n v="1546840800"/>
    <b v="0"/>
    <b v="0"/>
    <s v="music/rock"/>
    <s v="music/"/>
    <s v="rock"/>
  </r>
  <r>
    <x v="1"/>
    <n v="36.032520325203251"/>
    <n v="246"/>
    <s v="US"/>
    <s v="USD"/>
    <x v="160"/>
    <n v="1508475600"/>
    <d v="2017-12-08T06:00:00"/>
    <n v="1512712800"/>
    <b v="0"/>
    <b v="1"/>
    <s v="photography/photography books"/>
    <s v="photography/"/>
    <s v="photography books"/>
  </r>
  <r>
    <x v="1"/>
    <n v="107.99068767908309"/>
    <n v="1396"/>
    <s v="US"/>
    <s v="USD"/>
    <x v="161"/>
    <n v="1507438800"/>
    <d v="2017-10-09T05:00:00"/>
    <n v="1507525200"/>
    <b v="0"/>
    <b v="0"/>
    <s v="theater/plays"/>
    <s v="theater/"/>
    <s v="plays"/>
  </r>
  <r>
    <x v="1"/>
    <n v="44.005985634477256"/>
    <n v="2506"/>
    <s v="US"/>
    <s v="USD"/>
    <x v="162"/>
    <n v="1501563600"/>
    <d v="2017-09-02T05:00:00"/>
    <n v="1504328400"/>
    <b v="0"/>
    <b v="0"/>
    <s v="technology/web"/>
    <s v="technology/"/>
    <s v="web"/>
  </r>
  <r>
    <x v="1"/>
    <n v="55.077868852459019"/>
    <n v="244"/>
    <s v="US"/>
    <s v="USD"/>
    <x v="163"/>
    <n v="1292997600"/>
    <d v="2010-12-26T06:00:00"/>
    <n v="1293343200"/>
    <b v="0"/>
    <b v="0"/>
    <s v="photography/photography books"/>
    <s v="photography/"/>
    <s v="photography books"/>
  </r>
  <r>
    <x v="1"/>
    <n v="74"/>
    <n v="146"/>
    <s v="AU"/>
    <s v="AUD"/>
    <x v="164"/>
    <n v="1370840400"/>
    <d v="2013-06-20T05:00:00"/>
    <n v="1371704400"/>
    <b v="0"/>
    <b v="0"/>
    <s v="theater/plays"/>
    <s v="theater/"/>
    <s v="plays"/>
  </r>
  <r>
    <x v="0"/>
    <n v="41.996858638743454"/>
    <n v="955"/>
    <s v="DK"/>
    <s v="DKK"/>
    <x v="165"/>
    <n v="1550815200"/>
    <d v="2019-03-17T05:00:00"/>
    <n v="1552798800"/>
    <b v="0"/>
    <b v="1"/>
    <s v="music/indie rock"/>
    <s v="music/"/>
    <s v="indie rock"/>
  </r>
  <r>
    <x v="1"/>
    <n v="77.988161010260455"/>
    <n v="1267"/>
    <s v="US"/>
    <s v="USD"/>
    <x v="166"/>
    <n v="1339909200"/>
    <d v="2012-07-15T05:00:00"/>
    <n v="1342328400"/>
    <b v="0"/>
    <b v="1"/>
    <s v="film &amp; video/shorts"/>
    <s v="film &amp; video/"/>
    <s v="shorts"/>
  </r>
  <r>
    <x v="0"/>
    <n v="82.507462686567166"/>
    <n v="67"/>
    <s v="US"/>
    <s v="USD"/>
    <x v="167"/>
    <n v="1501736400"/>
    <d v="2017-08-10T05:00:00"/>
    <n v="1502341200"/>
    <b v="0"/>
    <b v="0"/>
    <s v="music/indie rock"/>
    <s v="music/"/>
    <s v="indie rock"/>
  </r>
  <r>
    <x v="0"/>
    <n v="104.2"/>
    <n v="5"/>
    <s v="US"/>
    <s v="USD"/>
    <x v="168"/>
    <n v="1395291600"/>
    <d v="2014-04-11T05:00:00"/>
    <n v="1397192400"/>
    <b v="0"/>
    <b v="0"/>
    <s v="publishing/translations"/>
    <s v="publishing/"/>
    <s v="translations"/>
  </r>
  <r>
    <x v="0"/>
    <n v="25.5"/>
    <n v="26"/>
    <s v="US"/>
    <s v="USD"/>
    <x v="169"/>
    <n v="1405746000"/>
    <d v="2014-08-03T05:00:00"/>
    <n v="1407042000"/>
    <b v="0"/>
    <b v="1"/>
    <s v="film &amp; video/documentary"/>
    <s v="film &amp; video/"/>
    <s v="documentary"/>
  </r>
  <r>
    <x v="1"/>
    <n v="100.98334401024984"/>
    <n v="1561"/>
    <s v="US"/>
    <s v="USD"/>
    <x v="170"/>
    <n v="1368853200"/>
    <d v="2013-05-24T05:00:00"/>
    <n v="1369371600"/>
    <b v="0"/>
    <b v="0"/>
    <s v="theater/plays"/>
    <s v="theater/"/>
    <s v="plays"/>
  </r>
  <r>
    <x v="1"/>
    <n v="111.83333333333333"/>
    <n v="48"/>
    <s v="US"/>
    <s v="USD"/>
    <x v="171"/>
    <n v="1444021200"/>
    <d v="2015-10-06T05:00:00"/>
    <n v="1444107600"/>
    <b v="0"/>
    <b v="1"/>
    <s v="technology/wearables"/>
    <s v="technology/"/>
    <s v="wearables"/>
  </r>
  <r>
    <x v="0"/>
    <n v="41.999115044247787"/>
    <n v="1130"/>
    <s v="US"/>
    <s v="USD"/>
    <x v="172"/>
    <n v="1472619600"/>
    <d v="2016-09-19T05:00:00"/>
    <n v="1474261200"/>
    <b v="0"/>
    <b v="0"/>
    <s v="theater/plays"/>
    <s v="theater/"/>
    <s v="plays"/>
  </r>
  <r>
    <x v="0"/>
    <n v="110.05115089514067"/>
    <n v="782"/>
    <s v="US"/>
    <s v="USD"/>
    <x v="173"/>
    <n v="1472878800"/>
    <d v="2016-09-12T05:00:00"/>
    <n v="1473656400"/>
    <b v="0"/>
    <b v="0"/>
    <s v="theater/plays"/>
    <s v="theater/"/>
    <s v="plays"/>
  </r>
  <r>
    <x v="1"/>
    <n v="58.997079225994888"/>
    <n v="2739"/>
    <s v="US"/>
    <s v="USD"/>
    <x v="174"/>
    <n v="1289800800"/>
    <d v="2010-12-10T06:00:00"/>
    <n v="1291960800"/>
    <b v="0"/>
    <b v="0"/>
    <s v="theater/plays"/>
    <s v="theater/"/>
    <s v="plays"/>
  </r>
  <r>
    <x v="0"/>
    <n v="32.985714285714288"/>
    <n v="210"/>
    <s v="US"/>
    <s v="USD"/>
    <x v="175"/>
    <n v="1505970000"/>
    <d v="2017-09-30T05:00:00"/>
    <n v="1506747600"/>
    <b v="0"/>
    <b v="0"/>
    <s v="food/food trucks"/>
    <s v="food/"/>
    <s v="food trucks"/>
  </r>
  <r>
    <x v="1"/>
    <n v="45.005654509471306"/>
    <n v="3537"/>
    <s v="CA"/>
    <s v="CAD"/>
    <x v="176"/>
    <n v="1363496400"/>
    <d v="2013-03-18T05:00:00"/>
    <n v="1363582800"/>
    <b v="0"/>
    <b v="1"/>
    <s v="theater/plays"/>
    <s v="theater/"/>
    <s v="plays"/>
  </r>
  <r>
    <x v="1"/>
    <n v="81.98196487897485"/>
    <n v="2107"/>
    <s v="AU"/>
    <s v="AUD"/>
    <x v="177"/>
    <n v="1269234000"/>
    <d v="2010-03-27T05:00:00"/>
    <n v="1269666000"/>
    <b v="0"/>
    <b v="0"/>
    <s v="technology/wearables"/>
    <s v="technology/"/>
    <s v="wearables"/>
  </r>
  <r>
    <x v="0"/>
    <n v="39.080882352941174"/>
    <n v="136"/>
    <s v="US"/>
    <s v="USD"/>
    <x v="178"/>
    <n v="1507093200"/>
    <d v="2017-10-22T05:00:00"/>
    <n v="1508648400"/>
    <b v="0"/>
    <b v="0"/>
    <s v="technology/web"/>
    <s v="technology/"/>
    <s v="web"/>
  </r>
  <r>
    <x v="1"/>
    <n v="58.996383363471971"/>
    <n v="3318"/>
    <s v="DK"/>
    <s v="DKK"/>
    <x v="179"/>
    <n v="1560574800"/>
    <d v="2019-07-01T05:00:00"/>
    <n v="1561957200"/>
    <b v="0"/>
    <b v="0"/>
    <s v="theater/plays"/>
    <s v="theater/"/>
    <s v="plays"/>
  </r>
  <r>
    <x v="0"/>
    <n v="40.988372093023258"/>
    <n v="86"/>
    <s v="CA"/>
    <s v="CAD"/>
    <x v="180"/>
    <n v="1284008400"/>
    <d v="2010-09-22T05:00:00"/>
    <n v="1285131600"/>
    <b v="0"/>
    <b v="0"/>
    <s v="music/rock"/>
    <s v="music/"/>
    <s v="rock"/>
  </r>
  <r>
    <x v="1"/>
    <n v="31.029411764705884"/>
    <n v="340"/>
    <s v="US"/>
    <s v="USD"/>
    <x v="181"/>
    <n v="1556859600"/>
    <d v="2019-05-04T05:00:00"/>
    <n v="1556946000"/>
    <b v="0"/>
    <b v="0"/>
    <s v="theater/plays"/>
    <s v="theater/"/>
    <s v="plays"/>
  </r>
  <r>
    <x v="0"/>
    <n v="37.789473684210527"/>
    <n v="19"/>
    <s v="US"/>
    <s v="USD"/>
    <x v="182"/>
    <n v="1526187600"/>
    <d v="2018-05-24T05:00:00"/>
    <n v="1527138000"/>
    <b v="0"/>
    <b v="0"/>
    <s v="film &amp; video/television"/>
    <s v="film &amp; video/"/>
    <s v="television"/>
  </r>
  <r>
    <x v="0"/>
    <n v="32.006772009029348"/>
    <n v="886"/>
    <s v="US"/>
    <s v="USD"/>
    <x v="183"/>
    <n v="1400821200"/>
    <d v="2014-06-07T05:00:00"/>
    <n v="1402117200"/>
    <b v="0"/>
    <b v="0"/>
    <s v="theater/plays"/>
    <s v="theater/"/>
    <s v="plays"/>
  </r>
  <r>
    <x v="1"/>
    <n v="95.966712898751737"/>
    <n v="1442"/>
    <s v="CA"/>
    <s v="CAD"/>
    <x v="184"/>
    <n v="1361599200"/>
    <d v="2013-03-23T05:00:00"/>
    <n v="1364014800"/>
    <b v="0"/>
    <b v="1"/>
    <s v="film &amp; video/shorts"/>
    <s v="film &amp; video/"/>
    <s v="shorts"/>
  </r>
  <r>
    <x v="0"/>
    <n v="75"/>
    <n v="35"/>
    <s v="IT"/>
    <s v="EUR"/>
    <x v="185"/>
    <n v="1417500000"/>
    <d v="2014-12-03T06:00:00"/>
    <n v="1417586400"/>
    <b v="0"/>
    <b v="0"/>
    <s v="theater/plays"/>
    <s v="theater/"/>
    <s v="plays"/>
  </r>
  <r>
    <x v="3"/>
    <n v="102.0498866213152"/>
    <n v="441"/>
    <s v="US"/>
    <s v="USD"/>
    <x v="186"/>
    <n v="1457071200"/>
    <d v="2016-03-04T06:00:00"/>
    <n v="1457071200"/>
    <b v="0"/>
    <b v="0"/>
    <s v="theater/plays"/>
    <s v="theater/"/>
    <s v="plays"/>
  </r>
  <r>
    <x v="0"/>
    <n v="105.75"/>
    <n v="24"/>
    <s v="US"/>
    <s v="USD"/>
    <x v="187"/>
    <n v="1370322000"/>
    <d v="2013-06-05T05:00:00"/>
    <n v="1370408400"/>
    <b v="0"/>
    <b v="1"/>
    <s v="theater/plays"/>
    <s v="theater/"/>
    <s v="plays"/>
  </r>
  <r>
    <x v="0"/>
    <n v="37.069767441860463"/>
    <n v="86"/>
    <s v="IT"/>
    <s v="EUR"/>
    <x v="188"/>
    <n v="1552366800"/>
    <d v="2019-03-15T05:00:00"/>
    <n v="1552626000"/>
    <b v="0"/>
    <b v="0"/>
    <s v="theater/plays"/>
    <s v="theater/"/>
    <s v="plays"/>
  </r>
  <r>
    <x v="0"/>
    <n v="35.049382716049379"/>
    <n v="243"/>
    <s v="US"/>
    <s v="USD"/>
    <x v="189"/>
    <n v="1403845200"/>
    <d v="2014-07-01T05:00:00"/>
    <n v="1404190800"/>
    <b v="0"/>
    <b v="0"/>
    <s v="music/rock"/>
    <s v="music/"/>
    <s v="rock"/>
  </r>
  <r>
    <x v="0"/>
    <n v="46.338461538461537"/>
    <n v="65"/>
    <s v="US"/>
    <s v="USD"/>
    <x v="190"/>
    <n v="1523163600"/>
    <d v="2018-04-12T05:00:00"/>
    <n v="1523509200"/>
    <b v="1"/>
    <b v="0"/>
    <s v="music/indie rock"/>
    <s v="music/"/>
    <s v="indie rock"/>
  </r>
  <r>
    <x v="1"/>
    <n v="69.174603174603178"/>
    <n v="126"/>
    <s v="US"/>
    <s v="USD"/>
    <x v="191"/>
    <n v="1442206800"/>
    <d v="2015-09-30T05:00:00"/>
    <n v="1443589200"/>
    <b v="0"/>
    <b v="0"/>
    <s v="music/metal"/>
    <s v="music/"/>
    <s v="metal"/>
  </r>
  <r>
    <x v="1"/>
    <n v="109.07824427480917"/>
    <n v="524"/>
    <s v="US"/>
    <s v="USD"/>
    <x v="192"/>
    <n v="1532840400"/>
    <d v="2018-08-05T05:00:00"/>
    <n v="1533445200"/>
    <b v="0"/>
    <b v="0"/>
    <s v="music/electric music"/>
    <s v="music/"/>
    <s v="electric music"/>
  </r>
  <r>
    <x v="0"/>
    <n v="51.78"/>
    <n v="100"/>
    <s v="DK"/>
    <s v="DKK"/>
    <x v="173"/>
    <n v="1472878800"/>
    <d v="2016-09-22T05:00:00"/>
    <n v="1474520400"/>
    <b v="0"/>
    <b v="0"/>
    <s v="technology/wearables"/>
    <s v="technology/"/>
    <s v="wearables"/>
  </r>
  <r>
    <x v="1"/>
    <n v="82.010055304172951"/>
    <n v="1989"/>
    <s v="US"/>
    <s v="USD"/>
    <x v="193"/>
    <n v="1498194000"/>
    <d v="2017-07-07T05:00:00"/>
    <n v="1499403600"/>
    <b v="0"/>
    <b v="0"/>
    <s v="film &amp; video/drama"/>
    <s v="film &amp; video/"/>
    <s v="drama"/>
  </r>
  <r>
    <x v="0"/>
    <n v="35.958333333333336"/>
    <n v="168"/>
    <s v="US"/>
    <s v="USD"/>
    <x v="194"/>
    <n v="1281070800"/>
    <d v="2010-09-04T05:00:00"/>
    <n v="1283576400"/>
    <b v="0"/>
    <b v="0"/>
    <s v="music/electric music"/>
    <s v="music/"/>
    <s v="electric music"/>
  </r>
  <r>
    <x v="0"/>
    <n v="74.461538461538467"/>
    <n v="13"/>
    <s v="US"/>
    <s v="USD"/>
    <x v="195"/>
    <n v="1436245200"/>
    <d v="2015-07-11T05:00:00"/>
    <n v="1436590800"/>
    <b v="0"/>
    <b v="0"/>
    <s v="music/rock"/>
    <s v="music/"/>
    <s v="rock"/>
  </r>
  <r>
    <x v="0"/>
    <n v="2"/>
    <n v="1"/>
    <s v="CA"/>
    <s v="CAD"/>
    <x v="152"/>
    <n v="1269493200"/>
    <d v="2010-04-05T05:00:00"/>
    <n v="1270443600"/>
    <b v="0"/>
    <b v="0"/>
    <s v="theater/plays"/>
    <s v="theater/"/>
    <s v="plays"/>
  </r>
  <r>
    <x v="1"/>
    <n v="91.114649681528661"/>
    <n v="157"/>
    <s v="US"/>
    <s v="USD"/>
    <x v="196"/>
    <n v="1406264400"/>
    <d v="2014-08-12T05:00:00"/>
    <n v="1407819600"/>
    <b v="0"/>
    <b v="0"/>
    <s v="technology/web"/>
    <s v="technology/"/>
    <s v="web"/>
  </r>
  <r>
    <x v="3"/>
    <n v="79.792682926829272"/>
    <n v="82"/>
    <s v="US"/>
    <s v="USD"/>
    <x v="197"/>
    <n v="1317531600"/>
    <d v="2011-10-06T05:00:00"/>
    <n v="1317877200"/>
    <b v="0"/>
    <b v="0"/>
    <s v="food/food trucks"/>
    <s v="food/"/>
    <s v="food trucks"/>
  </r>
  <r>
    <x v="1"/>
    <n v="42.999777678968428"/>
    <n v="4498"/>
    <s v="AU"/>
    <s v="AUD"/>
    <x v="198"/>
    <n v="1484632800"/>
    <d v="2017-01-19T06:00:00"/>
    <n v="1484805600"/>
    <b v="0"/>
    <b v="0"/>
    <s v="theater/plays"/>
    <s v="theater/"/>
    <s v="plays"/>
  </r>
  <r>
    <x v="0"/>
    <n v="63.225000000000001"/>
    <n v="40"/>
    <s v="US"/>
    <s v="USD"/>
    <x v="199"/>
    <n v="1301806800"/>
    <d v="2011-04-13T05:00:00"/>
    <n v="1302670800"/>
    <b v="0"/>
    <b v="0"/>
    <s v="music/jazz"/>
    <s v="music/"/>
    <s v="jazz"/>
  </r>
  <r>
    <x v="1"/>
    <n v="70.174999999999997"/>
    <n v="80"/>
    <s v="US"/>
    <s v="USD"/>
    <x v="200"/>
    <n v="1539752400"/>
    <d v="2018-10-29T05:00:00"/>
    <n v="1540789200"/>
    <b v="1"/>
    <b v="0"/>
    <s v="theater/plays"/>
    <s v="theater/"/>
    <s v="plays"/>
  </r>
  <r>
    <x v="3"/>
    <n v="61.333333333333336"/>
    <n v="57"/>
    <s v="US"/>
    <s v="USD"/>
    <x v="201"/>
    <n v="1267250400"/>
    <d v="2010-03-08T06:00:00"/>
    <n v="1268028000"/>
    <b v="0"/>
    <b v="0"/>
    <s v="publishing/fiction"/>
    <s v="publishing/"/>
    <s v="fiction"/>
  </r>
  <r>
    <x v="1"/>
    <n v="99"/>
    <n v="43"/>
    <s v="US"/>
    <s v="USD"/>
    <x v="202"/>
    <n v="1535432400"/>
    <d v="2018-09-17T05:00:00"/>
    <n v="1537160400"/>
    <b v="0"/>
    <b v="1"/>
    <s v="music/rock"/>
    <s v="music/"/>
    <s v="rock"/>
  </r>
  <r>
    <x v="1"/>
    <n v="96.984900146127615"/>
    <n v="2053"/>
    <s v="US"/>
    <s v="USD"/>
    <x v="203"/>
    <n v="1510207200"/>
    <d v="2017-12-03T06:00:00"/>
    <n v="1512280800"/>
    <b v="0"/>
    <b v="0"/>
    <s v="film &amp; video/documentary"/>
    <s v="film &amp; video/"/>
    <s v="documentary"/>
  </r>
  <r>
    <x v="2"/>
    <n v="51.004950495049506"/>
    <n v="808"/>
    <s v="AU"/>
    <s v="AUD"/>
    <x v="204"/>
    <n v="1462510800"/>
    <d v="2016-05-13T05:00:00"/>
    <n v="1463115600"/>
    <b v="0"/>
    <b v="0"/>
    <s v="film &amp; video/documentary"/>
    <s v="film &amp; video/"/>
    <s v="documentary"/>
  </r>
  <r>
    <x v="0"/>
    <n v="28.044247787610619"/>
    <n v="226"/>
    <s v="DK"/>
    <s v="DKK"/>
    <x v="205"/>
    <n v="1488520800"/>
    <d v="2017-03-30T05:00:00"/>
    <n v="1490850000"/>
    <b v="0"/>
    <b v="0"/>
    <s v="film &amp; video/science fiction"/>
    <s v="film &amp; video/"/>
    <s v="science fiction"/>
  </r>
  <r>
    <x v="0"/>
    <n v="60.984615384615381"/>
    <n v="1625"/>
    <s v="US"/>
    <s v="USD"/>
    <x v="206"/>
    <n v="1377579600"/>
    <d v="2013-09-20T05:00:00"/>
    <n v="1379653200"/>
    <b v="0"/>
    <b v="0"/>
    <s v="theater/plays"/>
    <s v="theater/"/>
    <s v="plays"/>
  </r>
  <r>
    <x v="1"/>
    <n v="73.214285714285708"/>
    <n v="168"/>
    <s v="US"/>
    <s v="USD"/>
    <x v="207"/>
    <n v="1576389600"/>
    <d v="2020-01-30T06:00:00"/>
    <n v="1580364000"/>
    <b v="0"/>
    <b v="0"/>
    <s v="theater/plays"/>
    <s v="theater/"/>
    <s v="plays"/>
  </r>
  <r>
    <x v="1"/>
    <n v="39.997435299603637"/>
    <n v="4289"/>
    <s v="US"/>
    <s v="USD"/>
    <x v="208"/>
    <n v="1289019600"/>
    <d v="2010-11-14T06:00:00"/>
    <n v="1289714400"/>
    <b v="0"/>
    <b v="1"/>
    <s v="music/indie rock"/>
    <s v="music/"/>
    <s v="indie rock"/>
  </r>
  <r>
    <x v="1"/>
    <n v="86.812121212121212"/>
    <n v="165"/>
    <s v="US"/>
    <s v="USD"/>
    <x v="209"/>
    <n v="1282194000"/>
    <d v="2010-08-25T05:00:00"/>
    <n v="1282712400"/>
    <b v="0"/>
    <b v="0"/>
    <s v="music/rock"/>
    <s v="music/"/>
    <s v="rock"/>
  </r>
  <r>
    <x v="0"/>
    <n v="42.125874125874127"/>
    <n v="143"/>
    <s v="US"/>
    <s v="USD"/>
    <x v="210"/>
    <n v="1550037600"/>
    <d v="2019-02-15T06:00:00"/>
    <n v="1550210400"/>
    <b v="0"/>
    <b v="0"/>
    <s v="theater/plays"/>
    <s v="theater/"/>
    <s v="plays"/>
  </r>
  <r>
    <x v="1"/>
    <n v="103.97851239669421"/>
    <n v="1815"/>
    <s v="US"/>
    <s v="USD"/>
    <x v="211"/>
    <n v="1321941600"/>
    <d v="2011-11-24T06:00:00"/>
    <n v="1322114400"/>
    <b v="0"/>
    <b v="0"/>
    <s v="theater/plays"/>
    <s v="theater/"/>
    <s v="plays"/>
  </r>
  <r>
    <x v="0"/>
    <n v="62.003211991434689"/>
    <n v="934"/>
    <s v="US"/>
    <s v="USD"/>
    <x v="212"/>
    <n v="1556427600"/>
    <d v="2019-05-07T05:00:00"/>
    <n v="1557205200"/>
    <b v="0"/>
    <b v="0"/>
    <s v="film &amp; video/science fiction"/>
    <s v="film &amp; video/"/>
    <s v="science fiction"/>
  </r>
  <r>
    <x v="1"/>
    <n v="31.005037783375315"/>
    <n v="397"/>
    <s v="GB"/>
    <s v="GBP"/>
    <x v="213"/>
    <n v="1320991200"/>
    <d v="2011-12-15T06:00:00"/>
    <n v="1323928800"/>
    <b v="0"/>
    <b v="1"/>
    <s v="film &amp; video/shorts"/>
    <s v="film &amp; video/"/>
    <s v="shorts"/>
  </r>
  <r>
    <x v="1"/>
    <n v="89.991552956465242"/>
    <n v="1539"/>
    <s v="US"/>
    <s v="USD"/>
    <x v="214"/>
    <n v="1345093200"/>
    <d v="2012-08-28T05:00:00"/>
    <n v="1346130000"/>
    <b v="0"/>
    <b v="0"/>
    <s v="film &amp; video/animation"/>
    <s v="film &amp; video/"/>
    <s v="animation"/>
  </r>
  <r>
    <x v="0"/>
    <n v="39.235294117647058"/>
    <n v="17"/>
    <s v="US"/>
    <s v="USD"/>
    <x v="215"/>
    <n v="1309496400"/>
    <d v="2011-07-19T05:00:00"/>
    <n v="1311051600"/>
    <b v="1"/>
    <b v="0"/>
    <s v="theater/plays"/>
    <s v="theater/"/>
    <s v="plays"/>
  </r>
  <r>
    <x v="0"/>
    <n v="54.993116108306566"/>
    <n v="2179"/>
    <s v="US"/>
    <s v="USD"/>
    <x v="216"/>
    <n v="1340254800"/>
    <d v="2012-06-23T05:00:00"/>
    <n v="1340427600"/>
    <b v="1"/>
    <b v="0"/>
    <s v="food/food trucks"/>
    <s v="food/"/>
    <s v="food trucks"/>
  </r>
  <r>
    <x v="1"/>
    <n v="47.992753623188406"/>
    <n v="138"/>
    <s v="US"/>
    <s v="USD"/>
    <x v="217"/>
    <n v="1412226000"/>
    <d v="2014-10-03T05:00:00"/>
    <n v="1412312400"/>
    <b v="0"/>
    <b v="0"/>
    <s v="photography/photography books"/>
    <s v="photography/"/>
    <s v="photography books"/>
  </r>
  <r>
    <x v="0"/>
    <n v="87.966702470461868"/>
    <n v="931"/>
    <s v="US"/>
    <s v="USD"/>
    <x v="218"/>
    <n v="1458104400"/>
    <d v="2016-03-30T05:00:00"/>
    <n v="1459314000"/>
    <b v="0"/>
    <b v="0"/>
    <s v="theater/plays"/>
    <s v="theater/"/>
    <s v="plays"/>
  </r>
  <r>
    <x v="1"/>
    <n v="51.999165275459099"/>
    <n v="3594"/>
    <s v="US"/>
    <s v="USD"/>
    <x v="219"/>
    <n v="1411534800"/>
    <d v="2014-11-08T06:00:00"/>
    <n v="1415426400"/>
    <b v="0"/>
    <b v="0"/>
    <s v="film &amp; video/science fiction"/>
    <s v="film &amp; video/"/>
    <s v="science fiction"/>
  </r>
  <r>
    <x v="1"/>
    <n v="29.999659863945578"/>
    <n v="5880"/>
    <s v="US"/>
    <s v="USD"/>
    <x v="220"/>
    <n v="1399093200"/>
    <d v="2014-05-03T05:00:00"/>
    <n v="1399093200"/>
    <b v="1"/>
    <b v="0"/>
    <s v="music/rock"/>
    <s v="music/"/>
    <s v="rock"/>
  </r>
  <r>
    <x v="1"/>
    <n v="98.205357142857139"/>
    <n v="112"/>
    <s v="US"/>
    <s v="USD"/>
    <x v="221"/>
    <n v="1270702800"/>
    <d v="2010-05-15T05:00:00"/>
    <n v="1273899600"/>
    <b v="0"/>
    <b v="0"/>
    <s v="photography/photography books"/>
    <s v="photography/"/>
    <s v="photography books"/>
  </r>
  <r>
    <x v="1"/>
    <n v="108.96182396606575"/>
    <n v="943"/>
    <s v="US"/>
    <s v="USD"/>
    <x v="222"/>
    <n v="1431666000"/>
    <d v="2015-05-21T05:00:00"/>
    <n v="1432184400"/>
    <b v="0"/>
    <b v="0"/>
    <s v="games/mobile games"/>
    <s v="games/"/>
    <s v="mobile games"/>
  </r>
  <r>
    <x v="1"/>
    <n v="66.998379254457049"/>
    <n v="2468"/>
    <s v="US"/>
    <s v="USD"/>
    <x v="172"/>
    <n v="1472619600"/>
    <d v="2016-09-25T05:00:00"/>
    <n v="1474779600"/>
    <b v="0"/>
    <b v="0"/>
    <s v="film &amp; video/animation"/>
    <s v="film &amp; video/"/>
    <s v="animation"/>
  </r>
  <r>
    <x v="1"/>
    <n v="64.99333594668758"/>
    <n v="2551"/>
    <s v="US"/>
    <s v="USD"/>
    <x v="223"/>
    <n v="1496293200"/>
    <d v="2017-07-19T05:00:00"/>
    <n v="1500440400"/>
    <b v="0"/>
    <b v="1"/>
    <s v="games/mobile games"/>
    <s v="games/"/>
    <s v="mobile games"/>
  </r>
  <r>
    <x v="1"/>
    <n v="99.841584158415841"/>
    <n v="101"/>
    <s v="US"/>
    <s v="USD"/>
    <x v="224"/>
    <n v="1575612000"/>
    <d v="2019-12-06T06:00:00"/>
    <n v="1575612000"/>
    <b v="0"/>
    <b v="0"/>
    <s v="games/video games"/>
    <s v="games/"/>
    <s v="video games"/>
  </r>
  <r>
    <x v="3"/>
    <n v="82.432835820895519"/>
    <n v="67"/>
    <s v="US"/>
    <s v="USD"/>
    <x v="225"/>
    <n v="1369112400"/>
    <d v="2013-07-18T05:00:00"/>
    <n v="1374123600"/>
    <b v="0"/>
    <b v="0"/>
    <s v="theater/plays"/>
    <s v="theater/"/>
    <s v="plays"/>
  </r>
  <r>
    <x v="1"/>
    <n v="63.293478260869563"/>
    <n v="92"/>
    <s v="US"/>
    <s v="USD"/>
    <x v="226"/>
    <n v="1469422800"/>
    <d v="2016-07-26T05:00:00"/>
    <n v="1469509200"/>
    <b v="0"/>
    <b v="0"/>
    <s v="theater/plays"/>
    <s v="theater/"/>
    <s v="plays"/>
  </r>
  <r>
    <x v="1"/>
    <n v="96.774193548387103"/>
    <n v="62"/>
    <s v="US"/>
    <s v="USD"/>
    <x v="227"/>
    <n v="1307854800"/>
    <d v="2011-06-28T05:00:00"/>
    <n v="1309237200"/>
    <b v="0"/>
    <b v="0"/>
    <s v="film &amp; video/animation"/>
    <s v="film &amp; video/"/>
    <s v="animation"/>
  </r>
  <r>
    <x v="1"/>
    <n v="54.906040268456373"/>
    <n v="149"/>
    <s v="IT"/>
    <s v="EUR"/>
    <x v="228"/>
    <n v="1503378000"/>
    <d v="2017-08-29T05:00:00"/>
    <n v="1503982800"/>
    <b v="0"/>
    <b v="1"/>
    <s v="games/video games"/>
    <s v="games/"/>
    <s v="video games"/>
  </r>
  <r>
    <x v="0"/>
    <n v="39.010869565217391"/>
    <n v="92"/>
    <s v="US"/>
    <s v="USD"/>
    <x v="229"/>
    <n v="1486965600"/>
    <d v="2017-02-18T06:00:00"/>
    <n v="1487397600"/>
    <b v="0"/>
    <b v="0"/>
    <s v="film &amp; video/animation"/>
    <s v="film &amp; video/"/>
    <s v="animation"/>
  </r>
  <r>
    <x v="0"/>
    <n v="75.84210526315789"/>
    <n v="57"/>
    <s v="AU"/>
    <s v="AUD"/>
    <x v="230"/>
    <n v="1561438800"/>
    <d v="2019-07-02T05:00:00"/>
    <n v="1562043600"/>
    <b v="0"/>
    <b v="1"/>
    <s v="music/rock"/>
    <s v="music/"/>
    <s v="rock"/>
  </r>
  <r>
    <x v="1"/>
    <n v="45.051671732522799"/>
    <n v="329"/>
    <s v="US"/>
    <s v="USD"/>
    <x v="231"/>
    <n v="1398402000"/>
    <d v="2014-04-27T05:00:00"/>
    <n v="1398574800"/>
    <b v="0"/>
    <b v="0"/>
    <s v="film &amp; video/animation"/>
    <s v="film &amp; video/"/>
    <s v="animation"/>
  </r>
  <r>
    <x v="1"/>
    <n v="104.51546391752578"/>
    <n v="97"/>
    <s v="DK"/>
    <s v="DKK"/>
    <x v="232"/>
    <n v="1513231200"/>
    <d v="2018-01-08T06:00:00"/>
    <n v="1515391200"/>
    <b v="0"/>
    <b v="1"/>
    <s v="theater/plays"/>
    <s v="theater/"/>
    <s v="plays"/>
  </r>
  <r>
    <x v="0"/>
    <n v="76.268292682926827"/>
    <n v="41"/>
    <s v="US"/>
    <s v="USD"/>
    <x v="233"/>
    <n v="1440824400"/>
    <d v="2015-09-02T05:00:00"/>
    <n v="1441170000"/>
    <b v="0"/>
    <b v="0"/>
    <s v="technology/wearables"/>
    <s v="technology/"/>
    <s v="wearables"/>
  </r>
  <r>
    <x v="1"/>
    <n v="69.015695067264573"/>
    <n v="1784"/>
    <s v="US"/>
    <s v="USD"/>
    <x v="194"/>
    <n v="1281070800"/>
    <d v="2010-08-07T05:00:00"/>
    <n v="1281157200"/>
    <b v="0"/>
    <b v="0"/>
    <s v="theater/plays"/>
    <s v="theater/"/>
    <s v="plays"/>
  </r>
  <r>
    <x v="1"/>
    <n v="101.97684085510689"/>
    <n v="1684"/>
    <s v="AU"/>
    <s v="AUD"/>
    <x v="234"/>
    <n v="1397365200"/>
    <d v="2014-04-23T05:00:00"/>
    <n v="1398229200"/>
    <b v="0"/>
    <b v="1"/>
    <s v="publishing/nonfiction"/>
    <s v="publishing/"/>
    <s v="nonfiction"/>
  </r>
  <r>
    <x v="1"/>
    <n v="42.915999999999997"/>
    <n v="250"/>
    <s v="US"/>
    <s v="USD"/>
    <x v="235"/>
    <n v="1494392400"/>
    <d v="2017-05-20T05:00:00"/>
    <n v="1495256400"/>
    <b v="0"/>
    <b v="1"/>
    <s v="music/rock"/>
    <s v="music/"/>
    <s v="rock"/>
  </r>
  <r>
    <x v="1"/>
    <n v="43.025210084033617"/>
    <n v="238"/>
    <s v="US"/>
    <s v="USD"/>
    <x v="236"/>
    <n v="1520143200"/>
    <d v="2018-03-07T06:00:00"/>
    <n v="1520402400"/>
    <b v="0"/>
    <b v="0"/>
    <s v="theater/plays"/>
    <s v="theater/"/>
    <s v="plays"/>
  </r>
  <r>
    <x v="1"/>
    <n v="75.245283018867923"/>
    <n v="53"/>
    <s v="US"/>
    <s v="USD"/>
    <x v="237"/>
    <n v="1405314000"/>
    <d v="2014-09-04T05:00:00"/>
    <n v="1409806800"/>
    <b v="0"/>
    <b v="0"/>
    <s v="theater/plays"/>
    <s v="theater/"/>
    <s v="plays"/>
  </r>
  <r>
    <x v="1"/>
    <n v="69.023364485981304"/>
    <n v="214"/>
    <s v="US"/>
    <s v="USD"/>
    <x v="238"/>
    <n v="1396846800"/>
    <d v="2014-04-08T05:00:00"/>
    <n v="1396933200"/>
    <b v="0"/>
    <b v="0"/>
    <s v="theater/plays"/>
    <s v="theater/"/>
    <s v="plays"/>
  </r>
  <r>
    <x v="1"/>
    <n v="65.986486486486484"/>
    <n v="222"/>
    <s v="US"/>
    <s v="USD"/>
    <x v="239"/>
    <n v="1375678800"/>
    <d v="2013-08-09T05:00:00"/>
    <n v="1376024400"/>
    <b v="0"/>
    <b v="0"/>
    <s v="technology/web"/>
    <s v="technology/"/>
    <s v="web"/>
  </r>
  <r>
    <x v="1"/>
    <n v="98.013800424628457"/>
    <n v="1884"/>
    <s v="US"/>
    <s v="USD"/>
    <x v="240"/>
    <n v="1482386400"/>
    <d v="2017-01-06T06:00:00"/>
    <n v="1483682400"/>
    <b v="0"/>
    <b v="1"/>
    <s v="publishing/fiction"/>
    <s v="publishing/"/>
    <s v="fiction"/>
  </r>
  <r>
    <x v="1"/>
    <n v="60.105504587155963"/>
    <n v="218"/>
    <s v="AU"/>
    <s v="AUD"/>
    <x v="241"/>
    <n v="1420005600"/>
    <d v="2015-01-05T06:00:00"/>
    <n v="1420437600"/>
    <b v="0"/>
    <b v="0"/>
    <s v="games/mobile games"/>
    <s v="games/"/>
    <s v="mobile games"/>
  </r>
  <r>
    <x v="1"/>
    <n v="26.000773395204948"/>
    <n v="6465"/>
    <s v="US"/>
    <s v="USD"/>
    <x v="242"/>
    <n v="1420178400"/>
    <d v="2015-01-09T06:00:00"/>
    <n v="1420783200"/>
    <b v="0"/>
    <b v="0"/>
    <s v="publishing/translations"/>
    <s v="publishing/"/>
    <s v="translations"/>
  </r>
  <r>
    <x v="0"/>
    <n v="3"/>
    <n v="1"/>
    <s v="US"/>
    <s v="USD"/>
    <x v="67"/>
    <n v="1264399200"/>
    <d v="2010-03-01T06:00:00"/>
    <n v="1267423200"/>
    <b v="0"/>
    <b v="0"/>
    <s v="music/rock"/>
    <s v="music/"/>
    <s v="rock"/>
  </r>
  <r>
    <x v="0"/>
    <n v="38.019801980198018"/>
    <n v="101"/>
    <s v="US"/>
    <s v="USD"/>
    <x v="243"/>
    <n v="1355032800"/>
    <d v="2012-12-11T06:00:00"/>
    <n v="1355205600"/>
    <b v="0"/>
    <b v="0"/>
    <s v="theater/plays"/>
    <s v="theater/"/>
    <s v="plays"/>
  </r>
  <r>
    <x v="1"/>
    <n v="106.15254237288136"/>
    <n v="59"/>
    <s v="US"/>
    <s v="USD"/>
    <x v="244"/>
    <n v="1382677200"/>
    <d v="2013-10-30T05:00:00"/>
    <n v="1383109200"/>
    <b v="0"/>
    <b v="0"/>
    <s v="theater/plays"/>
    <s v="theater/"/>
    <s v="plays"/>
  </r>
  <r>
    <x v="0"/>
    <n v="81.019475655430711"/>
    <n v="1335"/>
    <s v="CA"/>
    <s v="CAD"/>
    <x v="245"/>
    <n v="1302238800"/>
    <d v="2011-04-20T05:00:00"/>
    <n v="1303275600"/>
    <b v="0"/>
    <b v="0"/>
    <s v="film &amp; video/drama"/>
    <s v="film &amp; video/"/>
    <s v="drama"/>
  </r>
  <r>
    <x v="1"/>
    <n v="96.647727272727266"/>
    <n v="88"/>
    <s v="US"/>
    <s v="USD"/>
    <x v="246"/>
    <n v="1487656800"/>
    <d v="2017-02-23T06:00:00"/>
    <n v="1487829600"/>
    <b v="0"/>
    <b v="0"/>
    <s v="publishing/nonfiction"/>
    <s v="publishing/"/>
    <s v="nonfiction"/>
  </r>
  <r>
    <x v="1"/>
    <n v="57.003535651149086"/>
    <n v="1697"/>
    <s v="US"/>
    <s v="USD"/>
    <x v="247"/>
    <n v="1297836000"/>
    <d v="2011-02-21T06:00:00"/>
    <n v="1298268000"/>
    <b v="0"/>
    <b v="1"/>
    <s v="music/rock"/>
    <s v="music/"/>
    <s v="rock"/>
  </r>
  <r>
    <x v="0"/>
    <n v="63.93333333333333"/>
    <n v="15"/>
    <s v="GB"/>
    <s v="GBP"/>
    <x v="248"/>
    <n v="1453615200"/>
    <d v="2016-03-01T06:00:00"/>
    <n v="1456812000"/>
    <b v="0"/>
    <b v="0"/>
    <s v="music/rock"/>
    <s v="music/"/>
    <s v="rock"/>
  </r>
  <r>
    <x v="1"/>
    <n v="90.456521739130437"/>
    <n v="92"/>
    <s v="US"/>
    <s v="USD"/>
    <x v="249"/>
    <n v="1362463200"/>
    <d v="2013-03-19T05:00:00"/>
    <n v="1363669200"/>
    <b v="0"/>
    <b v="0"/>
    <s v="theater/plays"/>
    <s v="theater/"/>
    <s v="plays"/>
  </r>
  <r>
    <x v="1"/>
    <n v="72.172043010752688"/>
    <n v="186"/>
    <s v="US"/>
    <s v="USD"/>
    <x v="250"/>
    <n v="1481176800"/>
    <d v="2016-12-28T06:00:00"/>
    <n v="1482904800"/>
    <b v="0"/>
    <b v="1"/>
    <s v="theater/plays"/>
    <s v="theater/"/>
    <s v="plays"/>
  </r>
  <r>
    <x v="1"/>
    <n v="77.934782608695656"/>
    <n v="138"/>
    <s v="US"/>
    <s v="USD"/>
    <x v="251"/>
    <n v="1354946400"/>
    <d v="2012-12-27T06:00:00"/>
    <n v="1356588000"/>
    <b v="1"/>
    <b v="0"/>
    <s v="photography/photography books"/>
    <s v="photography/"/>
    <s v="photography books"/>
  </r>
  <r>
    <x v="1"/>
    <n v="38.065134099616856"/>
    <n v="261"/>
    <s v="US"/>
    <s v="USD"/>
    <x v="136"/>
    <n v="1348808400"/>
    <d v="2012-10-10T05:00:00"/>
    <n v="1349845200"/>
    <b v="0"/>
    <b v="0"/>
    <s v="music/rock"/>
    <s v="music/"/>
    <s v="rock"/>
  </r>
  <r>
    <x v="0"/>
    <n v="57.936123348017624"/>
    <n v="454"/>
    <s v="US"/>
    <s v="USD"/>
    <x v="252"/>
    <n v="1282712400"/>
    <d v="2010-08-29T05:00:00"/>
    <n v="1283058000"/>
    <b v="0"/>
    <b v="1"/>
    <s v="music/rock"/>
    <s v="music/"/>
    <s v="rock"/>
  </r>
  <r>
    <x v="1"/>
    <n v="49.794392523364486"/>
    <n v="107"/>
    <s v="US"/>
    <s v="USD"/>
    <x v="253"/>
    <n v="1301979600"/>
    <d v="2011-05-01T05:00:00"/>
    <n v="1304226000"/>
    <b v="0"/>
    <b v="1"/>
    <s v="music/indie rock"/>
    <s v="music/"/>
    <s v="indie rock"/>
  </r>
  <r>
    <x v="1"/>
    <n v="54.050251256281406"/>
    <n v="199"/>
    <s v="US"/>
    <s v="USD"/>
    <x v="254"/>
    <n v="1263016800"/>
    <d v="2010-01-09T06:00:00"/>
    <n v="1263016800"/>
    <b v="0"/>
    <b v="0"/>
    <s v="photography/photography books"/>
    <s v="photography/"/>
    <s v="photography books"/>
  </r>
  <r>
    <x v="1"/>
    <n v="30.002721335268504"/>
    <n v="5512"/>
    <s v="US"/>
    <s v="USD"/>
    <x v="255"/>
    <n v="1360648800"/>
    <d v="2013-02-28T06:00:00"/>
    <n v="1362031200"/>
    <b v="0"/>
    <b v="0"/>
    <s v="theater/plays"/>
    <s v="theater/"/>
    <s v="plays"/>
  </r>
  <r>
    <x v="1"/>
    <n v="70.127906976744185"/>
    <n v="86"/>
    <s v="US"/>
    <s v="USD"/>
    <x v="256"/>
    <n v="1451800800"/>
    <d v="2016-02-16T06:00:00"/>
    <n v="1455602400"/>
    <b v="0"/>
    <b v="0"/>
    <s v="theater/plays"/>
    <s v="theater/"/>
    <s v="plays"/>
  </r>
  <r>
    <x v="0"/>
    <n v="26.996228786926462"/>
    <n v="3182"/>
    <s v="IT"/>
    <s v="EUR"/>
    <x v="257"/>
    <n v="1415340000"/>
    <d v="2014-12-10T06:00:00"/>
    <n v="1418191200"/>
    <b v="0"/>
    <b v="1"/>
    <s v="music/jazz"/>
    <s v="music/"/>
    <s v="jazz"/>
  </r>
  <r>
    <x v="1"/>
    <n v="51.990606936416185"/>
    <n v="2768"/>
    <s v="AU"/>
    <s v="AUD"/>
    <x v="258"/>
    <n v="1351054800"/>
    <d v="2012-11-09T06:00:00"/>
    <n v="1352440800"/>
    <b v="0"/>
    <b v="0"/>
    <s v="theater/plays"/>
    <s v="theater/"/>
    <s v="plays"/>
  </r>
  <r>
    <x v="1"/>
    <n v="56.416666666666664"/>
    <n v="48"/>
    <s v="US"/>
    <s v="USD"/>
    <x v="259"/>
    <n v="1349326800"/>
    <d v="2012-11-19T06:00:00"/>
    <n v="1353304800"/>
    <b v="0"/>
    <b v="0"/>
    <s v="film &amp; video/documentary"/>
    <s v="film &amp; video/"/>
    <s v="documentary"/>
  </r>
  <r>
    <x v="1"/>
    <n v="101.63218390804597"/>
    <n v="87"/>
    <s v="US"/>
    <s v="USD"/>
    <x v="260"/>
    <n v="1548914400"/>
    <d v="2019-02-21T06:00:00"/>
    <n v="1550728800"/>
    <b v="0"/>
    <b v="0"/>
    <s v="film &amp; video/television"/>
    <s v="film &amp; video/"/>
    <s v="television"/>
  </r>
  <r>
    <x v="3"/>
    <n v="25.005291005291006"/>
    <n v="1890"/>
    <s v="US"/>
    <s v="USD"/>
    <x v="261"/>
    <n v="1291269600"/>
    <d v="2010-12-04T06:00:00"/>
    <n v="1291442400"/>
    <b v="0"/>
    <b v="0"/>
    <s v="games/video games"/>
    <s v="games/"/>
    <s v="video games"/>
  </r>
  <r>
    <x v="2"/>
    <n v="32.016393442622949"/>
    <n v="61"/>
    <s v="US"/>
    <s v="USD"/>
    <x v="262"/>
    <n v="1449468000"/>
    <d v="2016-01-07T06:00:00"/>
    <n v="1452146400"/>
    <b v="0"/>
    <b v="0"/>
    <s v="photography/photography books"/>
    <s v="photography/"/>
    <s v="photography books"/>
  </r>
  <r>
    <x v="1"/>
    <n v="82.021647307286173"/>
    <n v="1894"/>
    <s v="US"/>
    <s v="USD"/>
    <x v="263"/>
    <n v="1562734800"/>
    <d v="2019-08-04T05:00:00"/>
    <n v="1564894800"/>
    <b v="0"/>
    <b v="1"/>
    <s v="theater/plays"/>
    <s v="theater/"/>
    <s v="plays"/>
  </r>
  <r>
    <x v="1"/>
    <n v="37.957446808510639"/>
    <n v="282"/>
    <s v="CA"/>
    <s v="CAD"/>
    <x v="264"/>
    <n v="1505624400"/>
    <d v="2017-09-20T05:00:00"/>
    <n v="1505883600"/>
    <b v="0"/>
    <b v="0"/>
    <s v="theater/plays"/>
    <s v="theater/"/>
    <s v="plays"/>
  </r>
  <r>
    <x v="0"/>
    <n v="51.533333333333331"/>
    <n v="15"/>
    <s v="US"/>
    <s v="USD"/>
    <x v="265"/>
    <n v="1509948000"/>
    <d v="2017-11-11T06:00:00"/>
    <n v="1510380000"/>
    <b v="0"/>
    <b v="0"/>
    <s v="theater/plays"/>
    <s v="theater/"/>
    <s v="plays"/>
  </r>
  <r>
    <x v="1"/>
    <n v="81.198275862068968"/>
    <n v="116"/>
    <s v="US"/>
    <s v="USD"/>
    <x v="266"/>
    <n v="1554526800"/>
    <d v="2019-04-14T05:00:00"/>
    <n v="1555218000"/>
    <b v="0"/>
    <b v="0"/>
    <s v="publishing/translations"/>
    <s v="publishing/"/>
    <s v="translations"/>
  </r>
  <r>
    <x v="0"/>
    <n v="40.030075187969928"/>
    <n v="133"/>
    <s v="US"/>
    <s v="USD"/>
    <x v="267"/>
    <n v="1334811600"/>
    <d v="2012-04-24T05:00:00"/>
    <n v="1335243600"/>
    <b v="0"/>
    <b v="1"/>
    <s v="games/video games"/>
    <s v="games/"/>
    <s v="video games"/>
  </r>
  <r>
    <x v="1"/>
    <n v="89.939759036144579"/>
    <n v="83"/>
    <s v="US"/>
    <s v="USD"/>
    <x v="268"/>
    <n v="1279515600"/>
    <d v="2010-07-21T05:00:00"/>
    <n v="1279688400"/>
    <b v="0"/>
    <b v="0"/>
    <s v="theater/plays"/>
    <s v="theater/"/>
    <s v="plays"/>
  </r>
  <r>
    <x v="1"/>
    <n v="96.692307692307693"/>
    <n v="91"/>
    <s v="US"/>
    <s v="USD"/>
    <x v="269"/>
    <n v="1353909600"/>
    <d v="2012-12-21T06:00:00"/>
    <n v="1356069600"/>
    <b v="0"/>
    <b v="0"/>
    <s v="technology/web"/>
    <s v="technology/"/>
    <s v="web"/>
  </r>
  <r>
    <x v="1"/>
    <n v="25.010989010989011"/>
    <n v="546"/>
    <s v="US"/>
    <s v="USD"/>
    <x v="270"/>
    <n v="1535950800"/>
    <d v="2018-09-06T05:00:00"/>
    <n v="1536210000"/>
    <b v="0"/>
    <b v="0"/>
    <s v="theater/plays"/>
    <s v="theater/"/>
    <s v="plays"/>
  </r>
  <r>
    <x v="1"/>
    <n v="36.987277353689571"/>
    <n v="393"/>
    <s v="US"/>
    <s v="USD"/>
    <x v="271"/>
    <n v="1511244000"/>
    <d v="2017-11-27T06:00:00"/>
    <n v="1511762400"/>
    <b v="0"/>
    <b v="0"/>
    <s v="film &amp; video/animation"/>
    <s v="film &amp; video/"/>
    <s v="animation"/>
  </r>
  <r>
    <x v="0"/>
    <n v="73.012609117361791"/>
    <n v="2062"/>
    <s v="US"/>
    <s v="USD"/>
    <x v="272"/>
    <n v="1331445600"/>
    <d v="2012-04-01T05:00:00"/>
    <n v="1333256400"/>
    <b v="0"/>
    <b v="1"/>
    <s v="theater/plays"/>
    <s v="theater/"/>
    <s v="plays"/>
  </r>
  <r>
    <x v="1"/>
    <n v="68.240601503759393"/>
    <n v="133"/>
    <s v="US"/>
    <s v="USD"/>
    <x v="73"/>
    <n v="1480226400"/>
    <d v="2016-12-03T06:00:00"/>
    <n v="1480744800"/>
    <b v="0"/>
    <b v="1"/>
    <s v="film &amp; video/television"/>
    <s v="film &amp; video/"/>
    <s v="television"/>
  </r>
  <r>
    <x v="0"/>
    <n v="52.310344827586206"/>
    <n v="29"/>
    <s v="DK"/>
    <s v="DKK"/>
    <x v="273"/>
    <n v="1464584400"/>
    <d v="2016-06-04T05:00:00"/>
    <n v="1465016400"/>
    <b v="0"/>
    <b v="0"/>
    <s v="music/rock"/>
    <s v="music/"/>
    <s v="rock"/>
  </r>
  <r>
    <x v="0"/>
    <n v="61.765151515151516"/>
    <n v="132"/>
    <s v="US"/>
    <s v="USD"/>
    <x v="274"/>
    <n v="1335848400"/>
    <d v="2012-05-06T05:00:00"/>
    <n v="1336280400"/>
    <b v="0"/>
    <b v="0"/>
    <s v="technology/web"/>
    <s v="technology/"/>
    <s v="web"/>
  </r>
  <r>
    <x v="1"/>
    <n v="25.027559055118111"/>
    <n v="254"/>
    <s v="US"/>
    <s v="USD"/>
    <x v="275"/>
    <n v="1473483600"/>
    <d v="2016-10-18T05:00:00"/>
    <n v="1476766800"/>
    <b v="0"/>
    <b v="0"/>
    <s v="theater/plays"/>
    <s v="theater/"/>
    <s v="plays"/>
  </r>
  <r>
    <x v="3"/>
    <n v="106.28804347826087"/>
    <n v="184"/>
    <s v="US"/>
    <s v="USD"/>
    <x v="276"/>
    <n v="1479880800"/>
    <d v="2016-11-30T06:00:00"/>
    <n v="1480485600"/>
    <b v="0"/>
    <b v="0"/>
    <s v="theater/plays"/>
    <s v="theater/"/>
    <s v="plays"/>
  </r>
  <r>
    <x v="1"/>
    <n v="75.07386363636364"/>
    <n v="176"/>
    <s v="US"/>
    <s v="USD"/>
    <x v="277"/>
    <n v="1430197200"/>
    <d v="2015-04-28T05:00:00"/>
    <n v="1430197200"/>
    <b v="0"/>
    <b v="0"/>
    <s v="music/electric music"/>
    <s v="music/"/>
    <s v="electric music"/>
  </r>
  <r>
    <x v="0"/>
    <n v="39.970802919708028"/>
    <n v="137"/>
    <s v="DK"/>
    <s v="DKK"/>
    <x v="278"/>
    <n v="1331701200"/>
    <d v="2012-03-15T05:00:00"/>
    <n v="1331787600"/>
    <b v="0"/>
    <b v="1"/>
    <s v="music/metal"/>
    <s v="music/"/>
    <s v="metal"/>
  </r>
  <r>
    <x v="1"/>
    <n v="39.982195845697326"/>
    <n v="337"/>
    <s v="CA"/>
    <s v="CAD"/>
    <x v="279"/>
    <n v="1438578000"/>
    <d v="2015-08-06T05:00:00"/>
    <n v="1438837200"/>
    <b v="0"/>
    <b v="0"/>
    <s v="theater/plays"/>
    <s v="theater/"/>
    <s v="plays"/>
  </r>
  <r>
    <x v="0"/>
    <n v="101.01541850220265"/>
    <n v="908"/>
    <s v="US"/>
    <s v="USD"/>
    <x v="280"/>
    <n v="1368162000"/>
    <d v="2013-06-11T05:00:00"/>
    <n v="1370926800"/>
    <b v="0"/>
    <b v="1"/>
    <s v="film &amp; video/documentary"/>
    <s v="film &amp; video/"/>
    <s v="documentary"/>
  </r>
  <r>
    <x v="1"/>
    <n v="76.813084112149539"/>
    <n v="107"/>
    <s v="US"/>
    <s v="USD"/>
    <x v="281"/>
    <n v="1318654800"/>
    <d v="2011-10-19T05:00:00"/>
    <n v="1319000400"/>
    <b v="1"/>
    <b v="0"/>
    <s v="technology/web"/>
    <s v="technology/"/>
    <s v="web"/>
  </r>
  <r>
    <x v="0"/>
    <n v="71.7"/>
    <n v="10"/>
    <s v="US"/>
    <s v="USD"/>
    <x v="282"/>
    <n v="1331874000"/>
    <d v="2012-04-03T05:00:00"/>
    <n v="1333429200"/>
    <b v="0"/>
    <b v="0"/>
    <s v="food/food trucks"/>
    <s v="food/"/>
    <s v="food trucks"/>
  </r>
  <r>
    <x v="3"/>
    <n v="33.28125"/>
    <n v="32"/>
    <s v="IT"/>
    <s v="EUR"/>
    <x v="283"/>
    <n v="1286254800"/>
    <d v="2010-10-14T05:00:00"/>
    <n v="1287032400"/>
    <b v="0"/>
    <b v="0"/>
    <s v="theater/plays"/>
    <s v="theater/"/>
    <s v="plays"/>
  </r>
  <r>
    <x v="1"/>
    <n v="43.923497267759565"/>
    <n v="183"/>
    <s v="US"/>
    <s v="USD"/>
    <x v="284"/>
    <n v="1540530000"/>
    <d v="2018-11-07T06:00:00"/>
    <n v="1541570400"/>
    <b v="0"/>
    <b v="0"/>
    <s v="theater/plays"/>
    <s v="theater/"/>
    <s v="plays"/>
  </r>
  <r>
    <x v="0"/>
    <n v="36.004712041884815"/>
    <n v="1910"/>
    <s v="CH"/>
    <s v="CHF"/>
    <x v="285"/>
    <n v="1381813200"/>
    <d v="2013-11-09T06:00:00"/>
    <n v="1383976800"/>
    <b v="0"/>
    <b v="0"/>
    <s v="theater/plays"/>
    <s v="theater/"/>
    <s v="plays"/>
  </r>
  <r>
    <x v="0"/>
    <n v="88.21052631578948"/>
    <n v="38"/>
    <s v="AU"/>
    <s v="AUD"/>
    <x v="286"/>
    <n v="1548655200"/>
    <d v="2019-02-19T06:00:00"/>
    <n v="1550556000"/>
    <b v="0"/>
    <b v="0"/>
    <s v="theater/plays"/>
    <s v="theater/"/>
    <s v="plays"/>
  </r>
  <r>
    <x v="0"/>
    <n v="65.240384615384613"/>
    <n v="104"/>
    <s v="AU"/>
    <s v="AUD"/>
    <x v="287"/>
    <n v="1389679200"/>
    <d v="2014-01-23T06:00:00"/>
    <n v="1390456800"/>
    <b v="0"/>
    <b v="1"/>
    <s v="theater/plays"/>
    <s v="theater/"/>
    <s v="plays"/>
  </r>
  <r>
    <x v="1"/>
    <n v="69.958333333333329"/>
    <n v="72"/>
    <s v="US"/>
    <s v="USD"/>
    <x v="288"/>
    <n v="1456466400"/>
    <d v="2016-03-15T05:00:00"/>
    <n v="1458018000"/>
    <b v="0"/>
    <b v="1"/>
    <s v="music/rock"/>
    <s v="music/"/>
    <s v="rock"/>
  </r>
  <r>
    <x v="0"/>
    <n v="39.877551020408163"/>
    <n v="49"/>
    <s v="US"/>
    <s v="USD"/>
    <x v="289"/>
    <n v="1456984800"/>
    <d v="2016-04-28T05:00:00"/>
    <n v="1461819600"/>
    <b v="0"/>
    <b v="0"/>
    <s v="food/food trucks"/>
    <s v="food/"/>
    <s v="food trucks"/>
  </r>
  <r>
    <x v="0"/>
    <n v="5"/>
    <n v="1"/>
    <s v="DK"/>
    <s v="DKK"/>
    <x v="290"/>
    <n v="1504069200"/>
    <d v="2017-08-31T05:00:00"/>
    <n v="1504155600"/>
    <b v="0"/>
    <b v="1"/>
    <s v="publishing/nonfiction"/>
    <s v="publishing/"/>
    <s v="nonfiction"/>
  </r>
  <r>
    <x v="1"/>
    <n v="41.023728813559323"/>
    <n v="295"/>
    <s v="US"/>
    <s v="USD"/>
    <x v="291"/>
    <n v="1424930400"/>
    <d v="2015-03-15T05:00:00"/>
    <n v="1426395600"/>
    <b v="0"/>
    <b v="0"/>
    <s v="film &amp; video/documentary"/>
    <s v="film &amp; video/"/>
    <s v="documentary"/>
  </r>
  <r>
    <x v="0"/>
    <n v="98.914285714285711"/>
    <n v="245"/>
    <s v="US"/>
    <s v="USD"/>
    <x v="292"/>
    <n v="1535864400"/>
    <d v="2018-09-16T05:00:00"/>
    <n v="1537074000"/>
    <b v="0"/>
    <b v="0"/>
    <s v="theater/plays"/>
    <s v="theater/"/>
    <s v="plays"/>
  </r>
  <r>
    <x v="0"/>
    <n v="87.78125"/>
    <n v="32"/>
    <s v="US"/>
    <s v="USD"/>
    <x v="293"/>
    <n v="1452146400"/>
    <d v="2016-01-12T06:00:00"/>
    <n v="1452578400"/>
    <b v="0"/>
    <b v="0"/>
    <s v="music/indie rock"/>
    <s v="music/"/>
    <s v="indie rock"/>
  </r>
  <r>
    <x v="1"/>
    <n v="80.767605633802816"/>
    <n v="142"/>
    <s v="US"/>
    <s v="USD"/>
    <x v="294"/>
    <n v="1470546000"/>
    <d v="2016-09-17T05:00:00"/>
    <n v="1474088400"/>
    <b v="0"/>
    <b v="0"/>
    <s v="film &amp; video/documentary"/>
    <s v="film &amp; video/"/>
    <s v="documentary"/>
  </r>
  <r>
    <x v="1"/>
    <n v="94.28235294117647"/>
    <n v="85"/>
    <s v="US"/>
    <s v="USD"/>
    <x v="295"/>
    <n v="1458363600"/>
    <d v="2016-04-29T05:00:00"/>
    <n v="1461906000"/>
    <b v="0"/>
    <b v="0"/>
    <s v="theater/plays"/>
    <s v="theater/"/>
    <s v="plays"/>
  </r>
  <r>
    <x v="0"/>
    <n v="73.428571428571431"/>
    <n v="7"/>
    <s v="US"/>
    <s v="USD"/>
    <x v="296"/>
    <n v="1500008400"/>
    <d v="2017-07-17T05:00:00"/>
    <n v="1500267600"/>
    <b v="0"/>
    <b v="1"/>
    <s v="theater/plays"/>
    <s v="theater/"/>
    <s v="plays"/>
  </r>
  <r>
    <x v="1"/>
    <n v="65.968133535660087"/>
    <n v="659"/>
    <s v="DK"/>
    <s v="DKK"/>
    <x v="297"/>
    <n v="1338958800"/>
    <d v="2012-06-26T05:00:00"/>
    <n v="1340686800"/>
    <b v="0"/>
    <b v="1"/>
    <s v="publishing/fiction"/>
    <s v="publishing/"/>
    <s v="fiction"/>
  </r>
  <r>
    <x v="0"/>
    <n v="109.04109589041096"/>
    <n v="803"/>
    <s v="US"/>
    <s v="USD"/>
    <x v="298"/>
    <n v="1303102800"/>
    <d v="2011-04-19T05:00:00"/>
    <n v="1303189200"/>
    <b v="0"/>
    <b v="0"/>
    <s v="theater/plays"/>
    <s v="theater/"/>
    <s v="plays"/>
  </r>
  <r>
    <x v="3"/>
    <n v="41.16"/>
    <n v="75"/>
    <s v="US"/>
    <s v="USD"/>
    <x v="299"/>
    <n v="1316581200"/>
    <d v="2011-10-11T05:00:00"/>
    <n v="1318309200"/>
    <b v="0"/>
    <b v="1"/>
    <s v="music/indie rock"/>
    <s v="music/"/>
    <s v="indie rock"/>
  </r>
  <r>
    <x v="0"/>
    <n v="99.125"/>
    <n v="16"/>
    <s v="US"/>
    <s v="USD"/>
    <x v="300"/>
    <n v="1270789200"/>
    <d v="2010-04-25T05:00:00"/>
    <n v="1272171600"/>
    <b v="0"/>
    <b v="0"/>
    <s v="games/video games"/>
    <s v="games/"/>
    <s v="video games"/>
  </r>
  <r>
    <x v="1"/>
    <n v="105.88429752066116"/>
    <n v="121"/>
    <s v="US"/>
    <s v="USD"/>
    <x v="247"/>
    <n v="1297836000"/>
    <d v="2011-02-28T06:00:00"/>
    <n v="1298872800"/>
    <b v="0"/>
    <b v="0"/>
    <s v="theater/plays"/>
    <s v="theater/"/>
    <s v="plays"/>
  </r>
  <r>
    <x v="1"/>
    <n v="48.996525921966864"/>
    <n v="3742"/>
    <s v="US"/>
    <s v="USD"/>
    <x v="244"/>
    <n v="1382677200"/>
    <d v="2013-11-01T05:00:00"/>
    <n v="1383282000"/>
    <b v="0"/>
    <b v="0"/>
    <s v="theater/plays"/>
    <s v="theater/"/>
    <s v="plays"/>
  </r>
  <r>
    <x v="1"/>
    <n v="39"/>
    <n v="223"/>
    <s v="US"/>
    <s v="USD"/>
    <x v="301"/>
    <n v="1330322400"/>
    <d v="2012-02-29T06:00:00"/>
    <n v="1330495200"/>
    <b v="0"/>
    <b v="0"/>
    <s v="music/rock"/>
    <s v="music/"/>
    <s v="rock"/>
  </r>
  <r>
    <x v="1"/>
    <n v="31.022556390977442"/>
    <n v="133"/>
    <s v="US"/>
    <s v="USD"/>
    <x v="188"/>
    <n v="1552366800"/>
    <d v="2019-03-17T05:00:00"/>
    <n v="1552798800"/>
    <b v="0"/>
    <b v="1"/>
    <s v="film &amp; video/documentary"/>
    <s v="film &amp; video/"/>
    <s v="documentary"/>
  </r>
  <r>
    <x v="0"/>
    <n v="103.87096774193549"/>
    <n v="31"/>
    <s v="US"/>
    <s v="USD"/>
    <x v="302"/>
    <n v="1400907600"/>
    <d v="2014-06-22T05:00:00"/>
    <n v="1403413200"/>
    <b v="0"/>
    <b v="0"/>
    <s v="theater/plays"/>
    <s v="theater/"/>
    <s v="plays"/>
  </r>
  <r>
    <x v="0"/>
    <n v="59.268518518518519"/>
    <n v="108"/>
    <s v="IT"/>
    <s v="EUR"/>
    <x v="303"/>
    <n v="1574143200"/>
    <d v="2019-11-20T06:00:00"/>
    <n v="1574229600"/>
    <b v="0"/>
    <b v="1"/>
    <s v="food/food trucks"/>
    <s v="food/"/>
    <s v="food trucks"/>
  </r>
  <r>
    <x v="0"/>
    <n v="42.3"/>
    <n v="30"/>
    <s v="US"/>
    <s v="USD"/>
    <x v="304"/>
    <n v="1494738000"/>
    <d v="2017-05-27T05:00:00"/>
    <n v="1495861200"/>
    <b v="0"/>
    <b v="0"/>
    <s v="theater/plays"/>
    <s v="theater/"/>
    <s v="plays"/>
  </r>
  <r>
    <x v="0"/>
    <n v="53.117647058823529"/>
    <n v="17"/>
    <s v="US"/>
    <s v="USD"/>
    <x v="305"/>
    <n v="1392357600"/>
    <d v="2014-02-16T06:00:00"/>
    <n v="1392530400"/>
    <b v="0"/>
    <b v="0"/>
    <s v="music/rock"/>
    <s v="music/"/>
    <s v="rock"/>
  </r>
  <r>
    <x v="3"/>
    <n v="50.796875"/>
    <n v="64"/>
    <s v="US"/>
    <s v="USD"/>
    <x v="306"/>
    <n v="1281589200"/>
    <d v="2010-09-05T05:00:00"/>
    <n v="1283662800"/>
    <b v="0"/>
    <b v="0"/>
    <s v="technology/web"/>
    <s v="technology/"/>
    <s v="web"/>
  </r>
  <r>
    <x v="0"/>
    <n v="101.15"/>
    <n v="80"/>
    <s v="US"/>
    <s v="USD"/>
    <x v="307"/>
    <n v="1305003600"/>
    <d v="2011-05-19T05:00:00"/>
    <n v="1305781200"/>
    <b v="0"/>
    <b v="0"/>
    <s v="publishing/fiction"/>
    <s v="publishing/"/>
    <s v="fiction"/>
  </r>
  <r>
    <x v="0"/>
    <n v="65.000810372771468"/>
    <n v="2468"/>
    <s v="US"/>
    <s v="USD"/>
    <x v="308"/>
    <n v="1301634000"/>
    <d v="2011-04-09T05:00:00"/>
    <n v="1302325200"/>
    <b v="0"/>
    <b v="0"/>
    <s v="film &amp; video/shorts"/>
    <s v="film &amp; video/"/>
    <s v="shorts"/>
  </r>
  <r>
    <x v="1"/>
    <n v="37.998645510835914"/>
    <n v="5168"/>
    <s v="US"/>
    <s v="USD"/>
    <x v="309"/>
    <n v="1290664800"/>
    <d v="2010-12-08T06:00:00"/>
    <n v="1291788000"/>
    <b v="0"/>
    <b v="0"/>
    <s v="theater/plays"/>
    <s v="theater/"/>
    <s v="plays"/>
  </r>
  <r>
    <x v="0"/>
    <n v="82.615384615384613"/>
    <n v="26"/>
    <s v="GB"/>
    <s v="GBP"/>
    <x v="310"/>
    <n v="1395896400"/>
    <d v="2014-03-29T05:00:00"/>
    <n v="1396069200"/>
    <b v="0"/>
    <b v="0"/>
    <s v="film &amp; video/documentary"/>
    <s v="film &amp; video/"/>
    <s v="documentary"/>
  </r>
  <r>
    <x v="1"/>
    <n v="37.941368078175898"/>
    <n v="307"/>
    <s v="US"/>
    <s v="USD"/>
    <x v="311"/>
    <n v="1434862800"/>
    <d v="2015-07-03T05:00:00"/>
    <n v="1435899600"/>
    <b v="0"/>
    <b v="1"/>
    <s v="theater/plays"/>
    <s v="theater/"/>
    <s v="plays"/>
  </r>
  <r>
    <x v="0"/>
    <n v="80.780821917808225"/>
    <n v="73"/>
    <s v="US"/>
    <s v="USD"/>
    <x v="79"/>
    <n v="1529125200"/>
    <d v="2018-07-09T05:00:00"/>
    <n v="1531112400"/>
    <b v="0"/>
    <b v="1"/>
    <s v="theater/plays"/>
    <s v="theater/"/>
    <s v="plays"/>
  </r>
  <r>
    <x v="0"/>
    <n v="25.984375"/>
    <n v="128"/>
    <s v="US"/>
    <s v="USD"/>
    <x v="312"/>
    <n v="1451109600"/>
    <d v="2016-01-01T06:00:00"/>
    <n v="1451628000"/>
    <b v="0"/>
    <b v="0"/>
    <s v="film &amp; video/animation"/>
    <s v="film &amp; video/"/>
    <s v="animation"/>
  </r>
  <r>
    <x v="0"/>
    <n v="30.363636363636363"/>
    <n v="33"/>
    <s v="US"/>
    <s v="USD"/>
    <x v="313"/>
    <n v="1566968400"/>
    <d v="2019-09-01T05:00:00"/>
    <n v="1567314000"/>
    <b v="0"/>
    <b v="1"/>
    <s v="theater/plays"/>
    <s v="theater/"/>
    <s v="plays"/>
  </r>
  <r>
    <x v="1"/>
    <n v="54.004916018025398"/>
    <n v="2441"/>
    <s v="US"/>
    <s v="USD"/>
    <x v="314"/>
    <n v="1543557600"/>
    <d v="2018-12-11T06:00:00"/>
    <n v="1544508000"/>
    <b v="0"/>
    <b v="0"/>
    <s v="music/rock"/>
    <s v="music/"/>
    <s v="rock"/>
  </r>
  <r>
    <x v="2"/>
    <n v="101.78672985781991"/>
    <n v="211"/>
    <s v="US"/>
    <s v="USD"/>
    <x v="315"/>
    <n v="1481522400"/>
    <d v="2016-12-23T06:00:00"/>
    <n v="1482472800"/>
    <b v="0"/>
    <b v="0"/>
    <s v="games/video games"/>
    <s v="games/"/>
    <s v="video games"/>
  </r>
  <r>
    <x v="1"/>
    <n v="45.003610108303249"/>
    <n v="1385"/>
    <s v="GB"/>
    <s v="GBP"/>
    <x v="316"/>
    <n v="1512712800"/>
    <d v="2017-12-09T06:00:00"/>
    <n v="1512799200"/>
    <b v="0"/>
    <b v="0"/>
    <s v="film &amp; video/documentary"/>
    <s v="film &amp; video/"/>
    <s v="documentary"/>
  </r>
  <r>
    <x v="1"/>
    <n v="77.068421052631578"/>
    <n v="190"/>
    <s v="US"/>
    <s v="USD"/>
    <x v="317"/>
    <n v="1324274400"/>
    <d v="2011-12-20T06:00:00"/>
    <n v="1324360800"/>
    <b v="0"/>
    <b v="0"/>
    <s v="food/food trucks"/>
    <s v="food/"/>
    <s v="food trucks"/>
  </r>
  <r>
    <x v="1"/>
    <n v="88.076595744680844"/>
    <n v="470"/>
    <s v="US"/>
    <s v="USD"/>
    <x v="318"/>
    <n v="1364446800"/>
    <d v="2013-03-29T05:00:00"/>
    <n v="1364533200"/>
    <b v="0"/>
    <b v="0"/>
    <s v="technology/wearables"/>
    <s v="technology/"/>
    <s v="wearables"/>
  </r>
  <r>
    <x v="1"/>
    <n v="47.035573122529641"/>
    <n v="253"/>
    <s v="US"/>
    <s v="USD"/>
    <x v="319"/>
    <n v="1542693600"/>
    <d v="2018-12-18T06:00:00"/>
    <n v="1545112800"/>
    <b v="0"/>
    <b v="0"/>
    <s v="theater/plays"/>
    <s v="theater/"/>
    <s v="plays"/>
  </r>
  <r>
    <x v="1"/>
    <n v="110.99550763701707"/>
    <n v="1113"/>
    <s v="US"/>
    <s v="USD"/>
    <x v="32"/>
    <n v="1515564000"/>
    <d v="2018-01-17T06:00:00"/>
    <n v="1516168800"/>
    <b v="0"/>
    <b v="0"/>
    <s v="music/rock"/>
    <s v="music/"/>
    <s v="rock"/>
  </r>
  <r>
    <x v="1"/>
    <n v="87.003066141042481"/>
    <n v="2283"/>
    <s v="US"/>
    <s v="USD"/>
    <x v="320"/>
    <n v="1573797600"/>
    <d v="2019-11-28T06:00:00"/>
    <n v="1574920800"/>
    <b v="0"/>
    <b v="0"/>
    <s v="music/rock"/>
    <s v="music/"/>
    <s v="rock"/>
  </r>
  <r>
    <x v="0"/>
    <n v="63.994402985074629"/>
    <n v="1072"/>
    <s v="US"/>
    <s v="USD"/>
    <x v="321"/>
    <n v="1292392800"/>
    <d v="2010-12-16T06:00:00"/>
    <n v="1292479200"/>
    <b v="0"/>
    <b v="1"/>
    <s v="music/rock"/>
    <s v="music/"/>
    <s v="rock"/>
  </r>
  <r>
    <x v="1"/>
    <n v="105.9945205479452"/>
    <n v="1095"/>
    <s v="US"/>
    <s v="USD"/>
    <x v="322"/>
    <n v="1573452000"/>
    <d v="2019-11-12T06:00:00"/>
    <n v="1573538400"/>
    <b v="0"/>
    <b v="0"/>
    <s v="theater/plays"/>
    <s v="theater/"/>
    <s v="plays"/>
  </r>
  <r>
    <x v="1"/>
    <n v="73.989349112426041"/>
    <n v="1690"/>
    <s v="US"/>
    <s v="USD"/>
    <x v="323"/>
    <n v="1317790800"/>
    <d v="2011-11-04T05:00:00"/>
    <n v="1320382800"/>
    <b v="0"/>
    <b v="0"/>
    <s v="theater/plays"/>
    <s v="theater/"/>
    <s v="plays"/>
  </r>
  <r>
    <x v="3"/>
    <n v="84.02004626060139"/>
    <n v="1297"/>
    <s v="CA"/>
    <s v="CAD"/>
    <x v="324"/>
    <n v="1501650000"/>
    <d v="2017-08-16T05:00:00"/>
    <n v="1502859600"/>
    <b v="0"/>
    <b v="0"/>
    <s v="theater/plays"/>
    <s v="theater/"/>
    <s v="plays"/>
  </r>
  <r>
    <x v="0"/>
    <n v="88.966921119592882"/>
    <n v="393"/>
    <s v="US"/>
    <s v="USD"/>
    <x v="325"/>
    <n v="1323669600"/>
    <d v="2011-12-13T06:00:00"/>
    <n v="1323756000"/>
    <b v="0"/>
    <b v="0"/>
    <s v="photography/photography books"/>
    <s v="photography/"/>
    <s v="photography books"/>
  </r>
  <r>
    <x v="0"/>
    <n v="76.990453460620529"/>
    <n v="1257"/>
    <s v="US"/>
    <s v="USD"/>
    <x v="326"/>
    <n v="1440738000"/>
    <d v="2015-09-04T05:00:00"/>
    <n v="1441342800"/>
    <b v="0"/>
    <b v="0"/>
    <s v="music/indie rock"/>
    <s v="music/"/>
    <s v="indie rock"/>
  </r>
  <r>
    <x v="0"/>
    <n v="97.146341463414629"/>
    <n v="328"/>
    <s v="US"/>
    <s v="USD"/>
    <x v="327"/>
    <n v="1374296400"/>
    <d v="2013-08-01T05:00:00"/>
    <n v="1375333200"/>
    <b v="0"/>
    <b v="0"/>
    <s v="theater/plays"/>
    <s v="theater/"/>
    <s v="plays"/>
  </r>
  <r>
    <x v="0"/>
    <n v="33.013605442176868"/>
    <n v="147"/>
    <s v="US"/>
    <s v="USD"/>
    <x v="328"/>
    <n v="1384840800"/>
    <d v="2014-01-11T06:00:00"/>
    <n v="1389420000"/>
    <b v="0"/>
    <b v="0"/>
    <s v="theater/plays"/>
    <s v="theater/"/>
    <s v="plays"/>
  </r>
  <r>
    <x v="0"/>
    <n v="99.950602409638549"/>
    <n v="830"/>
    <s v="US"/>
    <s v="USD"/>
    <x v="329"/>
    <n v="1516600800"/>
    <d v="2018-03-03T06:00:00"/>
    <n v="1520056800"/>
    <b v="0"/>
    <b v="0"/>
    <s v="games/video games"/>
    <s v="games/"/>
    <s v="video games"/>
  </r>
  <r>
    <x v="0"/>
    <n v="69.966767371601208"/>
    <n v="331"/>
    <s v="GB"/>
    <s v="GBP"/>
    <x v="330"/>
    <n v="1436418000"/>
    <d v="2015-07-10T05:00:00"/>
    <n v="1436504400"/>
    <b v="0"/>
    <b v="0"/>
    <s v="film &amp; video/drama"/>
    <s v="film &amp; video/"/>
    <s v="drama"/>
  </r>
  <r>
    <x v="0"/>
    <n v="110.32"/>
    <n v="25"/>
    <s v="US"/>
    <s v="USD"/>
    <x v="331"/>
    <n v="1503550800"/>
    <d v="2017-10-18T05:00:00"/>
    <n v="1508302800"/>
    <b v="0"/>
    <b v="1"/>
    <s v="music/indie rock"/>
    <s v="music/"/>
    <s v="indie rock"/>
  </r>
  <r>
    <x v="1"/>
    <n v="66.005235602094245"/>
    <n v="191"/>
    <s v="US"/>
    <s v="USD"/>
    <x v="332"/>
    <n v="1423634400"/>
    <d v="2015-03-07T06:00:00"/>
    <n v="1425708000"/>
    <b v="0"/>
    <b v="0"/>
    <s v="technology/web"/>
    <s v="technology/"/>
    <s v="web"/>
  </r>
  <r>
    <x v="0"/>
    <n v="41.005742176284812"/>
    <n v="3483"/>
    <s v="US"/>
    <s v="USD"/>
    <x v="333"/>
    <n v="1487224800"/>
    <d v="2017-03-01T06:00:00"/>
    <n v="1488348000"/>
    <b v="0"/>
    <b v="0"/>
    <s v="food/food trucks"/>
    <s v="food/"/>
    <s v="food trucks"/>
  </r>
  <r>
    <x v="0"/>
    <n v="103.96316359696641"/>
    <n v="923"/>
    <s v="US"/>
    <s v="USD"/>
    <x v="296"/>
    <n v="1500008400"/>
    <d v="2017-08-13T05:00:00"/>
    <n v="1502600400"/>
    <b v="0"/>
    <b v="0"/>
    <s v="theater/plays"/>
    <s v="theater/"/>
    <s v="plays"/>
  </r>
  <r>
    <x v="0"/>
    <n v="5"/>
    <n v="1"/>
    <s v="US"/>
    <s v="USD"/>
    <x v="334"/>
    <n v="1432098000"/>
    <d v="2015-06-07T05:00:00"/>
    <n v="1433653200"/>
    <b v="0"/>
    <b v="1"/>
    <s v="music/jazz"/>
    <s v="music/"/>
    <s v="jazz"/>
  </r>
  <r>
    <x v="1"/>
    <n v="47.009935419771487"/>
    <n v="2013"/>
    <s v="US"/>
    <s v="USD"/>
    <x v="335"/>
    <n v="1440392400"/>
    <d v="2015-09-07T05:00:00"/>
    <n v="1441602000"/>
    <b v="0"/>
    <b v="0"/>
    <s v="music/rock"/>
    <s v="music/"/>
    <s v="rock"/>
  </r>
  <r>
    <x v="0"/>
    <n v="29.606060606060606"/>
    <n v="33"/>
    <s v="CA"/>
    <s v="CAD"/>
    <x v="336"/>
    <n v="1446876000"/>
    <d v="2015-11-15T06:00:00"/>
    <n v="1447567200"/>
    <b v="0"/>
    <b v="0"/>
    <s v="theater/plays"/>
    <s v="theater/"/>
    <s v="plays"/>
  </r>
  <r>
    <x v="1"/>
    <n v="81.010569583088667"/>
    <n v="1703"/>
    <s v="US"/>
    <s v="USD"/>
    <x v="337"/>
    <n v="1562302800"/>
    <d v="2019-07-06T05:00:00"/>
    <n v="1562389200"/>
    <b v="0"/>
    <b v="0"/>
    <s v="theater/plays"/>
    <s v="theater/"/>
    <s v="plays"/>
  </r>
  <r>
    <x v="1"/>
    <n v="94.35"/>
    <n v="80"/>
    <s v="DK"/>
    <s v="DKK"/>
    <x v="338"/>
    <n v="1378184400"/>
    <d v="2013-09-10T05:00:00"/>
    <n v="1378789200"/>
    <b v="0"/>
    <b v="0"/>
    <s v="film &amp; video/documentary"/>
    <s v="film &amp; video/"/>
    <s v="documentary"/>
  </r>
  <r>
    <x v="2"/>
    <n v="26.058139534883722"/>
    <n v="86"/>
    <s v="US"/>
    <s v="USD"/>
    <x v="339"/>
    <n v="1485064800"/>
    <d v="2017-03-03T06:00:00"/>
    <n v="1488520800"/>
    <b v="0"/>
    <b v="0"/>
    <s v="technology/wearables"/>
    <s v="technology/"/>
    <s v="wearables"/>
  </r>
  <r>
    <x v="0"/>
    <n v="85.775000000000006"/>
    <n v="40"/>
    <s v="IT"/>
    <s v="EUR"/>
    <x v="340"/>
    <n v="1326520800"/>
    <d v="2012-01-23T06:00:00"/>
    <n v="1327298400"/>
    <b v="0"/>
    <b v="0"/>
    <s v="theater/plays"/>
    <s v="theater/"/>
    <s v="plays"/>
  </r>
  <r>
    <x v="1"/>
    <n v="103.73170731707317"/>
    <n v="41"/>
    <s v="US"/>
    <s v="USD"/>
    <x v="341"/>
    <n v="1441256400"/>
    <d v="2015-09-28T05:00:00"/>
    <n v="1443416400"/>
    <b v="0"/>
    <b v="0"/>
    <s v="games/video games"/>
    <s v="games/"/>
    <s v="video games"/>
  </r>
  <r>
    <x v="0"/>
    <n v="49.826086956521742"/>
    <n v="23"/>
    <s v="CA"/>
    <s v="CAD"/>
    <x v="342"/>
    <n v="1533877200"/>
    <d v="2018-08-13T05:00:00"/>
    <n v="1534136400"/>
    <b v="1"/>
    <b v="0"/>
    <s v="photography/photography books"/>
    <s v="photography/"/>
    <s v="photography books"/>
  </r>
  <r>
    <x v="1"/>
    <n v="63.893048128342244"/>
    <n v="187"/>
    <s v="US"/>
    <s v="USD"/>
    <x v="343"/>
    <n v="1314421200"/>
    <d v="2011-09-03T05:00:00"/>
    <n v="1315026000"/>
    <b v="0"/>
    <b v="0"/>
    <s v="film &amp; video/animation"/>
    <s v="film &amp; video/"/>
    <s v="animation"/>
  </r>
  <r>
    <x v="1"/>
    <n v="47.002434782608695"/>
    <n v="2875"/>
    <s v="GB"/>
    <s v="GBP"/>
    <x v="344"/>
    <n v="1293861600"/>
    <d v="2011-01-15T06:00:00"/>
    <n v="1295071200"/>
    <b v="0"/>
    <b v="1"/>
    <s v="theater/plays"/>
    <s v="theater/"/>
    <s v="plays"/>
  </r>
  <r>
    <x v="1"/>
    <n v="108.47727272727273"/>
    <n v="88"/>
    <s v="US"/>
    <s v="USD"/>
    <x v="345"/>
    <n v="1507352400"/>
    <d v="2017-10-31T05:00:00"/>
    <n v="1509426000"/>
    <b v="0"/>
    <b v="0"/>
    <s v="theater/plays"/>
    <s v="theater/"/>
    <s v="plays"/>
  </r>
  <r>
    <x v="1"/>
    <n v="72.015706806282722"/>
    <n v="191"/>
    <s v="US"/>
    <s v="USD"/>
    <x v="65"/>
    <n v="1296108000"/>
    <d v="2011-03-06T06:00:00"/>
    <n v="1299391200"/>
    <b v="0"/>
    <b v="0"/>
    <s v="music/rock"/>
    <s v="music/"/>
    <s v="rock"/>
  </r>
  <r>
    <x v="1"/>
    <n v="59.928057553956833"/>
    <n v="139"/>
    <s v="US"/>
    <s v="USD"/>
    <x v="346"/>
    <n v="1324965600"/>
    <d v="2011-12-28T06:00:00"/>
    <n v="1325052000"/>
    <b v="0"/>
    <b v="0"/>
    <s v="music/rock"/>
    <s v="music/"/>
    <s v="rock"/>
  </r>
  <r>
    <x v="1"/>
    <n v="78.209677419354833"/>
    <n v="186"/>
    <s v="US"/>
    <s v="USD"/>
    <x v="347"/>
    <n v="1520229600"/>
    <d v="2018-04-04T05:00:00"/>
    <n v="1522818000"/>
    <b v="0"/>
    <b v="0"/>
    <s v="music/indie rock"/>
    <s v="music/"/>
    <s v="indie rock"/>
  </r>
  <r>
    <x v="1"/>
    <n v="104.77678571428571"/>
    <n v="112"/>
    <s v="AU"/>
    <s v="AUD"/>
    <x v="348"/>
    <n v="1482991200"/>
    <d v="2017-01-25T06:00:00"/>
    <n v="1485324000"/>
    <b v="0"/>
    <b v="0"/>
    <s v="theater/plays"/>
    <s v="theater/"/>
    <s v="plays"/>
  </r>
  <r>
    <x v="1"/>
    <n v="105.52475247524752"/>
    <n v="101"/>
    <s v="US"/>
    <s v="USD"/>
    <x v="349"/>
    <n v="1294034400"/>
    <d v="2011-01-04T06:00:00"/>
    <n v="1294120800"/>
    <b v="0"/>
    <b v="1"/>
    <s v="theater/plays"/>
    <s v="theater/"/>
    <s v="plays"/>
  </r>
  <r>
    <x v="0"/>
    <n v="24.933333333333334"/>
    <n v="75"/>
    <s v="US"/>
    <s v="USD"/>
    <x v="350"/>
    <n v="1413608400"/>
    <d v="2014-11-11T06:00:00"/>
    <n v="1415685600"/>
    <b v="0"/>
    <b v="1"/>
    <s v="theater/plays"/>
    <s v="theater/"/>
    <s v="plays"/>
  </r>
  <r>
    <x v="1"/>
    <n v="69.873786407766985"/>
    <n v="206"/>
    <s v="GB"/>
    <s v="GBP"/>
    <x v="351"/>
    <n v="1286946000"/>
    <d v="2010-11-05T05:00:00"/>
    <n v="1288933200"/>
    <b v="0"/>
    <b v="1"/>
    <s v="film &amp; video/documentary"/>
    <s v="film &amp; video/"/>
    <s v="documentary"/>
  </r>
  <r>
    <x v="1"/>
    <n v="95.733766233766232"/>
    <n v="154"/>
    <s v="US"/>
    <s v="USD"/>
    <x v="352"/>
    <n v="1359871200"/>
    <d v="2013-03-14T05:00:00"/>
    <n v="1363237200"/>
    <b v="0"/>
    <b v="1"/>
    <s v="film &amp; video/television"/>
    <s v="film &amp; video/"/>
    <s v="television"/>
  </r>
  <r>
    <x v="1"/>
    <n v="29.997485752598056"/>
    <n v="5966"/>
    <s v="US"/>
    <s v="USD"/>
    <x v="353"/>
    <n v="1555304400"/>
    <d v="2019-04-21T05:00:00"/>
    <n v="1555822800"/>
    <b v="0"/>
    <b v="0"/>
    <s v="theater/plays"/>
    <s v="theater/"/>
    <s v="plays"/>
  </r>
  <r>
    <x v="0"/>
    <n v="59.011948529411768"/>
    <n v="2176"/>
    <s v="US"/>
    <s v="USD"/>
    <x v="354"/>
    <n v="1423375200"/>
    <d v="2015-03-31T05:00:00"/>
    <n v="1427778000"/>
    <b v="0"/>
    <b v="0"/>
    <s v="theater/plays"/>
    <s v="theater/"/>
    <s v="plays"/>
  </r>
  <r>
    <x v="1"/>
    <n v="84.757396449704146"/>
    <n v="169"/>
    <s v="US"/>
    <s v="USD"/>
    <x v="355"/>
    <n v="1420696800"/>
    <d v="2015-01-28T06:00:00"/>
    <n v="1422424800"/>
    <b v="0"/>
    <b v="1"/>
    <s v="film &amp; video/documentary"/>
    <s v="film &amp; video/"/>
    <s v="documentary"/>
  </r>
  <r>
    <x v="1"/>
    <n v="78.010921177587846"/>
    <n v="2106"/>
    <s v="US"/>
    <s v="USD"/>
    <x v="356"/>
    <n v="1502946000"/>
    <d v="2017-08-25T05:00:00"/>
    <n v="1503637200"/>
    <b v="0"/>
    <b v="0"/>
    <s v="theater/plays"/>
    <s v="theater/"/>
    <s v="plays"/>
  </r>
  <r>
    <x v="0"/>
    <n v="50.05215419501134"/>
    <n v="441"/>
    <s v="US"/>
    <s v="USD"/>
    <x v="357"/>
    <n v="1547186400"/>
    <d v="2019-01-16T06:00:00"/>
    <n v="1547618400"/>
    <b v="0"/>
    <b v="1"/>
    <s v="film &amp; video/documentary"/>
    <s v="film &amp; video/"/>
    <s v="documentary"/>
  </r>
  <r>
    <x v="0"/>
    <n v="59.16"/>
    <n v="25"/>
    <s v="US"/>
    <s v="USD"/>
    <x v="358"/>
    <n v="1444971600"/>
    <d v="2015-12-12T06:00:00"/>
    <n v="1449900000"/>
    <b v="0"/>
    <b v="0"/>
    <s v="music/indie rock"/>
    <s v="music/"/>
    <s v="indie rock"/>
  </r>
  <r>
    <x v="1"/>
    <n v="93.702290076335885"/>
    <n v="131"/>
    <s v="US"/>
    <s v="USD"/>
    <x v="359"/>
    <n v="1404622800"/>
    <d v="2014-07-12T05:00:00"/>
    <n v="1405141200"/>
    <b v="0"/>
    <b v="0"/>
    <s v="music/rock"/>
    <s v="music/"/>
    <s v="rock"/>
  </r>
  <r>
    <x v="0"/>
    <n v="40.14173228346457"/>
    <n v="127"/>
    <s v="US"/>
    <s v="USD"/>
    <x v="12"/>
    <n v="1571720400"/>
    <d v="2019-11-05T06:00:00"/>
    <n v="1572933600"/>
    <b v="0"/>
    <b v="0"/>
    <s v="theater/plays"/>
    <s v="theater/"/>
    <s v="plays"/>
  </r>
  <r>
    <x v="0"/>
    <n v="70.090140845070422"/>
    <n v="355"/>
    <s v="US"/>
    <s v="USD"/>
    <x v="360"/>
    <n v="1526878800"/>
    <d v="2018-06-28T05:00:00"/>
    <n v="1530162000"/>
    <b v="0"/>
    <b v="0"/>
    <s v="film &amp; video/documentary"/>
    <s v="film &amp; video/"/>
    <s v="documentary"/>
  </r>
  <r>
    <x v="0"/>
    <n v="66.181818181818187"/>
    <n v="44"/>
    <s v="GB"/>
    <s v="GBP"/>
    <x v="361"/>
    <n v="1319691600"/>
    <d v="2011-11-10T06:00:00"/>
    <n v="1320904800"/>
    <b v="0"/>
    <b v="0"/>
    <s v="theater/plays"/>
    <s v="theater/"/>
    <s v="plays"/>
  </r>
  <r>
    <x v="1"/>
    <n v="47.714285714285715"/>
    <n v="84"/>
    <s v="US"/>
    <s v="USD"/>
    <x v="362"/>
    <n v="1371963600"/>
    <d v="2013-06-28T05:00:00"/>
    <n v="1372395600"/>
    <b v="0"/>
    <b v="0"/>
    <s v="theater/plays"/>
    <s v="theater/"/>
    <s v="plays"/>
  </r>
  <r>
    <x v="1"/>
    <n v="62.896774193548389"/>
    <n v="155"/>
    <s v="US"/>
    <s v="USD"/>
    <x v="363"/>
    <n v="1433739600"/>
    <d v="2015-07-24T05:00:00"/>
    <n v="1437714000"/>
    <b v="0"/>
    <b v="0"/>
    <s v="theater/plays"/>
    <s v="theater/"/>
    <s v="plays"/>
  </r>
  <r>
    <x v="0"/>
    <n v="86.611940298507463"/>
    <n v="67"/>
    <s v="US"/>
    <s v="USD"/>
    <x v="364"/>
    <n v="1508130000"/>
    <d v="2017-11-04T05:00:00"/>
    <n v="1509771600"/>
    <b v="0"/>
    <b v="0"/>
    <s v="photography/photography books"/>
    <s v="photography/"/>
    <s v="photography books"/>
  </r>
  <r>
    <x v="1"/>
    <n v="75.126984126984127"/>
    <n v="189"/>
    <s v="US"/>
    <s v="USD"/>
    <x v="210"/>
    <n v="1550037600"/>
    <d v="2019-02-19T06:00:00"/>
    <n v="1550556000"/>
    <b v="0"/>
    <b v="1"/>
    <s v="food/food trucks"/>
    <s v="food/"/>
    <s v="food trucks"/>
  </r>
  <r>
    <x v="1"/>
    <n v="41.004167534903104"/>
    <n v="4799"/>
    <s v="US"/>
    <s v="USD"/>
    <x v="365"/>
    <n v="1486706400"/>
    <d v="2017-03-09T06:00:00"/>
    <n v="1489039200"/>
    <b v="1"/>
    <b v="1"/>
    <s v="film &amp; video/documentary"/>
    <s v="film &amp; video/"/>
    <s v="documentary"/>
  </r>
  <r>
    <x v="1"/>
    <n v="50.007915567282325"/>
    <n v="1137"/>
    <s v="US"/>
    <s v="USD"/>
    <x v="366"/>
    <n v="1553835600"/>
    <d v="2019-04-30T05:00:00"/>
    <n v="1556600400"/>
    <b v="0"/>
    <b v="0"/>
    <s v="publishing/nonfiction"/>
    <s v="publishing/"/>
    <s v="nonfiction"/>
  </r>
  <r>
    <x v="0"/>
    <n v="96.960674157303373"/>
    <n v="1068"/>
    <s v="US"/>
    <s v="USD"/>
    <x v="367"/>
    <n v="1277528400"/>
    <d v="2010-07-08T05:00:00"/>
    <n v="1278565200"/>
    <b v="0"/>
    <b v="0"/>
    <s v="theater/plays"/>
    <s v="theater/"/>
    <s v="plays"/>
  </r>
  <r>
    <x v="0"/>
    <n v="100.93160377358491"/>
    <n v="424"/>
    <s v="US"/>
    <s v="USD"/>
    <x v="368"/>
    <n v="1339477200"/>
    <d v="2012-06-17T05:00:00"/>
    <n v="1339909200"/>
    <b v="0"/>
    <b v="0"/>
    <s v="technology/wearables"/>
    <s v="technology/"/>
    <s v="wearables"/>
  </r>
  <r>
    <x v="3"/>
    <n v="89.227586206896547"/>
    <n v="145"/>
    <s v="CH"/>
    <s v="CHF"/>
    <x v="369"/>
    <n v="1325656800"/>
    <d v="2012-01-06T06:00:00"/>
    <n v="1325829600"/>
    <b v="0"/>
    <b v="0"/>
    <s v="music/indie rock"/>
    <s v="music/"/>
    <s v="indie rock"/>
  </r>
  <r>
    <x v="1"/>
    <n v="87.979166666666671"/>
    <n v="1152"/>
    <s v="US"/>
    <s v="USD"/>
    <x v="370"/>
    <n v="1288242000"/>
    <d v="2010-11-24T06:00:00"/>
    <n v="1290578400"/>
    <b v="0"/>
    <b v="0"/>
    <s v="theater/plays"/>
    <s v="theater/"/>
    <s v="plays"/>
  </r>
  <r>
    <x v="1"/>
    <n v="89.54"/>
    <n v="50"/>
    <s v="US"/>
    <s v="USD"/>
    <x v="371"/>
    <n v="1379048400"/>
    <d v="2013-09-28T05:00:00"/>
    <n v="1380344400"/>
    <b v="0"/>
    <b v="0"/>
    <s v="photography/photography books"/>
    <s v="photography/"/>
    <s v="photography books"/>
  </r>
  <r>
    <x v="0"/>
    <n v="29.09271523178808"/>
    <n v="151"/>
    <s v="US"/>
    <s v="USD"/>
    <x v="287"/>
    <n v="1389679200"/>
    <d v="2014-01-16T06:00:00"/>
    <n v="1389852000"/>
    <b v="0"/>
    <b v="0"/>
    <s v="publishing/nonfiction"/>
    <s v="publishing/"/>
    <s v="nonfiction"/>
  </r>
  <r>
    <x v="0"/>
    <n v="42.006218905472636"/>
    <n v="1608"/>
    <s v="US"/>
    <s v="USD"/>
    <x v="372"/>
    <n v="1294293600"/>
    <d v="2011-01-08T06:00:00"/>
    <n v="1294466400"/>
    <b v="0"/>
    <b v="0"/>
    <s v="technology/wearables"/>
    <s v="technology/"/>
    <s v="wearables"/>
  </r>
  <r>
    <x v="1"/>
    <n v="47.004903563255965"/>
    <n v="3059"/>
    <s v="CA"/>
    <s v="CAD"/>
    <x v="373"/>
    <n v="1500267600"/>
    <d v="2017-07-18T05:00:00"/>
    <n v="1500354000"/>
    <b v="0"/>
    <b v="0"/>
    <s v="music/jazz"/>
    <s v="music/"/>
    <s v="jazz"/>
  </r>
  <r>
    <x v="1"/>
    <n v="110.44117647058823"/>
    <n v="34"/>
    <s v="US"/>
    <s v="USD"/>
    <x v="374"/>
    <n v="1375074000"/>
    <d v="2013-08-08T05:00:00"/>
    <n v="1375938000"/>
    <b v="0"/>
    <b v="1"/>
    <s v="film &amp; video/documentary"/>
    <s v="film &amp; video/"/>
    <s v="documentary"/>
  </r>
  <r>
    <x v="1"/>
    <n v="41.990909090909092"/>
    <n v="220"/>
    <s v="US"/>
    <s v="USD"/>
    <x v="375"/>
    <n v="1323324000"/>
    <d v="2011-12-09T06:00:00"/>
    <n v="1323410400"/>
    <b v="1"/>
    <b v="0"/>
    <s v="theater/plays"/>
    <s v="theater/"/>
    <s v="plays"/>
  </r>
  <r>
    <x v="1"/>
    <n v="48.012468827930178"/>
    <n v="1604"/>
    <s v="AU"/>
    <s v="AUD"/>
    <x v="376"/>
    <n v="1538715600"/>
    <d v="2018-10-13T05:00:00"/>
    <n v="1539406800"/>
    <b v="0"/>
    <b v="0"/>
    <s v="film &amp; video/drama"/>
    <s v="film &amp; video/"/>
    <s v="drama"/>
  </r>
  <r>
    <x v="1"/>
    <n v="31.019823788546255"/>
    <n v="454"/>
    <s v="US"/>
    <s v="USD"/>
    <x v="377"/>
    <n v="1369285200"/>
    <d v="2013-05-29T05:00:00"/>
    <n v="1369803600"/>
    <b v="0"/>
    <b v="0"/>
    <s v="music/rock"/>
    <s v="music/"/>
    <s v="rock"/>
  </r>
  <r>
    <x v="1"/>
    <n v="99.203252032520325"/>
    <n v="123"/>
    <s v="IT"/>
    <s v="EUR"/>
    <x v="378"/>
    <n v="1525755600"/>
    <d v="2018-05-10T05:00:00"/>
    <n v="1525928400"/>
    <b v="0"/>
    <b v="1"/>
    <s v="film &amp; video/animation"/>
    <s v="film &amp; video/"/>
    <s v="animation"/>
  </r>
  <r>
    <x v="0"/>
    <n v="66.022316684378325"/>
    <n v="941"/>
    <s v="US"/>
    <s v="USD"/>
    <x v="379"/>
    <n v="1296626400"/>
    <d v="2011-02-09T06:00:00"/>
    <n v="1297231200"/>
    <b v="0"/>
    <b v="0"/>
    <s v="music/indie rock"/>
    <s v="music/"/>
    <s v="indie rock"/>
  </r>
  <r>
    <x v="0"/>
    <n v="2"/>
    <n v="1"/>
    <s v="US"/>
    <s v="USD"/>
    <x v="380"/>
    <n v="1376629200"/>
    <d v="2013-09-07T05:00:00"/>
    <n v="1378530000"/>
    <b v="0"/>
    <b v="1"/>
    <s v="photography/photography books"/>
    <s v="photography/"/>
    <s v="photography books"/>
  </r>
  <r>
    <x v="1"/>
    <n v="46.060200668896321"/>
    <n v="299"/>
    <s v="US"/>
    <s v="USD"/>
    <x v="381"/>
    <n v="1572152400"/>
    <d v="2019-10-27T05:00:00"/>
    <n v="1572152400"/>
    <b v="0"/>
    <b v="0"/>
    <s v="theater/plays"/>
    <s v="theater/"/>
    <s v="plays"/>
  </r>
  <r>
    <x v="0"/>
    <n v="73.650000000000006"/>
    <n v="40"/>
    <s v="US"/>
    <s v="USD"/>
    <x v="382"/>
    <n v="1325829600"/>
    <d v="2012-02-22T06:00:00"/>
    <n v="1329890400"/>
    <b v="0"/>
    <b v="1"/>
    <s v="film &amp; video/shorts"/>
    <s v="film &amp; video/"/>
    <s v="shorts"/>
  </r>
  <r>
    <x v="0"/>
    <n v="55.99336650082919"/>
    <n v="3015"/>
    <s v="CA"/>
    <s v="CAD"/>
    <x v="125"/>
    <n v="1273640400"/>
    <d v="2010-06-17T05:00:00"/>
    <n v="1276750800"/>
    <b v="0"/>
    <b v="1"/>
    <s v="theater/plays"/>
    <s v="theater/"/>
    <s v="plays"/>
  </r>
  <r>
    <x v="1"/>
    <n v="68.985695127402778"/>
    <n v="2237"/>
    <s v="US"/>
    <s v="USD"/>
    <x v="383"/>
    <n v="1510639200"/>
    <d v="2017-11-17T06:00:00"/>
    <n v="1510898400"/>
    <b v="0"/>
    <b v="0"/>
    <s v="theater/plays"/>
    <s v="theater/"/>
    <s v="plays"/>
  </r>
  <r>
    <x v="0"/>
    <n v="60.981609195402299"/>
    <n v="435"/>
    <s v="US"/>
    <s v="USD"/>
    <x v="384"/>
    <n v="1528088400"/>
    <d v="2018-07-24T05:00:00"/>
    <n v="1532408400"/>
    <b v="0"/>
    <b v="0"/>
    <s v="theater/plays"/>
    <s v="theater/"/>
    <s v="plays"/>
  </r>
  <r>
    <x v="1"/>
    <n v="110.98139534883721"/>
    <n v="645"/>
    <s v="US"/>
    <s v="USD"/>
    <x v="385"/>
    <n v="1359525600"/>
    <d v="2013-02-11T06:00:00"/>
    <n v="1360562400"/>
    <b v="1"/>
    <b v="0"/>
    <s v="film &amp; video/documentary"/>
    <s v="film &amp; video/"/>
    <s v="documentary"/>
  </r>
  <r>
    <x v="1"/>
    <n v="25"/>
    <n v="484"/>
    <s v="DK"/>
    <s v="DKK"/>
    <x v="386"/>
    <n v="1570942800"/>
    <d v="2019-10-20T05:00:00"/>
    <n v="1571547600"/>
    <b v="0"/>
    <b v="0"/>
    <s v="theater/plays"/>
    <s v="theater/"/>
    <s v="plays"/>
  </r>
  <r>
    <x v="1"/>
    <n v="78.759740259740255"/>
    <n v="154"/>
    <s v="CA"/>
    <s v="CAD"/>
    <x v="387"/>
    <n v="1466398800"/>
    <d v="2016-07-10T05:00:00"/>
    <n v="1468126800"/>
    <b v="0"/>
    <b v="0"/>
    <s v="film &amp; video/documentary"/>
    <s v="film &amp; video/"/>
    <s v="documentary"/>
  </r>
  <r>
    <x v="0"/>
    <n v="87.960784313725483"/>
    <n v="714"/>
    <s v="US"/>
    <s v="USD"/>
    <x v="388"/>
    <n v="1492491600"/>
    <d v="2017-04-22T05:00:00"/>
    <n v="1492837200"/>
    <b v="0"/>
    <b v="0"/>
    <s v="music/rock"/>
    <s v="music/"/>
    <s v="rock"/>
  </r>
  <r>
    <x v="2"/>
    <n v="49.987398739873989"/>
    <n v="1111"/>
    <s v="US"/>
    <s v="USD"/>
    <x v="277"/>
    <n v="1430197200"/>
    <d v="2015-04-28T05:00:00"/>
    <n v="1430197200"/>
    <b v="0"/>
    <b v="0"/>
    <s v="games/mobile games"/>
    <s v="games/"/>
    <s v="mobile games"/>
  </r>
  <r>
    <x v="1"/>
    <n v="99.524390243902445"/>
    <n v="82"/>
    <s v="US"/>
    <s v="USD"/>
    <x v="389"/>
    <n v="1496034000"/>
    <d v="2017-05-31T05:00:00"/>
    <n v="1496206800"/>
    <b v="0"/>
    <b v="0"/>
    <s v="theater/plays"/>
    <s v="theater/"/>
    <s v="plays"/>
  </r>
  <r>
    <x v="1"/>
    <n v="104.82089552238806"/>
    <n v="134"/>
    <s v="US"/>
    <s v="USD"/>
    <x v="390"/>
    <n v="1388728800"/>
    <d v="2014-01-13T06:00:00"/>
    <n v="1389592800"/>
    <b v="0"/>
    <b v="0"/>
    <s v="publishing/fiction"/>
    <s v="publishing/"/>
    <s v="fiction"/>
  </r>
  <r>
    <x v="2"/>
    <n v="108.01469237832875"/>
    <n v="1089"/>
    <s v="US"/>
    <s v="USD"/>
    <x v="391"/>
    <n v="1543298400"/>
    <d v="2018-12-24T06:00:00"/>
    <n v="1545631200"/>
    <b v="0"/>
    <b v="0"/>
    <s v="film &amp; video/animation"/>
    <s v="film &amp; video/"/>
    <s v="animation"/>
  </r>
  <r>
    <x v="0"/>
    <n v="28.998544660724033"/>
    <n v="5497"/>
    <s v="US"/>
    <s v="USD"/>
    <x v="392"/>
    <n v="1271739600"/>
    <d v="2010-04-28T05:00:00"/>
    <n v="1272430800"/>
    <b v="0"/>
    <b v="1"/>
    <s v="food/food trucks"/>
    <s v="food/"/>
    <s v="food trucks"/>
  </r>
  <r>
    <x v="0"/>
    <n v="30.028708133971293"/>
    <n v="418"/>
    <s v="US"/>
    <s v="USD"/>
    <x v="393"/>
    <n v="1326434400"/>
    <d v="2012-01-30T06:00:00"/>
    <n v="1327903200"/>
    <b v="0"/>
    <b v="0"/>
    <s v="theater/plays"/>
    <s v="theater/"/>
    <s v="plays"/>
  </r>
  <r>
    <x v="0"/>
    <n v="41.005559416261292"/>
    <n v="1439"/>
    <s v="US"/>
    <s v="USD"/>
    <x v="394"/>
    <n v="1295244000"/>
    <d v="2011-01-26T06:00:00"/>
    <n v="1296021600"/>
    <b v="0"/>
    <b v="1"/>
    <s v="film &amp; video/documentary"/>
    <s v="film &amp; video/"/>
    <s v="documentary"/>
  </r>
  <r>
    <x v="0"/>
    <n v="62.866666666666667"/>
    <n v="15"/>
    <s v="US"/>
    <s v="USD"/>
    <x v="395"/>
    <n v="1541221200"/>
    <d v="2018-11-27T06:00:00"/>
    <n v="1543298400"/>
    <b v="0"/>
    <b v="0"/>
    <s v="theater/plays"/>
    <s v="theater/"/>
    <s v="plays"/>
  </r>
  <r>
    <x v="0"/>
    <n v="47.005002501250623"/>
    <n v="1999"/>
    <s v="CA"/>
    <s v="CAD"/>
    <x v="396"/>
    <n v="1336280400"/>
    <d v="2012-05-07T05:00:00"/>
    <n v="1336366800"/>
    <b v="0"/>
    <b v="0"/>
    <s v="film &amp; video/documentary"/>
    <s v="film &amp; video/"/>
    <s v="documentary"/>
  </r>
  <r>
    <x v="1"/>
    <n v="26.997693638285604"/>
    <n v="5203"/>
    <s v="US"/>
    <s v="USD"/>
    <x v="397"/>
    <n v="1324533600"/>
    <d v="2011-12-28T06:00:00"/>
    <n v="1325052000"/>
    <b v="0"/>
    <b v="0"/>
    <s v="technology/web"/>
    <s v="technology/"/>
    <s v="web"/>
  </r>
  <r>
    <x v="1"/>
    <n v="68.329787234042556"/>
    <n v="94"/>
    <s v="US"/>
    <s v="USD"/>
    <x v="398"/>
    <n v="1498366800"/>
    <d v="2017-07-09T05:00:00"/>
    <n v="1499576400"/>
    <b v="0"/>
    <b v="0"/>
    <s v="theater/plays"/>
    <s v="theater/"/>
    <s v="plays"/>
  </r>
  <r>
    <x v="0"/>
    <n v="50.974576271186443"/>
    <n v="118"/>
    <s v="US"/>
    <s v="USD"/>
    <x v="399"/>
    <n v="1498712400"/>
    <d v="2017-07-29T05:00:00"/>
    <n v="1501304400"/>
    <b v="0"/>
    <b v="1"/>
    <s v="technology/wearables"/>
    <s v="technology/"/>
    <s v="wearables"/>
  </r>
  <r>
    <x v="1"/>
    <n v="54.024390243902438"/>
    <n v="205"/>
    <s v="US"/>
    <s v="USD"/>
    <x v="400"/>
    <n v="1271480400"/>
    <d v="2010-05-07T05:00:00"/>
    <n v="1273208400"/>
    <b v="0"/>
    <b v="1"/>
    <s v="theater/plays"/>
    <s v="theater/"/>
    <s v="plays"/>
  </r>
  <r>
    <x v="0"/>
    <n v="97.055555555555557"/>
    <n v="162"/>
    <s v="US"/>
    <s v="USD"/>
    <x v="116"/>
    <n v="1316667600"/>
    <d v="2011-09-24T05:00:00"/>
    <n v="1316840400"/>
    <b v="0"/>
    <b v="1"/>
    <s v="food/food trucks"/>
    <s v="food/"/>
    <s v="food trucks"/>
  </r>
  <r>
    <x v="0"/>
    <n v="24.867469879518072"/>
    <n v="83"/>
    <s v="US"/>
    <s v="USD"/>
    <x v="401"/>
    <n v="1524027600"/>
    <d v="2018-04-24T05:00:00"/>
    <n v="1524546000"/>
    <b v="0"/>
    <b v="0"/>
    <s v="music/indie rock"/>
    <s v="music/"/>
    <s v="indie rock"/>
  </r>
  <r>
    <x v="1"/>
    <n v="84.423913043478265"/>
    <n v="92"/>
    <s v="US"/>
    <s v="USD"/>
    <x v="402"/>
    <n v="1438059600"/>
    <d v="2015-08-03T05:00:00"/>
    <n v="1438578000"/>
    <b v="0"/>
    <b v="0"/>
    <s v="photography/photography books"/>
    <s v="photography/"/>
    <s v="photography books"/>
  </r>
  <r>
    <x v="1"/>
    <n v="47.091324200913242"/>
    <n v="219"/>
    <s v="US"/>
    <s v="USD"/>
    <x v="403"/>
    <n v="1361944800"/>
    <d v="2013-03-06T06:00:00"/>
    <n v="1362549600"/>
    <b v="0"/>
    <b v="0"/>
    <s v="theater/plays"/>
    <s v="theater/"/>
    <s v="plays"/>
  </r>
  <r>
    <x v="1"/>
    <n v="77.996041171813147"/>
    <n v="2526"/>
    <s v="US"/>
    <s v="USD"/>
    <x v="404"/>
    <n v="1410584400"/>
    <d v="2014-10-15T05:00:00"/>
    <n v="1413349200"/>
    <b v="0"/>
    <b v="1"/>
    <s v="theater/plays"/>
    <s v="theater/"/>
    <s v="plays"/>
  </r>
  <r>
    <x v="0"/>
    <n v="62.967871485943775"/>
    <n v="747"/>
    <s v="US"/>
    <s v="USD"/>
    <x v="405"/>
    <n v="1297404000"/>
    <d v="2011-02-18T06:00:00"/>
    <n v="1298008800"/>
    <b v="0"/>
    <b v="0"/>
    <s v="film &amp; video/animation"/>
    <s v="film &amp; video/"/>
    <s v="animation"/>
  </r>
  <r>
    <x v="3"/>
    <n v="81.006080449017773"/>
    <n v="2138"/>
    <s v="US"/>
    <s v="USD"/>
    <x v="406"/>
    <n v="1392012000"/>
    <d v="2014-03-10T05:00:00"/>
    <n v="1394427600"/>
    <b v="0"/>
    <b v="1"/>
    <s v="photography/photography books"/>
    <s v="photography/"/>
    <s v="photography books"/>
  </r>
  <r>
    <x v="0"/>
    <n v="65.321428571428569"/>
    <n v="84"/>
    <s v="US"/>
    <s v="USD"/>
    <x v="407"/>
    <n v="1569733200"/>
    <d v="2019-11-02T05:00:00"/>
    <n v="1572670800"/>
    <b v="0"/>
    <b v="0"/>
    <s v="theater/plays"/>
    <s v="theater/"/>
    <s v="plays"/>
  </r>
  <r>
    <x v="1"/>
    <n v="104.43617021276596"/>
    <n v="94"/>
    <s v="US"/>
    <s v="USD"/>
    <x v="408"/>
    <n v="1529643600"/>
    <d v="2018-07-09T05:00:00"/>
    <n v="1531112400"/>
    <b v="1"/>
    <b v="0"/>
    <s v="theater/plays"/>
    <s v="theater/"/>
    <s v="plays"/>
  </r>
  <r>
    <x v="0"/>
    <n v="69.989010989010993"/>
    <n v="91"/>
    <s v="US"/>
    <s v="USD"/>
    <x v="409"/>
    <n v="1399006800"/>
    <d v="2014-05-22T05:00:00"/>
    <n v="1400734800"/>
    <b v="0"/>
    <b v="0"/>
    <s v="theater/plays"/>
    <s v="theater/"/>
    <s v="plays"/>
  </r>
  <r>
    <x v="0"/>
    <n v="83.023989898989896"/>
    <n v="792"/>
    <s v="US"/>
    <s v="USD"/>
    <x v="410"/>
    <n v="1385359200"/>
    <d v="2013-12-11T06:00:00"/>
    <n v="1386741600"/>
    <b v="0"/>
    <b v="1"/>
    <s v="film &amp; video/documentary"/>
    <s v="film &amp; video/"/>
    <s v="documentary"/>
  </r>
  <r>
    <x v="3"/>
    <n v="90.3"/>
    <n v="10"/>
    <s v="CA"/>
    <s v="CAD"/>
    <x v="411"/>
    <n v="1480572000"/>
    <d v="2016-12-15T06:00:00"/>
    <n v="1481781600"/>
    <b v="1"/>
    <b v="0"/>
    <s v="theater/plays"/>
    <s v="theater/"/>
    <s v="plays"/>
  </r>
  <r>
    <x v="1"/>
    <n v="103.98131932282546"/>
    <n v="1713"/>
    <s v="IT"/>
    <s v="EUR"/>
    <x v="412"/>
    <n v="1418623200"/>
    <d v="2014-12-27T06:00:00"/>
    <n v="1419660000"/>
    <b v="0"/>
    <b v="1"/>
    <s v="theater/plays"/>
    <s v="theater/"/>
    <s v="plays"/>
  </r>
  <r>
    <x v="1"/>
    <n v="54.931726907630519"/>
    <n v="249"/>
    <s v="US"/>
    <s v="USD"/>
    <x v="413"/>
    <n v="1555736400"/>
    <d v="2019-04-21T05:00:00"/>
    <n v="1555822800"/>
    <b v="0"/>
    <b v="0"/>
    <s v="music/jazz"/>
    <s v="music/"/>
    <s v="jazz"/>
  </r>
  <r>
    <x v="1"/>
    <n v="51.921875"/>
    <n v="192"/>
    <s v="US"/>
    <s v="USD"/>
    <x v="414"/>
    <n v="1442120400"/>
    <d v="2015-09-16T05:00:00"/>
    <n v="1442379600"/>
    <b v="0"/>
    <b v="1"/>
    <s v="film &amp; video/animation"/>
    <s v="film &amp; video/"/>
    <s v="animation"/>
  </r>
  <r>
    <x v="1"/>
    <n v="60.02834008097166"/>
    <n v="247"/>
    <s v="US"/>
    <s v="USD"/>
    <x v="415"/>
    <n v="1362376800"/>
    <d v="2013-04-03T05:00:00"/>
    <n v="1364965200"/>
    <b v="0"/>
    <b v="0"/>
    <s v="theater/plays"/>
    <s v="theater/"/>
    <s v="plays"/>
  </r>
  <r>
    <x v="1"/>
    <n v="44.003488879197555"/>
    <n v="2293"/>
    <s v="US"/>
    <s v="USD"/>
    <x v="416"/>
    <n v="1478408400"/>
    <d v="2016-11-13T06:00:00"/>
    <n v="1479016800"/>
    <b v="0"/>
    <b v="0"/>
    <s v="film &amp; video/science fiction"/>
    <s v="film &amp; video/"/>
    <s v="science fiction"/>
  </r>
  <r>
    <x v="1"/>
    <n v="53.003513254551258"/>
    <n v="3131"/>
    <s v="US"/>
    <s v="USD"/>
    <x v="417"/>
    <n v="1498798800"/>
    <d v="2017-07-10T05:00:00"/>
    <n v="1499662800"/>
    <b v="0"/>
    <b v="0"/>
    <s v="film &amp; video/television"/>
    <s v="film &amp; video/"/>
    <s v="television"/>
  </r>
  <r>
    <x v="0"/>
    <n v="54.5"/>
    <n v="32"/>
    <s v="US"/>
    <s v="USD"/>
    <x v="418"/>
    <n v="1335416400"/>
    <d v="2012-05-24T05:00:00"/>
    <n v="1337835600"/>
    <b v="0"/>
    <b v="0"/>
    <s v="technology/wearables"/>
    <s v="technology/"/>
    <s v="wearables"/>
  </r>
  <r>
    <x v="1"/>
    <n v="75.04195804195804"/>
    <n v="143"/>
    <s v="IT"/>
    <s v="EUR"/>
    <x v="419"/>
    <n v="1504328400"/>
    <d v="2017-09-18T05:00:00"/>
    <n v="1505710800"/>
    <b v="0"/>
    <b v="0"/>
    <s v="theater/plays"/>
    <s v="theater/"/>
    <s v="plays"/>
  </r>
  <r>
    <x v="3"/>
    <n v="35.911111111111111"/>
    <n v="90"/>
    <s v="US"/>
    <s v="USD"/>
    <x v="420"/>
    <n v="1285822800"/>
    <d v="2010-10-19T05:00:00"/>
    <n v="1287464400"/>
    <b v="0"/>
    <b v="0"/>
    <s v="theater/plays"/>
    <s v="theater/"/>
    <s v="plays"/>
  </r>
  <r>
    <x v="1"/>
    <n v="36.952702702702702"/>
    <n v="296"/>
    <s v="US"/>
    <s v="USD"/>
    <x v="421"/>
    <n v="1311483600"/>
    <d v="2011-07-26T05:00:00"/>
    <n v="1311656400"/>
    <b v="0"/>
    <b v="1"/>
    <s v="music/indie rock"/>
    <s v="music/"/>
    <s v="indie rock"/>
  </r>
  <r>
    <x v="1"/>
    <n v="63.170588235294119"/>
    <n v="170"/>
    <s v="US"/>
    <s v="USD"/>
    <x v="422"/>
    <n v="1291356000"/>
    <d v="2010-12-24T06:00:00"/>
    <n v="1293170400"/>
    <b v="0"/>
    <b v="1"/>
    <s v="theater/plays"/>
    <s v="theater/"/>
    <s v="plays"/>
  </r>
  <r>
    <x v="0"/>
    <n v="29.99462365591398"/>
    <n v="186"/>
    <s v="US"/>
    <s v="USD"/>
    <x v="423"/>
    <n v="1355810400"/>
    <d v="2012-12-20T06:00:00"/>
    <n v="1355983200"/>
    <b v="0"/>
    <b v="0"/>
    <s v="technology/wearables"/>
    <s v="technology/"/>
    <s v="wearables"/>
  </r>
  <r>
    <x v="3"/>
    <n v="86"/>
    <n v="439"/>
    <s v="GB"/>
    <s v="GBP"/>
    <x v="424"/>
    <n v="1513663200"/>
    <d v="2018-01-04T06:00:00"/>
    <n v="1515045600"/>
    <b v="0"/>
    <b v="0"/>
    <s v="film &amp; video/television"/>
    <s v="film &amp; video/"/>
    <s v="television"/>
  </r>
  <r>
    <x v="0"/>
    <n v="75.014876033057845"/>
    <n v="605"/>
    <s v="US"/>
    <s v="USD"/>
    <x v="425"/>
    <n v="1365915600"/>
    <d v="2013-04-16T05:00:00"/>
    <n v="1366088400"/>
    <b v="0"/>
    <b v="1"/>
    <s v="games/video games"/>
    <s v="games/"/>
    <s v="video games"/>
  </r>
  <r>
    <x v="1"/>
    <n v="101.19767441860465"/>
    <n v="86"/>
    <s v="DK"/>
    <s v="DKK"/>
    <x v="426"/>
    <n v="1551852000"/>
    <d v="2019-03-23T05:00:00"/>
    <n v="1553317200"/>
    <b v="0"/>
    <b v="0"/>
    <s v="games/video games"/>
    <s v="games/"/>
    <s v="video games"/>
  </r>
  <r>
    <x v="0"/>
    <n v="4"/>
    <n v="1"/>
    <s v="CA"/>
    <s v="CAD"/>
    <x v="427"/>
    <n v="1540098000"/>
    <d v="2018-11-13T06:00:00"/>
    <n v="1542088800"/>
    <b v="0"/>
    <b v="0"/>
    <s v="film &amp; video/animation"/>
    <s v="film &amp; video/"/>
    <s v="animation"/>
  </r>
  <r>
    <x v="1"/>
    <n v="29.001272669424118"/>
    <n v="6286"/>
    <s v="US"/>
    <s v="USD"/>
    <x v="428"/>
    <n v="1500440400"/>
    <d v="2017-08-19T05:00:00"/>
    <n v="1503118800"/>
    <b v="0"/>
    <b v="0"/>
    <s v="music/rock"/>
    <s v="music/"/>
    <s v="rock"/>
  </r>
  <r>
    <x v="0"/>
    <n v="98.225806451612897"/>
    <n v="31"/>
    <s v="US"/>
    <s v="USD"/>
    <x v="429"/>
    <n v="1278392400"/>
    <d v="2010-07-07T05:00:00"/>
    <n v="1278478800"/>
    <b v="0"/>
    <b v="0"/>
    <s v="film &amp; video/drama"/>
    <s v="film &amp; video/"/>
    <s v="drama"/>
  </r>
  <r>
    <x v="0"/>
    <n v="87.001693480101608"/>
    <n v="1181"/>
    <s v="US"/>
    <s v="USD"/>
    <x v="411"/>
    <n v="1480572000"/>
    <d v="2017-01-11T06:00:00"/>
    <n v="1484114400"/>
    <b v="0"/>
    <b v="0"/>
    <s v="film &amp; video/science fiction"/>
    <s v="film &amp; video/"/>
    <s v="science fiction"/>
  </r>
  <r>
    <x v="0"/>
    <n v="45.205128205128204"/>
    <n v="39"/>
    <s v="US"/>
    <s v="USD"/>
    <x v="430"/>
    <n v="1382331600"/>
    <d v="2013-11-26T06:00:00"/>
    <n v="1385445600"/>
    <b v="0"/>
    <b v="1"/>
    <s v="film &amp; video/drama"/>
    <s v="film &amp; video/"/>
    <s v="drama"/>
  </r>
  <r>
    <x v="1"/>
    <n v="37.001341561577675"/>
    <n v="3727"/>
    <s v="US"/>
    <s v="USD"/>
    <x v="431"/>
    <n v="1316754000"/>
    <d v="2011-10-16T05:00:00"/>
    <n v="1318741200"/>
    <b v="0"/>
    <b v="0"/>
    <s v="theater/plays"/>
    <s v="theater/"/>
    <s v="plays"/>
  </r>
  <r>
    <x v="1"/>
    <n v="94.976947040498445"/>
    <n v="1605"/>
    <s v="US"/>
    <s v="USD"/>
    <x v="432"/>
    <n v="1518242400"/>
    <d v="2018-02-10T06:00:00"/>
    <n v="1518242400"/>
    <b v="0"/>
    <b v="1"/>
    <s v="music/indie rock"/>
    <s v="music/"/>
    <s v="indie rock"/>
  </r>
  <r>
    <x v="0"/>
    <n v="28.956521739130434"/>
    <n v="46"/>
    <s v="US"/>
    <s v="USD"/>
    <x v="433"/>
    <n v="1476421200"/>
    <d v="2016-10-16T05:00:00"/>
    <n v="1476594000"/>
    <b v="0"/>
    <b v="0"/>
    <s v="theater/plays"/>
    <s v="theater/"/>
    <s v="plays"/>
  </r>
  <r>
    <x v="1"/>
    <n v="55.993396226415094"/>
    <n v="2120"/>
    <s v="US"/>
    <s v="USD"/>
    <x v="434"/>
    <n v="1269752400"/>
    <d v="2010-05-11T05:00:00"/>
    <n v="1273554000"/>
    <b v="0"/>
    <b v="0"/>
    <s v="theater/plays"/>
    <s v="theater/"/>
    <s v="plays"/>
  </r>
  <r>
    <x v="0"/>
    <n v="54.038095238095238"/>
    <n v="105"/>
    <s v="US"/>
    <s v="USD"/>
    <x v="435"/>
    <n v="1419746400"/>
    <d v="2015-01-22T06:00:00"/>
    <n v="1421906400"/>
    <b v="0"/>
    <b v="0"/>
    <s v="film &amp; video/documentary"/>
    <s v="film &amp; video/"/>
    <s v="documentary"/>
  </r>
  <r>
    <x v="1"/>
    <n v="82.38"/>
    <n v="50"/>
    <s v="US"/>
    <s v="USD"/>
    <x v="8"/>
    <n v="1281330000"/>
    <d v="2010-08-12T05:00:00"/>
    <n v="1281589200"/>
    <b v="0"/>
    <b v="0"/>
    <s v="theater/plays"/>
    <s v="theater/"/>
    <s v="plays"/>
  </r>
  <r>
    <x v="1"/>
    <n v="66.997115384615384"/>
    <n v="2080"/>
    <s v="US"/>
    <s v="USD"/>
    <x v="436"/>
    <n v="1398661200"/>
    <d v="2014-05-18T05:00:00"/>
    <n v="1400389200"/>
    <b v="0"/>
    <b v="0"/>
    <s v="film &amp; video/drama"/>
    <s v="film &amp; video/"/>
    <s v="drama"/>
  </r>
  <r>
    <x v="0"/>
    <n v="107.91401869158878"/>
    <n v="535"/>
    <s v="US"/>
    <s v="USD"/>
    <x v="385"/>
    <n v="1359525600"/>
    <d v="2013-03-09T06:00:00"/>
    <n v="1362808800"/>
    <b v="0"/>
    <b v="0"/>
    <s v="games/mobile games"/>
    <s v="games/"/>
    <s v="mobile games"/>
  </r>
  <r>
    <x v="1"/>
    <n v="69.009501187648453"/>
    <n v="2105"/>
    <s v="US"/>
    <s v="USD"/>
    <x v="437"/>
    <n v="1388469600"/>
    <d v="2014-01-04T06:00:00"/>
    <n v="1388815200"/>
    <b v="0"/>
    <b v="0"/>
    <s v="film &amp; video/animation"/>
    <s v="film &amp; video/"/>
    <s v="animation"/>
  </r>
  <r>
    <x v="1"/>
    <n v="39.006568144499177"/>
    <n v="2436"/>
    <s v="US"/>
    <s v="USD"/>
    <x v="438"/>
    <n v="1518328800"/>
    <d v="2018-02-25T06:00:00"/>
    <n v="1519538400"/>
    <b v="0"/>
    <b v="0"/>
    <s v="theater/plays"/>
    <s v="theater/"/>
    <s v="plays"/>
  </r>
  <r>
    <x v="1"/>
    <n v="110.3625"/>
    <n v="80"/>
    <s v="US"/>
    <s v="USD"/>
    <x v="439"/>
    <n v="1517032800"/>
    <d v="2018-02-05T06:00:00"/>
    <n v="1517810400"/>
    <b v="0"/>
    <b v="0"/>
    <s v="publishing/translations"/>
    <s v="publishing/"/>
    <s v="translations"/>
  </r>
  <r>
    <x v="1"/>
    <n v="94.857142857142861"/>
    <n v="42"/>
    <s v="US"/>
    <s v="USD"/>
    <x v="440"/>
    <n v="1368594000"/>
    <d v="2013-06-07T05:00:00"/>
    <n v="1370581200"/>
    <b v="0"/>
    <b v="1"/>
    <s v="technology/wearables"/>
    <s v="technology/"/>
    <s v="wearables"/>
  </r>
  <r>
    <x v="1"/>
    <n v="57.935251798561154"/>
    <n v="139"/>
    <s v="CA"/>
    <s v="CAD"/>
    <x v="441"/>
    <n v="1448258400"/>
    <d v="2015-11-30T06:00:00"/>
    <n v="1448863200"/>
    <b v="0"/>
    <b v="1"/>
    <s v="technology/web"/>
    <s v="technology/"/>
    <s v="web"/>
  </r>
  <r>
    <x v="0"/>
    <n v="101.25"/>
    <n v="16"/>
    <s v="US"/>
    <s v="USD"/>
    <x v="442"/>
    <n v="1555218000"/>
    <d v="2019-04-30T05:00:00"/>
    <n v="1556600400"/>
    <b v="0"/>
    <b v="0"/>
    <s v="theater/plays"/>
    <s v="theater/"/>
    <s v="plays"/>
  </r>
  <r>
    <x v="1"/>
    <n v="64.95597484276729"/>
    <n v="159"/>
    <s v="US"/>
    <s v="USD"/>
    <x v="443"/>
    <n v="1431925200"/>
    <d v="2015-05-20T05:00:00"/>
    <n v="1432098000"/>
    <b v="0"/>
    <b v="0"/>
    <s v="film &amp; video/drama"/>
    <s v="film &amp; video/"/>
    <s v="drama"/>
  </r>
  <r>
    <x v="1"/>
    <n v="27.00524934383202"/>
    <n v="381"/>
    <s v="US"/>
    <s v="USD"/>
    <x v="315"/>
    <n v="1481522400"/>
    <d v="2016-12-19T06:00:00"/>
    <n v="1482127200"/>
    <b v="0"/>
    <b v="0"/>
    <s v="technology/wearables"/>
    <s v="technology/"/>
    <s v="wearables"/>
  </r>
  <r>
    <x v="1"/>
    <n v="50.97422680412371"/>
    <n v="194"/>
    <s v="GB"/>
    <s v="GBP"/>
    <x v="444"/>
    <n v="1335934800"/>
    <d v="2012-05-02T05:00:00"/>
    <n v="1335934800"/>
    <b v="0"/>
    <b v="1"/>
    <s v="food/food trucks"/>
    <s v="food/"/>
    <s v="food trucks"/>
  </r>
  <r>
    <x v="0"/>
    <n v="104.94260869565217"/>
    <n v="575"/>
    <s v="US"/>
    <s v="USD"/>
    <x v="445"/>
    <n v="1552280400"/>
    <d v="2019-05-04T05:00:00"/>
    <n v="1556946000"/>
    <b v="0"/>
    <b v="0"/>
    <s v="music/rock"/>
    <s v="music/"/>
    <s v="rock"/>
  </r>
  <r>
    <x v="1"/>
    <n v="84.028301886792448"/>
    <n v="106"/>
    <s v="US"/>
    <s v="USD"/>
    <x v="446"/>
    <n v="1529989200"/>
    <d v="2018-06-27T05:00:00"/>
    <n v="1530075600"/>
    <b v="0"/>
    <b v="0"/>
    <s v="music/electric music"/>
    <s v="music/"/>
    <s v="electric music"/>
  </r>
  <r>
    <x v="1"/>
    <n v="102.85915492957747"/>
    <n v="142"/>
    <s v="US"/>
    <s v="USD"/>
    <x v="447"/>
    <n v="1418709600"/>
    <d v="2014-12-17T06:00:00"/>
    <n v="1418796000"/>
    <b v="0"/>
    <b v="0"/>
    <s v="film &amp; video/television"/>
    <s v="film &amp; video/"/>
    <s v="television"/>
  </r>
  <r>
    <x v="1"/>
    <n v="39.962085308056871"/>
    <n v="211"/>
    <s v="US"/>
    <s v="USD"/>
    <x v="448"/>
    <n v="1372136400"/>
    <d v="2013-06-29T05:00:00"/>
    <n v="1372482000"/>
    <b v="0"/>
    <b v="1"/>
    <s v="publishing/translations"/>
    <s v="publishing/"/>
    <s v="translations"/>
  </r>
  <r>
    <x v="0"/>
    <n v="51.001785714285717"/>
    <n v="1120"/>
    <s v="US"/>
    <s v="USD"/>
    <x v="342"/>
    <n v="1533877200"/>
    <d v="2018-08-16T05:00:00"/>
    <n v="1534395600"/>
    <b v="0"/>
    <b v="0"/>
    <s v="publishing/fiction"/>
    <s v="publishing/"/>
    <s v="fiction"/>
  </r>
  <r>
    <x v="0"/>
    <n v="40.823008849557525"/>
    <n v="113"/>
    <s v="US"/>
    <s v="USD"/>
    <x v="449"/>
    <n v="1309064400"/>
    <d v="2011-07-23T05:00:00"/>
    <n v="1311397200"/>
    <b v="0"/>
    <b v="0"/>
    <s v="film &amp; video/science fiction"/>
    <s v="film &amp; video/"/>
    <s v="science fiction"/>
  </r>
  <r>
    <x v="1"/>
    <n v="58.999637155297535"/>
    <n v="2756"/>
    <s v="US"/>
    <s v="USD"/>
    <x v="450"/>
    <n v="1425877200"/>
    <d v="2015-03-21T05:00:00"/>
    <n v="1426914000"/>
    <b v="0"/>
    <b v="0"/>
    <s v="technology/wearables"/>
    <s v="technology/"/>
    <s v="wearables"/>
  </r>
  <r>
    <x v="1"/>
    <n v="71.156069364161851"/>
    <n v="173"/>
    <s v="GB"/>
    <s v="GBP"/>
    <x v="451"/>
    <n v="1501304400"/>
    <d v="2017-07-31T05:00:00"/>
    <n v="1501477200"/>
    <b v="0"/>
    <b v="0"/>
    <s v="food/food trucks"/>
    <s v="food/"/>
    <s v="food trucks"/>
  </r>
  <r>
    <x v="1"/>
    <n v="99.494252873563212"/>
    <n v="87"/>
    <s v="US"/>
    <s v="USD"/>
    <x v="452"/>
    <n v="1268287200"/>
    <d v="2010-03-20T05:00:00"/>
    <n v="1269061200"/>
    <b v="0"/>
    <b v="1"/>
    <s v="photography/photography books"/>
    <s v="photography/"/>
    <s v="photography books"/>
  </r>
  <r>
    <x v="0"/>
    <n v="103.98634590377114"/>
    <n v="1538"/>
    <s v="US"/>
    <s v="USD"/>
    <x v="453"/>
    <n v="1412139600"/>
    <d v="2014-11-12T06:00:00"/>
    <n v="1415772000"/>
    <b v="0"/>
    <b v="1"/>
    <s v="theater/plays"/>
    <s v="theater/"/>
    <s v="plays"/>
  </r>
  <r>
    <x v="0"/>
    <n v="76.555555555555557"/>
    <n v="9"/>
    <s v="US"/>
    <s v="USD"/>
    <x v="454"/>
    <n v="1330063200"/>
    <d v="2012-03-06T06:00:00"/>
    <n v="1331013600"/>
    <b v="0"/>
    <b v="1"/>
    <s v="publishing/fiction"/>
    <s v="publishing/"/>
    <s v="fiction"/>
  </r>
  <r>
    <x v="0"/>
    <n v="87.068592057761734"/>
    <n v="554"/>
    <s v="US"/>
    <s v="USD"/>
    <x v="455"/>
    <n v="1576130400"/>
    <d v="2019-12-19T06:00:00"/>
    <n v="1576735200"/>
    <b v="0"/>
    <b v="0"/>
    <s v="theater/plays"/>
    <s v="theater/"/>
    <s v="plays"/>
  </r>
  <r>
    <x v="1"/>
    <n v="48.99554707379135"/>
    <n v="1572"/>
    <s v="GB"/>
    <s v="GBP"/>
    <x v="456"/>
    <n v="1407128400"/>
    <d v="2014-09-22T05:00:00"/>
    <n v="1411362000"/>
    <b v="0"/>
    <b v="1"/>
    <s v="food/food trucks"/>
    <s v="food/"/>
    <s v="food trucks"/>
  </r>
  <r>
    <x v="0"/>
    <n v="42.969135802469133"/>
    <n v="648"/>
    <s v="GB"/>
    <s v="GBP"/>
    <x v="457"/>
    <n v="1560142800"/>
    <d v="2019-07-21T05:00:00"/>
    <n v="1563685200"/>
    <b v="0"/>
    <b v="0"/>
    <s v="theater/plays"/>
    <s v="theater/"/>
    <s v="plays"/>
  </r>
  <r>
    <x v="0"/>
    <n v="33.428571428571431"/>
    <n v="21"/>
    <s v="GB"/>
    <s v="GBP"/>
    <x v="458"/>
    <n v="1520575200"/>
    <d v="2018-03-24T05:00:00"/>
    <n v="1521867600"/>
    <b v="0"/>
    <b v="1"/>
    <s v="publishing/translations"/>
    <s v="publishing/"/>
    <s v="translations"/>
  </r>
  <r>
    <x v="1"/>
    <n v="83.982949701619773"/>
    <n v="2346"/>
    <s v="US"/>
    <s v="USD"/>
    <x v="459"/>
    <n v="1492664400"/>
    <d v="2017-05-23T05:00:00"/>
    <n v="1495515600"/>
    <b v="0"/>
    <b v="0"/>
    <s v="theater/plays"/>
    <s v="theater/"/>
    <s v="plays"/>
  </r>
  <r>
    <x v="1"/>
    <n v="101.41739130434783"/>
    <n v="115"/>
    <s v="US"/>
    <s v="USD"/>
    <x v="460"/>
    <n v="1454479200"/>
    <d v="2016-02-20T06:00:00"/>
    <n v="1455948000"/>
    <b v="0"/>
    <b v="0"/>
    <s v="theater/plays"/>
    <s v="theater/"/>
    <s v="plays"/>
  </r>
  <r>
    <x v="1"/>
    <n v="109.87058823529412"/>
    <n v="85"/>
    <s v="IT"/>
    <s v="EUR"/>
    <x v="461"/>
    <n v="1281934800"/>
    <d v="2010-08-21T05:00:00"/>
    <n v="1282366800"/>
    <b v="0"/>
    <b v="0"/>
    <s v="technology/wearables"/>
    <s v="technology/"/>
    <s v="wearables"/>
  </r>
  <r>
    <x v="1"/>
    <n v="31.916666666666668"/>
    <n v="144"/>
    <s v="US"/>
    <s v="USD"/>
    <x v="462"/>
    <n v="1573970400"/>
    <d v="2019-11-24T06:00:00"/>
    <n v="1574575200"/>
    <b v="0"/>
    <b v="0"/>
    <s v="journalism/audio"/>
    <s v="journalism/"/>
    <s v="audio"/>
  </r>
  <r>
    <x v="1"/>
    <n v="70.993450675399103"/>
    <n v="2443"/>
    <s v="US"/>
    <s v="USD"/>
    <x v="463"/>
    <n v="1372654800"/>
    <d v="2013-07-27T05:00:00"/>
    <n v="1374901200"/>
    <b v="0"/>
    <b v="1"/>
    <s v="food/food trucks"/>
    <s v="food/"/>
    <s v="food trucks"/>
  </r>
  <r>
    <x v="3"/>
    <n v="77.026890756302521"/>
    <n v="595"/>
    <s v="US"/>
    <s v="USD"/>
    <x v="464"/>
    <n v="1275886800"/>
    <d v="2010-07-12T05:00:00"/>
    <n v="1278910800"/>
    <b v="1"/>
    <b v="1"/>
    <s v="film &amp; video/shorts"/>
    <s v="film &amp; video/"/>
    <s v="shorts"/>
  </r>
  <r>
    <x v="1"/>
    <n v="101.78125"/>
    <n v="64"/>
    <s v="US"/>
    <s v="USD"/>
    <x v="465"/>
    <n v="1561784400"/>
    <d v="2019-07-12T05:00:00"/>
    <n v="1562907600"/>
    <b v="0"/>
    <b v="0"/>
    <s v="photography/photography books"/>
    <s v="photography/"/>
    <s v="photography books"/>
  </r>
  <r>
    <x v="1"/>
    <n v="51.059701492537314"/>
    <n v="268"/>
    <s v="US"/>
    <s v="USD"/>
    <x v="466"/>
    <n v="1332392400"/>
    <d v="2012-03-23T05:00:00"/>
    <n v="1332478800"/>
    <b v="0"/>
    <b v="0"/>
    <s v="technology/wearables"/>
    <s v="technology/"/>
    <s v="wearables"/>
  </r>
  <r>
    <x v="1"/>
    <n v="68.02051282051282"/>
    <n v="195"/>
    <s v="DK"/>
    <s v="DKK"/>
    <x v="467"/>
    <n v="1402376400"/>
    <d v="2014-06-14T05:00:00"/>
    <n v="1402722000"/>
    <b v="0"/>
    <b v="0"/>
    <s v="theater/plays"/>
    <s v="theater/"/>
    <s v="plays"/>
  </r>
  <r>
    <x v="0"/>
    <n v="30.87037037037037"/>
    <n v="54"/>
    <s v="US"/>
    <s v="USD"/>
    <x v="468"/>
    <n v="1495342800"/>
    <d v="2017-06-07T05:00:00"/>
    <n v="1496811600"/>
    <b v="0"/>
    <b v="0"/>
    <s v="film &amp; video/animation"/>
    <s v="film &amp; video/"/>
    <s v="animation"/>
  </r>
  <r>
    <x v="0"/>
    <n v="27.908333333333335"/>
    <n v="120"/>
    <s v="US"/>
    <s v="USD"/>
    <x v="469"/>
    <n v="1482213600"/>
    <d v="2016-12-20T06:00:00"/>
    <n v="1482213600"/>
    <b v="0"/>
    <b v="1"/>
    <s v="technology/wearables"/>
    <s v="technology/"/>
    <s v="wearables"/>
  </r>
  <r>
    <x v="0"/>
    <n v="79.994818652849744"/>
    <n v="579"/>
    <s v="DK"/>
    <s v="DKK"/>
    <x v="470"/>
    <n v="1420092000"/>
    <d v="2015-01-03T06:00:00"/>
    <n v="1420264800"/>
    <b v="0"/>
    <b v="0"/>
    <s v="technology/web"/>
    <s v="technology/"/>
    <s v="web"/>
  </r>
  <r>
    <x v="0"/>
    <n v="38.003378378378379"/>
    <n v="2072"/>
    <s v="US"/>
    <s v="USD"/>
    <x v="471"/>
    <n v="1458018000"/>
    <d v="2016-03-20T05:00:00"/>
    <n v="1458450000"/>
    <b v="0"/>
    <b v="1"/>
    <s v="film &amp; video/documentary"/>
    <s v="film &amp; video/"/>
    <s v="documentary"/>
  </r>
  <r>
    <x v="0"/>
    <e v="#DIV/0!"/>
    <n v="0"/>
    <s v="US"/>
    <s v="USD"/>
    <x v="472"/>
    <n v="1367384400"/>
    <d v="2013-05-29T05:00:00"/>
    <n v="1369803600"/>
    <b v="0"/>
    <b v="1"/>
    <s v="theater/plays"/>
    <s v="theater/"/>
    <s v="plays"/>
  </r>
  <r>
    <x v="0"/>
    <n v="59.990534521158132"/>
    <n v="1796"/>
    <s v="US"/>
    <s v="USD"/>
    <x v="473"/>
    <n v="1363064400"/>
    <d v="2013-03-14T05:00:00"/>
    <n v="1363237200"/>
    <b v="0"/>
    <b v="0"/>
    <s v="film &amp; video/documentary"/>
    <s v="film &amp; video/"/>
    <s v="documentary"/>
  </r>
  <r>
    <x v="1"/>
    <n v="37.037634408602152"/>
    <n v="186"/>
    <s v="AU"/>
    <s v="AUD"/>
    <x v="474"/>
    <n v="1343365200"/>
    <d v="2012-08-25T05:00:00"/>
    <n v="1345870800"/>
    <b v="0"/>
    <b v="1"/>
    <s v="games/video games"/>
    <s v="games/"/>
    <s v="video games"/>
  </r>
  <r>
    <x v="1"/>
    <n v="99.963043478260872"/>
    <n v="460"/>
    <s v="US"/>
    <s v="USD"/>
    <x v="72"/>
    <n v="1435726800"/>
    <d v="2015-07-21T05:00:00"/>
    <n v="1437454800"/>
    <b v="0"/>
    <b v="0"/>
    <s v="film &amp; video/drama"/>
    <s v="film &amp; video/"/>
    <s v="drama"/>
  </r>
  <r>
    <x v="0"/>
    <n v="111.6774193548387"/>
    <n v="62"/>
    <s v="IT"/>
    <s v="EUR"/>
    <x v="443"/>
    <n v="1431925200"/>
    <d v="2015-05-19T05:00:00"/>
    <n v="1432011600"/>
    <b v="0"/>
    <b v="0"/>
    <s v="music/rock"/>
    <s v="music/"/>
    <s v="rock"/>
  </r>
  <r>
    <x v="0"/>
    <n v="36.014409221902014"/>
    <n v="347"/>
    <s v="US"/>
    <s v="USD"/>
    <x v="475"/>
    <n v="1362722400"/>
    <d v="2013-04-19T05:00:00"/>
    <n v="1366347600"/>
    <b v="0"/>
    <b v="1"/>
    <s v="publishing/radio &amp; podcasts"/>
    <s v="publishing/"/>
    <s v="radio &amp; podcasts"/>
  </r>
  <r>
    <x v="1"/>
    <n v="66.010284810126578"/>
    <n v="2528"/>
    <s v="US"/>
    <s v="USD"/>
    <x v="81"/>
    <n v="1511416800"/>
    <d v="2017-12-10T06:00:00"/>
    <n v="1512885600"/>
    <b v="0"/>
    <b v="1"/>
    <s v="theater/plays"/>
    <s v="theater/"/>
    <s v="plays"/>
  </r>
  <r>
    <x v="0"/>
    <n v="44.05263157894737"/>
    <n v="19"/>
    <s v="US"/>
    <s v="USD"/>
    <x v="476"/>
    <n v="1365483600"/>
    <d v="2013-05-28T05:00:00"/>
    <n v="1369717200"/>
    <b v="0"/>
    <b v="1"/>
    <s v="technology/web"/>
    <s v="technology/"/>
    <s v="web"/>
  </r>
  <r>
    <x v="1"/>
    <n v="52.999726551818434"/>
    <n v="3657"/>
    <s v="US"/>
    <s v="USD"/>
    <x v="192"/>
    <n v="1532840400"/>
    <d v="2018-08-19T05:00:00"/>
    <n v="1534654800"/>
    <b v="0"/>
    <b v="0"/>
    <s v="theater/plays"/>
    <s v="theater/"/>
    <s v="plays"/>
  </r>
  <r>
    <x v="0"/>
    <n v="95"/>
    <n v="1258"/>
    <s v="US"/>
    <s v="USD"/>
    <x v="477"/>
    <n v="1336194000"/>
    <d v="2012-05-15T05:00:00"/>
    <n v="1337058000"/>
    <b v="0"/>
    <b v="0"/>
    <s v="theater/plays"/>
    <s v="theater/"/>
    <s v="plays"/>
  </r>
  <r>
    <x v="1"/>
    <n v="70.908396946564892"/>
    <n v="131"/>
    <s v="AU"/>
    <s v="AUD"/>
    <x v="478"/>
    <n v="1527742800"/>
    <d v="2018-06-24T05:00:00"/>
    <n v="1529816400"/>
    <b v="0"/>
    <b v="0"/>
    <s v="film &amp; video/drama"/>
    <s v="film &amp; video/"/>
    <s v="drama"/>
  </r>
  <r>
    <x v="0"/>
    <n v="98.060773480662988"/>
    <n v="362"/>
    <s v="US"/>
    <s v="USD"/>
    <x v="479"/>
    <n v="1564030800"/>
    <d v="2019-08-04T05:00:00"/>
    <n v="1564894800"/>
    <b v="0"/>
    <b v="0"/>
    <s v="theater/plays"/>
    <s v="theater/"/>
    <s v="plays"/>
  </r>
  <r>
    <x v="1"/>
    <n v="53.046025104602514"/>
    <n v="239"/>
    <s v="US"/>
    <s v="USD"/>
    <x v="480"/>
    <n v="1404536400"/>
    <d v="2014-07-06T05:00:00"/>
    <n v="1404622800"/>
    <b v="0"/>
    <b v="1"/>
    <s v="games/video games"/>
    <s v="games/"/>
    <s v="video games"/>
  </r>
  <r>
    <x v="3"/>
    <n v="93.142857142857139"/>
    <n v="35"/>
    <s v="US"/>
    <s v="USD"/>
    <x v="180"/>
    <n v="1284008400"/>
    <d v="2010-09-11T05:00:00"/>
    <n v="1284181200"/>
    <b v="0"/>
    <b v="0"/>
    <s v="film &amp; video/television"/>
    <s v="film &amp; video/"/>
    <s v="television"/>
  </r>
  <r>
    <x v="3"/>
    <n v="58.945075757575758"/>
    <n v="528"/>
    <s v="CH"/>
    <s v="CHF"/>
    <x v="481"/>
    <n v="1386309600"/>
    <d v="2013-12-11T06:00:00"/>
    <n v="1386741600"/>
    <b v="0"/>
    <b v="1"/>
    <s v="music/rock"/>
    <s v="music/"/>
    <s v="rock"/>
  </r>
  <r>
    <x v="0"/>
    <n v="36.067669172932334"/>
    <n v="133"/>
    <s v="CA"/>
    <s v="CAD"/>
    <x v="482"/>
    <n v="1324620000"/>
    <d v="2011-12-25T06:00:00"/>
    <n v="1324792800"/>
    <b v="0"/>
    <b v="1"/>
    <s v="theater/plays"/>
    <s v="theater/"/>
    <s v="plays"/>
  </r>
  <r>
    <x v="0"/>
    <n v="63.030732860520096"/>
    <n v="846"/>
    <s v="US"/>
    <s v="USD"/>
    <x v="194"/>
    <n v="1281070800"/>
    <d v="2010-09-13T05:00:00"/>
    <n v="1284354000"/>
    <b v="0"/>
    <b v="0"/>
    <s v="publishing/nonfiction"/>
    <s v="publishing/"/>
    <s v="nonfiction"/>
  </r>
  <r>
    <x v="1"/>
    <n v="84.717948717948715"/>
    <n v="78"/>
    <s v="US"/>
    <s v="USD"/>
    <x v="483"/>
    <n v="1493960400"/>
    <d v="2017-05-10T05:00:00"/>
    <n v="1494392400"/>
    <b v="0"/>
    <b v="0"/>
    <s v="food/food trucks"/>
    <s v="food/"/>
    <s v="food trucks"/>
  </r>
  <r>
    <x v="0"/>
    <n v="62.2"/>
    <n v="10"/>
    <s v="US"/>
    <s v="USD"/>
    <x v="484"/>
    <n v="1519365600"/>
    <d v="2018-02-25T06:00:00"/>
    <n v="1519538400"/>
    <b v="0"/>
    <b v="1"/>
    <s v="film &amp; video/animation"/>
    <s v="film &amp; video/"/>
    <s v="animation"/>
  </r>
  <r>
    <x v="1"/>
    <n v="101.97518330513255"/>
    <n v="1773"/>
    <s v="US"/>
    <s v="USD"/>
    <x v="355"/>
    <n v="1420696800"/>
    <d v="2015-01-22T06:00:00"/>
    <n v="1421906400"/>
    <b v="0"/>
    <b v="1"/>
    <s v="music/rock"/>
    <s v="music/"/>
    <s v="rock"/>
  </r>
  <r>
    <x v="1"/>
    <n v="106.4375"/>
    <n v="32"/>
    <s v="US"/>
    <s v="USD"/>
    <x v="485"/>
    <n v="1555650000"/>
    <d v="2019-04-22T05:00:00"/>
    <n v="1555909200"/>
    <b v="0"/>
    <b v="0"/>
    <s v="theater/plays"/>
    <s v="theater/"/>
    <s v="plays"/>
  </r>
  <r>
    <x v="1"/>
    <n v="29.975609756097562"/>
    <n v="369"/>
    <s v="US"/>
    <s v="USD"/>
    <x v="486"/>
    <n v="1471928400"/>
    <d v="2016-08-29T05:00:00"/>
    <n v="1472446800"/>
    <b v="0"/>
    <b v="1"/>
    <s v="film &amp; video/drama"/>
    <s v="film &amp; video/"/>
    <s v="drama"/>
  </r>
  <r>
    <x v="0"/>
    <n v="85.806282722513089"/>
    <n v="191"/>
    <s v="US"/>
    <s v="USD"/>
    <x v="487"/>
    <n v="1341291600"/>
    <d v="2012-07-15T05:00:00"/>
    <n v="1342328400"/>
    <b v="0"/>
    <b v="0"/>
    <s v="film &amp; video/shorts"/>
    <s v="film &amp; video/"/>
    <s v="shorts"/>
  </r>
  <r>
    <x v="1"/>
    <n v="70.82022471910112"/>
    <n v="89"/>
    <s v="US"/>
    <s v="USD"/>
    <x v="488"/>
    <n v="1267682400"/>
    <d v="2010-03-09T06:00:00"/>
    <n v="1268114400"/>
    <b v="0"/>
    <b v="0"/>
    <s v="film &amp; video/shorts"/>
    <s v="film &amp; video/"/>
    <s v="shorts"/>
  </r>
  <r>
    <x v="0"/>
    <n v="40.998484082870135"/>
    <n v="1979"/>
    <s v="US"/>
    <s v="USD"/>
    <x v="489"/>
    <n v="1272258000"/>
    <d v="2010-05-09T05:00:00"/>
    <n v="1273381200"/>
    <b v="0"/>
    <b v="0"/>
    <s v="theater/plays"/>
    <s v="theater/"/>
    <s v="plays"/>
  </r>
  <r>
    <x v="0"/>
    <n v="28.063492063492063"/>
    <n v="63"/>
    <s v="US"/>
    <s v="USD"/>
    <x v="490"/>
    <n v="1290492000"/>
    <d v="2010-11-27T06:00:00"/>
    <n v="1290837600"/>
    <b v="0"/>
    <b v="0"/>
    <s v="technology/wearables"/>
    <s v="technology/"/>
    <s v="wearables"/>
  </r>
  <r>
    <x v="1"/>
    <n v="88.054421768707485"/>
    <n v="147"/>
    <s v="US"/>
    <s v="USD"/>
    <x v="312"/>
    <n v="1451109600"/>
    <d v="2016-02-01T06:00:00"/>
    <n v="1454306400"/>
    <b v="0"/>
    <b v="1"/>
    <s v="theater/plays"/>
    <s v="theater/"/>
    <s v="plays"/>
  </r>
  <r>
    <x v="0"/>
    <n v="31"/>
    <n v="6080"/>
    <s v="CA"/>
    <s v="CAD"/>
    <x v="491"/>
    <n v="1454652000"/>
    <d v="2016-03-12T06:00:00"/>
    <n v="1457762400"/>
    <b v="0"/>
    <b v="0"/>
    <s v="film &amp; video/animation"/>
    <s v="film &amp; video/"/>
    <s v="animation"/>
  </r>
  <r>
    <x v="0"/>
    <n v="90.337500000000006"/>
    <n v="80"/>
    <s v="GB"/>
    <s v="GBP"/>
    <x v="492"/>
    <n v="1385186400"/>
    <d v="2014-01-07T06:00:00"/>
    <n v="1389074400"/>
    <b v="0"/>
    <b v="0"/>
    <s v="music/indie rock"/>
    <s v="music/"/>
    <s v="indie rock"/>
  </r>
  <r>
    <x v="0"/>
    <n v="63.777777777777779"/>
    <n v="9"/>
    <s v="US"/>
    <s v="USD"/>
    <x v="493"/>
    <n v="1399698000"/>
    <d v="2014-06-07T05:00:00"/>
    <n v="1402117200"/>
    <b v="0"/>
    <b v="0"/>
    <s v="games/video games"/>
    <s v="games/"/>
    <s v="video games"/>
  </r>
  <r>
    <x v="0"/>
    <n v="53.995515695067262"/>
    <n v="1784"/>
    <s v="US"/>
    <s v="USD"/>
    <x v="494"/>
    <n v="1283230800"/>
    <d v="2010-09-14T05:00:00"/>
    <n v="1284440400"/>
    <b v="0"/>
    <b v="1"/>
    <s v="publishing/fiction"/>
    <s v="publishing/"/>
    <s v="fiction"/>
  </r>
  <r>
    <x v="2"/>
    <n v="48.993956043956047"/>
    <n v="3640"/>
    <s v="CH"/>
    <s v="CHF"/>
    <x v="495"/>
    <n v="1384149600"/>
    <d v="2014-01-06T06:00:00"/>
    <n v="1388988000"/>
    <b v="0"/>
    <b v="0"/>
    <s v="games/video games"/>
    <s v="games/"/>
    <s v="video games"/>
  </r>
  <r>
    <x v="1"/>
    <n v="63.857142857142854"/>
    <n v="126"/>
    <s v="CA"/>
    <s v="CAD"/>
    <x v="496"/>
    <n v="1516860000"/>
    <d v="2018-01-26T06:00:00"/>
    <n v="1516946400"/>
    <b v="0"/>
    <b v="0"/>
    <s v="theater/plays"/>
    <s v="theater/"/>
    <s v="plays"/>
  </r>
  <r>
    <x v="1"/>
    <n v="82.996393146979258"/>
    <n v="2218"/>
    <s v="GB"/>
    <s v="GBP"/>
    <x v="497"/>
    <n v="1374642000"/>
    <d v="2013-08-29T05:00:00"/>
    <n v="1377752400"/>
    <b v="0"/>
    <b v="0"/>
    <s v="music/indie rock"/>
    <s v="music/"/>
    <s v="indie rock"/>
  </r>
  <r>
    <x v="0"/>
    <n v="55.08230452674897"/>
    <n v="243"/>
    <s v="US"/>
    <s v="USD"/>
    <x v="498"/>
    <n v="1534482000"/>
    <d v="2018-08-18T05:00:00"/>
    <n v="1534568400"/>
    <b v="0"/>
    <b v="1"/>
    <s v="film &amp; video/drama"/>
    <s v="film &amp; video/"/>
    <s v="drama"/>
  </r>
  <r>
    <x v="1"/>
    <n v="62.044554455445542"/>
    <n v="202"/>
    <s v="IT"/>
    <s v="EUR"/>
    <x v="499"/>
    <n v="1528434000"/>
    <d v="2018-06-10T05:00:00"/>
    <n v="1528606800"/>
    <b v="0"/>
    <b v="1"/>
    <s v="theater/plays"/>
    <s v="theater/"/>
    <s v="plays"/>
  </r>
  <r>
    <x v="1"/>
    <n v="104.97857142857143"/>
    <n v="140"/>
    <s v="IT"/>
    <s v="EUR"/>
    <x v="500"/>
    <n v="1282626000"/>
    <d v="2010-09-19T05:00:00"/>
    <n v="1284872400"/>
    <b v="0"/>
    <b v="0"/>
    <s v="publishing/fiction"/>
    <s v="publishing/"/>
    <s v="fiction"/>
  </r>
  <r>
    <x v="1"/>
    <n v="94.044676806083643"/>
    <n v="1052"/>
    <s v="DK"/>
    <s v="DKK"/>
    <x v="501"/>
    <n v="1535605200"/>
    <d v="2018-09-22T05:00:00"/>
    <n v="1537592400"/>
    <b v="1"/>
    <b v="1"/>
    <s v="film &amp; video/documentary"/>
    <s v="film &amp; video/"/>
    <s v="documentary"/>
  </r>
  <r>
    <x v="0"/>
    <n v="44.007716049382715"/>
    <n v="1296"/>
    <s v="US"/>
    <s v="USD"/>
    <x v="502"/>
    <n v="1379826000"/>
    <d v="2013-10-08T05:00:00"/>
    <n v="1381208400"/>
    <b v="0"/>
    <b v="0"/>
    <s v="games/mobile games"/>
    <s v="games/"/>
    <s v="mobile games"/>
  </r>
  <r>
    <x v="0"/>
    <n v="92.467532467532465"/>
    <n v="77"/>
    <s v="US"/>
    <s v="USD"/>
    <x v="503"/>
    <n v="1561957200"/>
    <d v="2019-07-07T05:00:00"/>
    <n v="1562475600"/>
    <b v="0"/>
    <b v="1"/>
    <s v="food/food trucks"/>
    <s v="food/"/>
    <s v="food trucks"/>
  </r>
  <r>
    <x v="1"/>
    <n v="57.072874493927124"/>
    <n v="247"/>
    <s v="US"/>
    <s v="USD"/>
    <x v="504"/>
    <n v="1525496400"/>
    <d v="2018-05-27T05:00:00"/>
    <n v="1527397200"/>
    <b v="0"/>
    <b v="0"/>
    <s v="photography/photography books"/>
    <s v="photography/"/>
    <s v="photography books"/>
  </r>
  <r>
    <x v="0"/>
    <n v="109.07848101265823"/>
    <n v="395"/>
    <s v="IT"/>
    <s v="EUR"/>
    <x v="505"/>
    <n v="1433912400"/>
    <d v="2015-07-06T05:00:00"/>
    <n v="1436158800"/>
    <b v="0"/>
    <b v="0"/>
    <s v="games/mobile games"/>
    <s v="games/"/>
    <s v="mobile games"/>
  </r>
  <r>
    <x v="0"/>
    <n v="39.387755102040813"/>
    <n v="49"/>
    <s v="GB"/>
    <s v="GBP"/>
    <x v="506"/>
    <n v="1453442400"/>
    <d v="2016-02-21T06:00:00"/>
    <n v="1456034400"/>
    <b v="0"/>
    <b v="0"/>
    <s v="music/indie rock"/>
    <s v="music/"/>
    <s v="indie rock"/>
  </r>
  <r>
    <x v="0"/>
    <n v="77.022222222222226"/>
    <n v="180"/>
    <s v="US"/>
    <s v="USD"/>
    <x v="507"/>
    <n v="1378875600"/>
    <d v="2013-09-26T05:00:00"/>
    <n v="1380171600"/>
    <b v="0"/>
    <b v="0"/>
    <s v="games/video games"/>
    <s v="games/"/>
    <s v="video games"/>
  </r>
  <r>
    <x v="1"/>
    <n v="92.166666666666671"/>
    <n v="84"/>
    <s v="US"/>
    <s v="USD"/>
    <x v="508"/>
    <n v="1452232800"/>
    <d v="2016-01-21T06:00:00"/>
    <n v="1453356000"/>
    <b v="0"/>
    <b v="0"/>
    <s v="music/rock"/>
    <s v="music/"/>
    <s v="rock"/>
  </r>
  <r>
    <x v="0"/>
    <n v="61.007063197026021"/>
    <n v="2690"/>
    <s v="US"/>
    <s v="USD"/>
    <x v="509"/>
    <n v="1577253600"/>
    <d v="2020-01-14T06:00:00"/>
    <n v="1578981600"/>
    <b v="0"/>
    <b v="0"/>
    <s v="theater/plays"/>
    <s v="theater/"/>
    <s v="plays"/>
  </r>
  <r>
    <x v="1"/>
    <n v="78.068181818181813"/>
    <n v="88"/>
    <s v="US"/>
    <s v="USD"/>
    <x v="510"/>
    <n v="1537160400"/>
    <d v="2018-09-20T05:00:00"/>
    <n v="1537419600"/>
    <b v="0"/>
    <b v="1"/>
    <s v="theater/plays"/>
    <s v="theater/"/>
    <s v="plays"/>
  </r>
  <r>
    <x v="1"/>
    <n v="80.75"/>
    <n v="156"/>
    <s v="US"/>
    <s v="USD"/>
    <x v="511"/>
    <n v="1422165600"/>
    <d v="2015-02-06T06:00:00"/>
    <n v="1423202400"/>
    <b v="0"/>
    <b v="0"/>
    <s v="film &amp; video/drama"/>
    <s v="film &amp; video/"/>
    <s v="drama"/>
  </r>
  <r>
    <x v="1"/>
    <n v="59.991289782244557"/>
    <n v="2985"/>
    <s v="US"/>
    <s v="USD"/>
    <x v="512"/>
    <n v="1459486800"/>
    <d v="2016-04-14T05:00:00"/>
    <n v="1460610000"/>
    <b v="0"/>
    <b v="0"/>
    <s v="theater/plays"/>
    <s v="theater/"/>
    <s v="plays"/>
  </r>
  <r>
    <x v="1"/>
    <n v="110.03018372703411"/>
    <n v="762"/>
    <s v="US"/>
    <s v="USD"/>
    <x v="513"/>
    <n v="1369717200"/>
    <d v="2013-06-06T05:00:00"/>
    <n v="1370494800"/>
    <b v="0"/>
    <b v="0"/>
    <s v="technology/wearables"/>
    <s v="technology/"/>
    <s v="wearables"/>
  </r>
  <r>
    <x v="3"/>
    <n v="4"/>
    <n v="1"/>
    <s v="CH"/>
    <s v="CHF"/>
    <x v="514"/>
    <n v="1330495200"/>
    <d v="2012-03-21T05:00:00"/>
    <n v="1332306000"/>
    <b v="0"/>
    <b v="0"/>
    <s v="music/indie rock"/>
    <s v="music/"/>
    <s v="indie rock"/>
  </r>
  <r>
    <x v="0"/>
    <n v="37.99856063332134"/>
    <n v="2779"/>
    <s v="AU"/>
    <s v="AUD"/>
    <x v="515"/>
    <n v="1419055200"/>
    <d v="2015-01-29T06:00:00"/>
    <n v="1422511200"/>
    <b v="0"/>
    <b v="1"/>
    <s v="technology/web"/>
    <s v="technology/"/>
    <s v="web"/>
  </r>
  <r>
    <x v="0"/>
    <n v="96.369565217391298"/>
    <n v="92"/>
    <s v="US"/>
    <s v="USD"/>
    <x v="516"/>
    <n v="1480140000"/>
    <d v="2016-11-28T06:00:00"/>
    <n v="1480312800"/>
    <b v="0"/>
    <b v="0"/>
    <s v="theater/plays"/>
    <s v="theater/"/>
    <s v="plays"/>
  </r>
  <r>
    <x v="0"/>
    <n v="72.978599221789878"/>
    <n v="1028"/>
    <s v="US"/>
    <s v="USD"/>
    <x v="517"/>
    <n v="1293948000"/>
    <d v="2011-01-03T06:00:00"/>
    <n v="1294034400"/>
    <b v="0"/>
    <b v="0"/>
    <s v="music/rock"/>
    <s v="music/"/>
    <s v="rock"/>
  </r>
  <r>
    <x v="1"/>
    <n v="26.007220216606498"/>
    <n v="554"/>
    <s v="CA"/>
    <s v="CAD"/>
    <x v="518"/>
    <n v="1482127200"/>
    <d v="2016-12-25T06:00:00"/>
    <n v="1482645600"/>
    <b v="0"/>
    <b v="0"/>
    <s v="music/indie rock"/>
    <s v="music/"/>
    <s v="indie rock"/>
  </r>
  <r>
    <x v="1"/>
    <n v="104.36296296296297"/>
    <n v="135"/>
    <s v="DK"/>
    <s v="DKK"/>
    <x v="519"/>
    <n v="1396414800"/>
    <d v="2014-05-03T05:00:00"/>
    <n v="1399093200"/>
    <b v="0"/>
    <b v="0"/>
    <s v="music/rock"/>
    <s v="music/"/>
    <s v="rock"/>
  </r>
  <r>
    <x v="1"/>
    <n v="102.18852459016394"/>
    <n v="122"/>
    <s v="US"/>
    <s v="USD"/>
    <x v="520"/>
    <n v="1315285200"/>
    <d v="2011-09-13T05:00:00"/>
    <n v="1315890000"/>
    <b v="0"/>
    <b v="1"/>
    <s v="publishing/translations"/>
    <s v="publishing/"/>
    <s v="translations"/>
  </r>
  <r>
    <x v="1"/>
    <n v="54.117647058823529"/>
    <n v="221"/>
    <s v="US"/>
    <s v="USD"/>
    <x v="521"/>
    <n v="1443762000"/>
    <d v="2015-10-05T05:00:00"/>
    <n v="1444021200"/>
    <b v="0"/>
    <b v="1"/>
    <s v="film &amp; video/science fiction"/>
    <s v="film &amp; video/"/>
    <s v="science fiction"/>
  </r>
  <r>
    <x v="1"/>
    <n v="63.222222222222221"/>
    <n v="126"/>
    <s v="US"/>
    <s v="USD"/>
    <x v="522"/>
    <n v="1456293600"/>
    <d v="2016-04-07T05:00:00"/>
    <n v="1460005200"/>
    <b v="0"/>
    <b v="0"/>
    <s v="theater/plays"/>
    <s v="theater/"/>
    <s v="plays"/>
  </r>
  <r>
    <x v="1"/>
    <n v="104.03228962818004"/>
    <n v="1022"/>
    <s v="US"/>
    <s v="USD"/>
    <x v="523"/>
    <n v="1470114000"/>
    <d v="2016-08-09T05:00:00"/>
    <n v="1470718800"/>
    <b v="0"/>
    <b v="0"/>
    <s v="theater/plays"/>
    <s v="theater/"/>
    <s v="plays"/>
  </r>
  <r>
    <x v="1"/>
    <n v="49.994334277620396"/>
    <n v="3177"/>
    <s v="US"/>
    <s v="USD"/>
    <x v="524"/>
    <n v="1321596000"/>
    <d v="2011-12-28T06:00:00"/>
    <n v="1325052000"/>
    <b v="0"/>
    <b v="0"/>
    <s v="film &amp; video/animation"/>
    <s v="film &amp; video/"/>
    <s v="animation"/>
  </r>
  <r>
    <x v="1"/>
    <n v="56.015151515151516"/>
    <n v="198"/>
    <s v="CH"/>
    <s v="CHF"/>
    <x v="525"/>
    <n v="1318827600"/>
    <d v="2011-10-19T05:00:00"/>
    <n v="1319000400"/>
    <b v="0"/>
    <b v="0"/>
    <s v="theater/plays"/>
    <s v="theater/"/>
    <s v="plays"/>
  </r>
  <r>
    <x v="0"/>
    <n v="48.807692307692307"/>
    <n v="26"/>
    <s v="CH"/>
    <s v="CHF"/>
    <x v="188"/>
    <n v="1552366800"/>
    <d v="2019-03-14T05:00:00"/>
    <n v="1552539600"/>
    <b v="0"/>
    <b v="0"/>
    <s v="music/rock"/>
    <s v="music/"/>
    <s v="rock"/>
  </r>
  <r>
    <x v="1"/>
    <n v="60.082352941176474"/>
    <n v="85"/>
    <s v="AU"/>
    <s v="AUD"/>
    <x v="526"/>
    <n v="1542088800"/>
    <d v="2018-12-03T06:00:00"/>
    <n v="1543816800"/>
    <b v="0"/>
    <b v="0"/>
    <s v="film &amp; video/documentary"/>
    <s v="film &amp; video/"/>
    <s v="documentary"/>
  </r>
  <r>
    <x v="0"/>
    <n v="78.990502793296088"/>
    <n v="1790"/>
    <s v="US"/>
    <s v="USD"/>
    <x v="527"/>
    <n v="1426395600"/>
    <d v="2015-03-23T05:00:00"/>
    <n v="1427086800"/>
    <b v="0"/>
    <b v="0"/>
    <s v="theater/plays"/>
    <s v="theater/"/>
    <s v="plays"/>
  </r>
  <r>
    <x v="1"/>
    <n v="53.99499443826474"/>
    <n v="3596"/>
    <s v="US"/>
    <s v="USD"/>
    <x v="528"/>
    <n v="1321336800"/>
    <d v="2011-12-05T06:00:00"/>
    <n v="1323064800"/>
    <b v="0"/>
    <b v="0"/>
    <s v="theater/plays"/>
    <s v="theater/"/>
    <s v="plays"/>
  </r>
  <r>
    <x v="0"/>
    <n v="111.45945945945945"/>
    <n v="37"/>
    <s v="US"/>
    <s v="USD"/>
    <x v="522"/>
    <n v="1456293600"/>
    <d v="2016-03-18T05:00:00"/>
    <n v="1458277200"/>
    <b v="0"/>
    <b v="1"/>
    <s v="music/electric music"/>
    <s v="music/"/>
    <s v="electric music"/>
  </r>
  <r>
    <x v="1"/>
    <n v="60.922131147540981"/>
    <n v="244"/>
    <s v="US"/>
    <s v="USD"/>
    <x v="529"/>
    <n v="1404968400"/>
    <d v="2014-07-12T05:00:00"/>
    <n v="1405141200"/>
    <b v="0"/>
    <b v="0"/>
    <s v="music/rock"/>
    <s v="music/"/>
    <s v="rock"/>
  </r>
  <r>
    <x v="1"/>
    <n v="26.0015444015444"/>
    <n v="5180"/>
    <s v="US"/>
    <s v="USD"/>
    <x v="530"/>
    <n v="1279170000"/>
    <d v="2010-08-29T05:00:00"/>
    <n v="1283058000"/>
    <b v="0"/>
    <b v="0"/>
    <s v="theater/plays"/>
    <s v="theater/"/>
    <s v="plays"/>
  </r>
  <r>
    <x v="1"/>
    <n v="80.993208828522924"/>
    <n v="589"/>
    <s v="IT"/>
    <s v="EUR"/>
    <x v="531"/>
    <n v="1294725600"/>
    <d v="2011-01-23T06:00:00"/>
    <n v="1295762400"/>
    <b v="0"/>
    <b v="0"/>
    <s v="film &amp; video/animation"/>
    <s v="film &amp; video/"/>
    <s v="animation"/>
  </r>
  <r>
    <x v="1"/>
    <n v="34.995963302752294"/>
    <n v="2725"/>
    <s v="US"/>
    <s v="USD"/>
    <x v="515"/>
    <n v="1419055200"/>
    <d v="2014-12-26T06:00:00"/>
    <n v="1419573600"/>
    <b v="0"/>
    <b v="1"/>
    <s v="music/rock"/>
    <s v="music/"/>
    <s v="rock"/>
  </r>
  <r>
    <x v="0"/>
    <n v="94.142857142857139"/>
    <n v="35"/>
    <s v="IT"/>
    <s v="EUR"/>
    <x v="532"/>
    <n v="1434690000"/>
    <d v="2015-08-05T05:00:00"/>
    <n v="1438750800"/>
    <b v="0"/>
    <b v="0"/>
    <s v="film &amp; video/shorts"/>
    <s v="film &amp; video/"/>
    <s v="shorts"/>
  </r>
  <r>
    <x v="3"/>
    <n v="52.085106382978722"/>
    <n v="94"/>
    <s v="US"/>
    <s v="USD"/>
    <x v="533"/>
    <n v="1443416400"/>
    <d v="2015-10-14T05:00:00"/>
    <n v="1444798800"/>
    <b v="0"/>
    <b v="1"/>
    <s v="music/rock"/>
    <s v="music/"/>
    <s v="rock"/>
  </r>
  <r>
    <x v="1"/>
    <n v="24.986666666666668"/>
    <n v="300"/>
    <s v="US"/>
    <s v="USD"/>
    <x v="409"/>
    <n v="1399006800"/>
    <d v="2014-05-04T05:00:00"/>
    <n v="1399179600"/>
    <b v="0"/>
    <b v="0"/>
    <s v="journalism/audio"/>
    <s v="journalism/"/>
    <s v="audio"/>
  </r>
  <r>
    <x v="1"/>
    <n v="69.215277777777771"/>
    <n v="144"/>
    <s v="US"/>
    <s v="USD"/>
    <x v="534"/>
    <n v="1575698400"/>
    <d v="2019-12-17T06:00:00"/>
    <n v="1576562400"/>
    <b v="0"/>
    <b v="1"/>
    <s v="food/food trucks"/>
    <s v="food/"/>
    <s v="food trucks"/>
  </r>
  <r>
    <x v="0"/>
    <n v="93.944444444444443"/>
    <n v="558"/>
    <s v="US"/>
    <s v="USD"/>
    <x v="53"/>
    <n v="1400562000"/>
    <d v="2014-05-23T05:00:00"/>
    <n v="1400821200"/>
    <b v="0"/>
    <b v="1"/>
    <s v="theater/plays"/>
    <s v="theater/"/>
    <s v="plays"/>
  </r>
  <r>
    <x v="0"/>
    <n v="98.40625"/>
    <n v="64"/>
    <s v="US"/>
    <s v="USD"/>
    <x v="535"/>
    <n v="1509512400"/>
    <d v="2017-11-18T06:00:00"/>
    <n v="1510984800"/>
    <b v="0"/>
    <b v="0"/>
    <s v="theater/plays"/>
    <s v="theater/"/>
    <s v="plays"/>
  </r>
  <r>
    <x v="3"/>
    <n v="41.783783783783782"/>
    <n v="37"/>
    <s v="US"/>
    <s v="USD"/>
    <x v="536"/>
    <n v="1299823200"/>
    <d v="2011-04-06T05:00:00"/>
    <n v="1302066000"/>
    <b v="0"/>
    <b v="0"/>
    <s v="music/jazz"/>
    <s v="music/"/>
    <s v="jazz"/>
  </r>
  <r>
    <x v="0"/>
    <n v="65.991836734693877"/>
    <n v="245"/>
    <s v="US"/>
    <s v="USD"/>
    <x v="537"/>
    <n v="1322719200"/>
    <d v="2011-12-04T06:00:00"/>
    <n v="1322978400"/>
    <b v="0"/>
    <b v="0"/>
    <s v="film &amp; video/science fiction"/>
    <s v="film &amp; video/"/>
    <s v="science fiction"/>
  </r>
  <r>
    <x v="1"/>
    <n v="72.05747126436782"/>
    <n v="87"/>
    <s v="US"/>
    <s v="USD"/>
    <x v="538"/>
    <n v="1312693200"/>
    <d v="2011-08-19T05:00:00"/>
    <n v="1313730000"/>
    <b v="0"/>
    <b v="0"/>
    <s v="music/jazz"/>
    <s v="music/"/>
    <s v="jazz"/>
  </r>
  <r>
    <x v="1"/>
    <n v="48.003209242618745"/>
    <n v="3116"/>
    <s v="US"/>
    <s v="USD"/>
    <x v="539"/>
    <n v="1393394400"/>
    <d v="2014-03-06T06:00:00"/>
    <n v="1394085600"/>
    <b v="0"/>
    <b v="0"/>
    <s v="theater/plays"/>
    <s v="theater/"/>
    <s v="plays"/>
  </r>
  <r>
    <x v="0"/>
    <n v="54.098591549295776"/>
    <n v="71"/>
    <s v="US"/>
    <s v="USD"/>
    <x v="540"/>
    <n v="1304053200"/>
    <d v="2011-05-14T05:00:00"/>
    <n v="1305349200"/>
    <b v="0"/>
    <b v="0"/>
    <s v="technology/web"/>
    <s v="technology/"/>
    <s v="web"/>
  </r>
  <r>
    <x v="0"/>
    <n v="107.88095238095238"/>
    <n v="42"/>
    <s v="US"/>
    <s v="USD"/>
    <x v="505"/>
    <n v="1433912400"/>
    <d v="2015-06-15T05:00:00"/>
    <n v="1434344400"/>
    <b v="0"/>
    <b v="1"/>
    <s v="games/video games"/>
    <s v="games/"/>
    <s v="video games"/>
  </r>
  <r>
    <x v="1"/>
    <n v="67.034103410341032"/>
    <n v="909"/>
    <s v="US"/>
    <s v="USD"/>
    <x v="541"/>
    <n v="1329717600"/>
    <d v="2012-03-08T06:00:00"/>
    <n v="1331186400"/>
    <b v="0"/>
    <b v="0"/>
    <s v="film &amp; video/documentary"/>
    <s v="film &amp; video/"/>
    <s v="documentary"/>
  </r>
  <r>
    <x v="1"/>
    <n v="64.01425914445133"/>
    <n v="1613"/>
    <s v="US"/>
    <s v="USD"/>
    <x v="542"/>
    <n v="1335330000"/>
    <d v="2012-05-09T05:00:00"/>
    <n v="1336539600"/>
    <b v="0"/>
    <b v="0"/>
    <s v="technology/web"/>
    <s v="technology/"/>
    <s v="web"/>
  </r>
  <r>
    <x v="1"/>
    <n v="96.066176470588232"/>
    <n v="136"/>
    <s v="US"/>
    <s v="USD"/>
    <x v="543"/>
    <n v="1268888400"/>
    <d v="2010-03-28T05:00:00"/>
    <n v="1269752400"/>
    <b v="0"/>
    <b v="0"/>
    <s v="publishing/translations"/>
    <s v="publishing/"/>
    <s v="translations"/>
  </r>
  <r>
    <x v="1"/>
    <n v="51.184615384615384"/>
    <n v="130"/>
    <s v="US"/>
    <s v="USD"/>
    <x v="544"/>
    <n v="1289973600"/>
    <d v="2010-12-06T06:00:00"/>
    <n v="1291615200"/>
    <b v="0"/>
    <b v="0"/>
    <s v="music/rock"/>
    <s v="music/"/>
    <s v="rock"/>
  </r>
  <r>
    <x v="0"/>
    <n v="43.92307692307692"/>
    <n v="156"/>
    <s v="CA"/>
    <s v="CAD"/>
    <x v="35"/>
    <n v="1547877600"/>
    <d v="2019-03-12T05:00:00"/>
    <n v="1552366800"/>
    <b v="0"/>
    <b v="1"/>
    <s v="food/food trucks"/>
    <s v="food/"/>
    <s v="food trucks"/>
  </r>
  <r>
    <x v="0"/>
    <n v="91.021198830409361"/>
    <n v="1368"/>
    <s v="GB"/>
    <s v="GBP"/>
    <x v="152"/>
    <n v="1269493200"/>
    <d v="2010-04-25T05:00:00"/>
    <n v="1272171600"/>
    <b v="0"/>
    <b v="0"/>
    <s v="theater/plays"/>
    <s v="theater/"/>
    <s v="plays"/>
  </r>
  <r>
    <x v="0"/>
    <n v="50.127450980392155"/>
    <n v="102"/>
    <s v="US"/>
    <s v="USD"/>
    <x v="545"/>
    <n v="1436072400"/>
    <d v="2015-07-12T05:00:00"/>
    <n v="1436677200"/>
    <b v="0"/>
    <b v="0"/>
    <s v="film &amp; video/documentary"/>
    <s v="film &amp; video/"/>
    <s v="documentary"/>
  </r>
  <r>
    <x v="0"/>
    <n v="67.720930232558146"/>
    <n v="86"/>
    <s v="AU"/>
    <s v="AUD"/>
    <x v="546"/>
    <n v="1419141600"/>
    <d v="2015-01-01T06:00:00"/>
    <n v="1420092000"/>
    <b v="0"/>
    <b v="0"/>
    <s v="publishing/radio &amp; podcasts"/>
    <s v="publishing/"/>
    <s v="radio &amp; podcasts"/>
  </r>
  <r>
    <x v="1"/>
    <n v="61.03921568627451"/>
    <n v="102"/>
    <s v="US"/>
    <s v="USD"/>
    <x v="547"/>
    <n v="1279083600"/>
    <d v="2010-07-24T05:00:00"/>
    <n v="1279947600"/>
    <b v="0"/>
    <b v="0"/>
    <s v="games/video games"/>
    <s v="games/"/>
    <s v="video games"/>
  </r>
  <r>
    <x v="0"/>
    <n v="80.011857707509876"/>
    <n v="253"/>
    <s v="US"/>
    <s v="USD"/>
    <x v="548"/>
    <n v="1401426000"/>
    <d v="2014-06-08T05:00:00"/>
    <n v="1402203600"/>
    <b v="0"/>
    <b v="0"/>
    <s v="theater/plays"/>
    <s v="theater/"/>
    <s v="plays"/>
  </r>
  <r>
    <x v="1"/>
    <n v="47.001497753369947"/>
    <n v="4006"/>
    <s v="US"/>
    <s v="USD"/>
    <x v="549"/>
    <n v="1395810000"/>
    <d v="2014-04-08T05:00:00"/>
    <n v="1396933200"/>
    <b v="0"/>
    <b v="0"/>
    <s v="film &amp; video/animation"/>
    <s v="film &amp; video/"/>
    <s v="animation"/>
  </r>
  <r>
    <x v="0"/>
    <n v="71.127388535031841"/>
    <n v="157"/>
    <s v="US"/>
    <s v="USD"/>
    <x v="550"/>
    <n v="1467003600"/>
    <d v="2016-06-30T05:00:00"/>
    <n v="1467262800"/>
    <b v="0"/>
    <b v="1"/>
    <s v="theater/plays"/>
    <s v="theater/"/>
    <s v="plays"/>
  </r>
  <r>
    <x v="1"/>
    <n v="89.99079189686924"/>
    <n v="1629"/>
    <s v="US"/>
    <s v="USD"/>
    <x v="551"/>
    <n v="1268715600"/>
    <d v="2010-04-06T05:00:00"/>
    <n v="1270530000"/>
    <b v="0"/>
    <b v="1"/>
    <s v="theater/plays"/>
    <s v="theater/"/>
    <s v="plays"/>
  </r>
  <r>
    <x v="0"/>
    <n v="43.032786885245905"/>
    <n v="183"/>
    <s v="US"/>
    <s v="USD"/>
    <x v="552"/>
    <n v="1457157600"/>
    <d v="2016-03-12T06:00:00"/>
    <n v="1457762400"/>
    <b v="0"/>
    <b v="1"/>
    <s v="film &amp; video/drama"/>
    <s v="film &amp; video/"/>
    <s v="drama"/>
  </r>
  <r>
    <x v="1"/>
    <n v="67.997714808043881"/>
    <n v="2188"/>
    <s v="US"/>
    <s v="USD"/>
    <x v="462"/>
    <n v="1573970400"/>
    <d v="2019-12-05T06:00:00"/>
    <n v="1575525600"/>
    <b v="0"/>
    <b v="0"/>
    <s v="theater/plays"/>
    <s v="theater/"/>
    <s v="plays"/>
  </r>
  <r>
    <x v="1"/>
    <n v="73.004566210045667"/>
    <n v="2409"/>
    <s v="IT"/>
    <s v="EUR"/>
    <x v="553"/>
    <n v="1276578000"/>
    <d v="2010-07-14T05:00:00"/>
    <n v="1279083600"/>
    <b v="0"/>
    <b v="0"/>
    <s v="music/rock"/>
    <s v="music/"/>
    <s v="rock"/>
  </r>
  <r>
    <x v="0"/>
    <n v="62.341463414634148"/>
    <n v="82"/>
    <s v="DK"/>
    <s v="DKK"/>
    <x v="554"/>
    <n v="1423720800"/>
    <d v="2015-02-20T06:00:00"/>
    <n v="1424412000"/>
    <b v="0"/>
    <b v="0"/>
    <s v="film &amp; video/documentary"/>
    <s v="film &amp; video/"/>
    <s v="documentary"/>
  </r>
  <r>
    <x v="0"/>
    <n v="5"/>
    <n v="1"/>
    <s v="GB"/>
    <s v="GBP"/>
    <x v="555"/>
    <n v="1375160400"/>
    <d v="2013-08-11T05:00:00"/>
    <n v="1376197200"/>
    <b v="0"/>
    <b v="0"/>
    <s v="food/food trucks"/>
    <s v="food/"/>
    <s v="food trucks"/>
  </r>
  <r>
    <x v="1"/>
    <n v="67.103092783505161"/>
    <n v="194"/>
    <s v="US"/>
    <s v="USD"/>
    <x v="548"/>
    <n v="1401426000"/>
    <d v="2014-06-16T05:00:00"/>
    <n v="1402894800"/>
    <b v="1"/>
    <b v="0"/>
    <s v="technology/wearables"/>
    <s v="technology/"/>
    <s v="wearables"/>
  </r>
  <r>
    <x v="1"/>
    <n v="79.978947368421046"/>
    <n v="1140"/>
    <s v="US"/>
    <s v="USD"/>
    <x v="62"/>
    <n v="1433480400"/>
    <d v="2015-06-16T05:00:00"/>
    <n v="1434430800"/>
    <b v="0"/>
    <b v="0"/>
    <s v="theater/plays"/>
    <s v="theater/"/>
    <s v="plays"/>
  </r>
  <r>
    <x v="1"/>
    <n v="62.176470588235297"/>
    <n v="102"/>
    <s v="US"/>
    <s v="USD"/>
    <x v="556"/>
    <n v="1555563600"/>
    <d v="2019-05-15T05:00:00"/>
    <n v="1557896400"/>
    <b v="0"/>
    <b v="0"/>
    <s v="theater/plays"/>
    <s v="theater/"/>
    <s v="plays"/>
  </r>
  <r>
    <x v="1"/>
    <n v="53.005950297514879"/>
    <n v="2857"/>
    <s v="US"/>
    <s v="USD"/>
    <x v="557"/>
    <n v="1295676000"/>
    <d v="2011-02-12T06:00:00"/>
    <n v="1297490400"/>
    <b v="0"/>
    <b v="0"/>
    <s v="theater/plays"/>
    <s v="theater/"/>
    <s v="plays"/>
  </r>
  <r>
    <x v="1"/>
    <n v="57.738317757009348"/>
    <n v="107"/>
    <s v="US"/>
    <s v="USD"/>
    <x v="27"/>
    <n v="1443848400"/>
    <d v="2015-11-13T06:00:00"/>
    <n v="1447394400"/>
    <b v="0"/>
    <b v="0"/>
    <s v="publishing/nonfiction"/>
    <s v="publishing/"/>
    <s v="nonfiction"/>
  </r>
  <r>
    <x v="1"/>
    <n v="40.03125"/>
    <n v="160"/>
    <s v="GB"/>
    <s v="GBP"/>
    <x v="558"/>
    <n v="1457330400"/>
    <d v="2016-03-18T05:00:00"/>
    <n v="1458277200"/>
    <b v="0"/>
    <b v="0"/>
    <s v="music/rock"/>
    <s v="music/"/>
    <s v="rock"/>
  </r>
  <r>
    <x v="1"/>
    <n v="81.016591928251117"/>
    <n v="2230"/>
    <s v="US"/>
    <s v="USD"/>
    <x v="559"/>
    <n v="1395550800"/>
    <d v="2014-03-25T05:00:00"/>
    <n v="1395723600"/>
    <b v="0"/>
    <b v="0"/>
    <s v="food/food trucks"/>
    <s v="food/"/>
    <s v="food trucks"/>
  </r>
  <r>
    <x v="1"/>
    <n v="35.047468354430379"/>
    <n v="316"/>
    <s v="US"/>
    <s v="USD"/>
    <x v="426"/>
    <n v="1551852000"/>
    <d v="2019-03-10T06:00:00"/>
    <n v="1552197600"/>
    <b v="0"/>
    <b v="1"/>
    <s v="music/jazz"/>
    <s v="music/"/>
    <s v="jazz"/>
  </r>
  <r>
    <x v="1"/>
    <n v="102.92307692307692"/>
    <n v="117"/>
    <s v="US"/>
    <s v="USD"/>
    <x v="560"/>
    <n v="1547618400"/>
    <d v="2019-02-02T06:00:00"/>
    <n v="1549087200"/>
    <b v="0"/>
    <b v="0"/>
    <s v="film &amp; video/science fiction"/>
    <s v="film &amp; video/"/>
    <s v="science fiction"/>
  </r>
  <r>
    <x v="1"/>
    <n v="27.998126756166094"/>
    <n v="6406"/>
    <s v="US"/>
    <s v="USD"/>
    <x v="561"/>
    <n v="1355637600"/>
    <d v="2012-12-30T06:00:00"/>
    <n v="1356847200"/>
    <b v="0"/>
    <b v="0"/>
    <s v="theater/plays"/>
    <s v="theater/"/>
    <s v="plays"/>
  </r>
  <r>
    <x v="3"/>
    <n v="75.733333333333334"/>
    <n v="15"/>
    <s v="US"/>
    <s v="USD"/>
    <x v="562"/>
    <n v="1374728400"/>
    <d v="2013-08-06T05:00:00"/>
    <n v="1375765200"/>
    <b v="0"/>
    <b v="0"/>
    <s v="theater/plays"/>
    <s v="theater/"/>
    <s v="plays"/>
  </r>
  <r>
    <x v="1"/>
    <n v="45.026041666666664"/>
    <n v="192"/>
    <s v="US"/>
    <s v="USD"/>
    <x v="563"/>
    <n v="1287810000"/>
    <d v="2010-11-15T06:00:00"/>
    <n v="1289800800"/>
    <b v="0"/>
    <b v="0"/>
    <s v="music/electric music"/>
    <s v="music/"/>
    <s v="electric music"/>
  </r>
  <r>
    <x v="1"/>
    <n v="73.615384615384613"/>
    <n v="26"/>
    <s v="CA"/>
    <s v="CAD"/>
    <x v="564"/>
    <n v="1503723600"/>
    <d v="2017-09-04T05:00:00"/>
    <n v="1504501200"/>
    <b v="0"/>
    <b v="0"/>
    <s v="theater/plays"/>
    <s v="theater/"/>
    <s v="plays"/>
  </r>
  <r>
    <x v="1"/>
    <n v="56.991701244813278"/>
    <n v="723"/>
    <s v="US"/>
    <s v="USD"/>
    <x v="565"/>
    <n v="1484114400"/>
    <d v="2017-01-29T06:00:00"/>
    <n v="1485669600"/>
    <b v="0"/>
    <b v="0"/>
    <s v="theater/plays"/>
    <s v="theater/"/>
    <s v="plays"/>
  </r>
  <r>
    <x v="1"/>
    <n v="85.223529411764702"/>
    <n v="170"/>
    <s v="IT"/>
    <s v="EUR"/>
    <x v="566"/>
    <n v="1461906000"/>
    <d v="2016-05-09T05:00:00"/>
    <n v="1462770000"/>
    <b v="0"/>
    <b v="0"/>
    <s v="theater/plays"/>
    <s v="theater/"/>
    <s v="plays"/>
  </r>
  <r>
    <x v="1"/>
    <n v="50.962184873949582"/>
    <n v="238"/>
    <s v="GB"/>
    <s v="GBP"/>
    <x v="567"/>
    <n v="1379653200"/>
    <d v="2013-09-21T05:00:00"/>
    <n v="1379739600"/>
    <b v="0"/>
    <b v="1"/>
    <s v="music/indie rock"/>
    <s v="music/"/>
    <s v="indie rock"/>
  </r>
  <r>
    <x v="1"/>
    <n v="63.563636363636363"/>
    <n v="55"/>
    <s v="US"/>
    <s v="USD"/>
    <x v="568"/>
    <n v="1401858000"/>
    <d v="2014-06-14T05:00:00"/>
    <n v="1402722000"/>
    <b v="0"/>
    <b v="0"/>
    <s v="theater/plays"/>
    <s v="theater/"/>
    <s v="plays"/>
  </r>
  <r>
    <x v="0"/>
    <n v="80.999165275459092"/>
    <n v="1198"/>
    <s v="US"/>
    <s v="USD"/>
    <x v="569"/>
    <n v="1367470800"/>
    <d v="2013-05-23T05:00:00"/>
    <n v="1369285200"/>
    <b v="0"/>
    <b v="0"/>
    <s v="publishing/nonfiction"/>
    <s v="publishing/"/>
    <s v="nonfiction"/>
  </r>
  <r>
    <x v="0"/>
    <n v="86.044753086419746"/>
    <n v="648"/>
    <s v="US"/>
    <s v="USD"/>
    <x v="570"/>
    <n v="1304658000"/>
    <d v="2011-05-07T05:00:00"/>
    <n v="1304744400"/>
    <b v="1"/>
    <b v="1"/>
    <s v="theater/plays"/>
    <s v="theater/"/>
    <s v="plays"/>
  </r>
  <r>
    <x v="1"/>
    <n v="90.0390625"/>
    <n v="128"/>
    <s v="AU"/>
    <s v="AUD"/>
    <x v="571"/>
    <n v="1467954000"/>
    <d v="2016-07-12T05:00:00"/>
    <n v="1468299600"/>
    <b v="0"/>
    <b v="0"/>
    <s v="photography/photography books"/>
    <s v="photography/"/>
    <s v="photography books"/>
  </r>
  <r>
    <x v="1"/>
    <n v="74.006063432835816"/>
    <n v="2144"/>
    <s v="US"/>
    <s v="USD"/>
    <x v="572"/>
    <n v="1473742800"/>
    <d v="2016-09-18T05:00:00"/>
    <n v="1474174800"/>
    <b v="0"/>
    <b v="0"/>
    <s v="theater/plays"/>
    <s v="theater/"/>
    <s v="plays"/>
  </r>
  <r>
    <x v="0"/>
    <n v="92.4375"/>
    <n v="64"/>
    <s v="US"/>
    <s v="USD"/>
    <x v="573"/>
    <n v="1523768400"/>
    <d v="2018-05-11T05:00:00"/>
    <n v="1526014800"/>
    <b v="0"/>
    <b v="0"/>
    <s v="music/indie rock"/>
    <s v="music/"/>
    <s v="indie rock"/>
  </r>
  <r>
    <x v="1"/>
    <n v="55.999257333828446"/>
    <n v="2693"/>
    <s v="GB"/>
    <s v="GBP"/>
    <x v="574"/>
    <n v="1437022800"/>
    <d v="2015-07-21T05:00:00"/>
    <n v="1437454800"/>
    <b v="0"/>
    <b v="0"/>
    <s v="theater/plays"/>
    <s v="theater/"/>
    <s v="plays"/>
  </r>
  <r>
    <x v="1"/>
    <n v="32.983796296296298"/>
    <n v="432"/>
    <s v="US"/>
    <s v="USD"/>
    <x v="511"/>
    <n v="1422165600"/>
    <d v="2015-01-31T06:00:00"/>
    <n v="1422684000"/>
    <b v="0"/>
    <b v="0"/>
    <s v="photography/photography books"/>
    <s v="photography/"/>
    <s v="photography books"/>
  </r>
  <r>
    <x v="0"/>
    <n v="93.596774193548384"/>
    <n v="62"/>
    <s v="US"/>
    <s v="USD"/>
    <x v="575"/>
    <n v="1580104800"/>
    <d v="2020-02-10T06:00:00"/>
    <n v="1581314400"/>
    <b v="0"/>
    <b v="0"/>
    <s v="theater/plays"/>
    <s v="theater/"/>
    <s v="plays"/>
  </r>
  <r>
    <x v="1"/>
    <n v="69.867724867724874"/>
    <n v="189"/>
    <s v="US"/>
    <s v="USD"/>
    <x v="576"/>
    <n v="1285650000"/>
    <d v="2010-10-07T05:00:00"/>
    <n v="1286427600"/>
    <b v="0"/>
    <b v="1"/>
    <s v="theater/plays"/>
    <s v="theater/"/>
    <s v="plays"/>
  </r>
  <r>
    <x v="1"/>
    <n v="72.129870129870127"/>
    <n v="154"/>
    <s v="GB"/>
    <s v="GBP"/>
    <x v="577"/>
    <n v="1276664400"/>
    <d v="2010-07-10T05:00:00"/>
    <n v="1278738000"/>
    <b v="1"/>
    <b v="0"/>
    <s v="food/food trucks"/>
    <s v="food/"/>
    <s v="food trucks"/>
  </r>
  <r>
    <x v="1"/>
    <n v="30.041666666666668"/>
    <n v="96"/>
    <s v="US"/>
    <s v="USD"/>
    <x v="578"/>
    <n v="1286168400"/>
    <d v="2010-10-07T05:00:00"/>
    <n v="1286427600"/>
    <b v="0"/>
    <b v="0"/>
    <s v="music/indie rock"/>
    <s v="music/"/>
    <s v="indie rock"/>
  </r>
  <r>
    <x v="0"/>
    <n v="73.968000000000004"/>
    <n v="750"/>
    <s v="US"/>
    <s v="USD"/>
    <x v="579"/>
    <n v="1467781200"/>
    <d v="2016-07-08T05:00:00"/>
    <n v="1467954000"/>
    <b v="0"/>
    <b v="1"/>
    <s v="theater/plays"/>
    <s v="theater/"/>
    <s v="plays"/>
  </r>
  <r>
    <x v="3"/>
    <n v="68.65517241379311"/>
    <n v="87"/>
    <s v="US"/>
    <s v="USD"/>
    <x v="580"/>
    <n v="1556686800"/>
    <d v="2019-05-12T05:00:00"/>
    <n v="1557637200"/>
    <b v="0"/>
    <b v="1"/>
    <s v="theater/plays"/>
    <s v="theater/"/>
    <s v="plays"/>
  </r>
  <r>
    <x v="1"/>
    <n v="59.992164544564154"/>
    <n v="3063"/>
    <s v="US"/>
    <s v="USD"/>
    <x v="581"/>
    <n v="1553576400"/>
    <d v="2019-03-30T05:00:00"/>
    <n v="1553922000"/>
    <b v="0"/>
    <b v="0"/>
    <s v="theater/plays"/>
    <s v="theater/"/>
    <s v="plays"/>
  </r>
  <r>
    <x v="2"/>
    <n v="111.15827338129496"/>
    <n v="278"/>
    <s v="US"/>
    <s v="USD"/>
    <x v="582"/>
    <n v="1414904400"/>
    <d v="2014-11-20T06:00:00"/>
    <n v="1416463200"/>
    <b v="0"/>
    <b v="0"/>
    <s v="theater/plays"/>
    <s v="theater/"/>
    <s v="plays"/>
  </r>
  <r>
    <x v="0"/>
    <n v="53.038095238095238"/>
    <n v="105"/>
    <s v="US"/>
    <s v="USD"/>
    <x v="336"/>
    <n v="1446876000"/>
    <d v="2015-11-11T06:00:00"/>
    <n v="1447221600"/>
    <b v="0"/>
    <b v="0"/>
    <s v="film &amp; video/animation"/>
    <s v="film &amp; video/"/>
    <s v="animation"/>
  </r>
  <r>
    <x v="3"/>
    <n v="55.985524728588658"/>
    <n v="1658"/>
    <s v="US"/>
    <s v="USD"/>
    <x v="583"/>
    <n v="1490418000"/>
    <d v="2017-04-08T05:00:00"/>
    <n v="1491627600"/>
    <b v="0"/>
    <b v="0"/>
    <s v="film &amp; video/television"/>
    <s v="film &amp; video/"/>
    <s v="television"/>
  </r>
  <r>
    <x v="1"/>
    <n v="69.986760812003524"/>
    <n v="2266"/>
    <s v="US"/>
    <s v="USD"/>
    <x v="584"/>
    <n v="1360389600"/>
    <d v="2013-03-13T05:00:00"/>
    <n v="1363150800"/>
    <b v="0"/>
    <b v="0"/>
    <s v="film &amp; video/television"/>
    <s v="film &amp; video/"/>
    <s v="television"/>
  </r>
  <r>
    <x v="0"/>
    <n v="48.998079877112133"/>
    <n v="2604"/>
    <s v="DK"/>
    <s v="DKK"/>
    <x v="585"/>
    <n v="1326866400"/>
    <d v="2012-03-03T06:00:00"/>
    <n v="1330754400"/>
    <b v="0"/>
    <b v="1"/>
    <s v="film &amp; video/animation"/>
    <s v="film &amp; video/"/>
    <s v="animation"/>
  </r>
  <r>
    <x v="0"/>
    <n v="103.84615384615384"/>
    <n v="65"/>
    <s v="US"/>
    <s v="USD"/>
    <x v="586"/>
    <n v="1479103200"/>
    <d v="2016-11-22T06:00:00"/>
    <n v="1479794400"/>
    <b v="0"/>
    <b v="0"/>
    <s v="theater/plays"/>
    <s v="theater/"/>
    <s v="plays"/>
  </r>
  <r>
    <x v="0"/>
    <n v="99.127659574468083"/>
    <n v="94"/>
    <s v="US"/>
    <s v="USD"/>
    <x v="587"/>
    <n v="1280206800"/>
    <d v="2010-08-08T05:00:00"/>
    <n v="1281243600"/>
    <b v="0"/>
    <b v="1"/>
    <s v="theater/plays"/>
    <s v="theater/"/>
    <s v="plays"/>
  </r>
  <r>
    <x v="2"/>
    <n v="107.37777777777778"/>
    <n v="45"/>
    <s v="US"/>
    <s v="USD"/>
    <x v="588"/>
    <n v="1532754000"/>
    <d v="2018-07-28T05:00:00"/>
    <n v="1532754000"/>
    <b v="0"/>
    <b v="1"/>
    <s v="film &amp; video/drama"/>
    <s v="film &amp; video/"/>
    <s v="drama"/>
  </r>
  <r>
    <x v="0"/>
    <n v="76.922178988326849"/>
    <n v="257"/>
    <s v="US"/>
    <s v="USD"/>
    <x v="589"/>
    <n v="1453096800"/>
    <d v="2016-01-21T06:00:00"/>
    <n v="1453356000"/>
    <b v="0"/>
    <b v="0"/>
    <s v="theater/plays"/>
    <s v="theater/"/>
    <s v="plays"/>
  </r>
  <r>
    <x v="1"/>
    <n v="58.128865979381445"/>
    <n v="194"/>
    <s v="CH"/>
    <s v="CHF"/>
    <x v="590"/>
    <n v="1487570400"/>
    <d v="2017-03-20T05:00:00"/>
    <n v="1489986000"/>
    <b v="0"/>
    <b v="0"/>
    <s v="theater/plays"/>
    <s v="theater/"/>
    <s v="plays"/>
  </r>
  <r>
    <x v="1"/>
    <n v="103.73643410852713"/>
    <n v="129"/>
    <s v="CA"/>
    <s v="CAD"/>
    <x v="591"/>
    <n v="1545026400"/>
    <d v="2018-12-26T06:00:00"/>
    <n v="1545804000"/>
    <b v="0"/>
    <b v="0"/>
    <s v="technology/wearables"/>
    <s v="technology/"/>
    <s v="wearables"/>
  </r>
  <r>
    <x v="1"/>
    <n v="87.962666666666664"/>
    <n v="375"/>
    <s v="US"/>
    <s v="USD"/>
    <x v="592"/>
    <n v="1488348000"/>
    <d v="2017-03-19T05:00:00"/>
    <n v="1489899600"/>
    <b v="0"/>
    <b v="0"/>
    <s v="theater/plays"/>
    <s v="theater/"/>
    <s v="plays"/>
  </r>
  <r>
    <x v="0"/>
    <n v="28"/>
    <n v="2928"/>
    <s v="CA"/>
    <s v="CAD"/>
    <x v="593"/>
    <n v="1545112800"/>
    <d v="2019-01-03T06:00:00"/>
    <n v="1546495200"/>
    <b v="0"/>
    <b v="0"/>
    <s v="theater/plays"/>
    <s v="theater/"/>
    <s v="plays"/>
  </r>
  <r>
    <x v="0"/>
    <n v="37.999361294443261"/>
    <n v="4697"/>
    <s v="US"/>
    <s v="USD"/>
    <x v="594"/>
    <n v="1537938000"/>
    <d v="2018-10-17T05:00:00"/>
    <n v="1539752400"/>
    <b v="0"/>
    <b v="1"/>
    <s v="music/rock"/>
    <s v="music/"/>
    <s v="rock"/>
  </r>
  <r>
    <x v="0"/>
    <n v="29.999313893653515"/>
    <n v="2915"/>
    <s v="US"/>
    <s v="USD"/>
    <x v="595"/>
    <n v="1363150800"/>
    <d v="2013-03-24T05:00:00"/>
    <n v="1364101200"/>
    <b v="0"/>
    <b v="0"/>
    <s v="games/video games"/>
    <s v="games/"/>
    <s v="video games"/>
  </r>
  <r>
    <x v="0"/>
    <n v="103.5"/>
    <n v="18"/>
    <s v="US"/>
    <s v="USD"/>
    <x v="596"/>
    <n v="1523250000"/>
    <d v="2018-05-03T05:00:00"/>
    <n v="1525323600"/>
    <b v="0"/>
    <b v="0"/>
    <s v="publishing/translations"/>
    <s v="publishing/"/>
    <s v="translations"/>
  </r>
  <r>
    <x v="3"/>
    <n v="85.994467496542185"/>
    <n v="723"/>
    <s v="US"/>
    <s v="USD"/>
    <x v="597"/>
    <n v="1499317200"/>
    <d v="2017-07-24T05:00:00"/>
    <n v="1500872400"/>
    <b v="1"/>
    <b v="0"/>
    <s v="food/food trucks"/>
    <s v="food/"/>
    <s v="food trucks"/>
  </r>
  <r>
    <x v="0"/>
    <n v="98.011627906976742"/>
    <n v="602"/>
    <s v="CH"/>
    <s v="CHF"/>
    <x v="598"/>
    <n v="1287550800"/>
    <d v="2010-10-31T05:00:00"/>
    <n v="1288501200"/>
    <b v="1"/>
    <b v="1"/>
    <s v="theater/plays"/>
    <s v="theater/"/>
    <s v="plays"/>
  </r>
  <r>
    <x v="0"/>
    <n v="2"/>
    <n v="1"/>
    <s v="US"/>
    <s v="USD"/>
    <x v="599"/>
    <n v="1404795600"/>
    <d v="2014-08-04T05:00:00"/>
    <n v="1407128400"/>
    <b v="0"/>
    <b v="0"/>
    <s v="music/jazz"/>
    <s v="music/"/>
    <s v="jazz"/>
  </r>
  <r>
    <x v="0"/>
    <n v="44.994570837642193"/>
    <n v="3868"/>
    <s v="IT"/>
    <s v="EUR"/>
    <x v="600"/>
    <n v="1393048800"/>
    <d v="2014-03-09T06:00:00"/>
    <n v="1394344800"/>
    <b v="0"/>
    <b v="0"/>
    <s v="film &amp; video/shorts"/>
    <s v="film &amp; video/"/>
    <s v="shorts"/>
  </r>
  <r>
    <x v="1"/>
    <n v="31.012224938875306"/>
    <n v="409"/>
    <s v="US"/>
    <s v="USD"/>
    <x v="601"/>
    <n v="1470373200"/>
    <d v="2016-09-17T05:00:00"/>
    <n v="1474088400"/>
    <b v="0"/>
    <b v="0"/>
    <s v="technology/web"/>
    <s v="technology/"/>
    <s v="web"/>
  </r>
  <r>
    <x v="1"/>
    <n v="59.970085470085472"/>
    <n v="234"/>
    <s v="US"/>
    <s v="USD"/>
    <x v="602"/>
    <n v="1460091600"/>
    <d v="2016-04-10T05:00:00"/>
    <n v="1460264400"/>
    <b v="0"/>
    <b v="0"/>
    <s v="technology/web"/>
    <s v="technology/"/>
    <s v="web"/>
  </r>
  <r>
    <x v="1"/>
    <n v="58.9973474801061"/>
    <n v="3016"/>
    <s v="US"/>
    <s v="USD"/>
    <x v="335"/>
    <n v="1440392400"/>
    <d v="2015-08-29T05:00:00"/>
    <n v="1440824400"/>
    <b v="0"/>
    <b v="0"/>
    <s v="music/metal"/>
    <s v="music/"/>
    <s v="metal"/>
  </r>
  <r>
    <x v="1"/>
    <n v="50.045454545454547"/>
    <n v="264"/>
    <s v="US"/>
    <s v="USD"/>
    <x v="603"/>
    <n v="1488434400"/>
    <d v="2017-03-15T05:00:00"/>
    <n v="1489554000"/>
    <b v="1"/>
    <b v="0"/>
    <s v="photography/photography books"/>
    <s v="photography/"/>
    <s v="photography books"/>
  </r>
  <r>
    <x v="0"/>
    <n v="98.966269841269835"/>
    <n v="504"/>
    <s v="AU"/>
    <s v="AUD"/>
    <x v="604"/>
    <n v="1514440800"/>
    <d v="2018-01-02T06:00:00"/>
    <n v="1514872800"/>
    <b v="0"/>
    <b v="0"/>
    <s v="food/food trucks"/>
    <s v="food/"/>
    <s v="food trucks"/>
  </r>
  <r>
    <x v="0"/>
    <n v="58.857142857142854"/>
    <n v="14"/>
    <s v="US"/>
    <s v="USD"/>
    <x v="605"/>
    <n v="1514354400"/>
    <d v="2018-01-12T06:00:00"/>
    <n v="1515736800"/>
    <b v="0"/>
    <b v="0"/>
    <s v="film &amp; video/science fiction"/>
    <s v="film &amp; video/"/>
    <s v="science fiction"/>
  </r>
  <r>
    <x v="3"/>
    <n v="81.010256410256417"/>
    <n v="390"/>
    <s v="US"/>
    <s v="USD"/>
    <x v="606"/>
    <n v="1440910800"/>
    <d v="2015-09-22T05:00:00"/>
    <n v="1442898000"/>
    <b v="0"/>
    <b v="0"/>
    <s v="music/rock"/>
    <s v="music/"/>
    <s v="rock"/>
  </r>
  <r>
    <x v="0"/>
    <n v="76.013333333333335"/>
    <n v="750"/>
    <s v="GB"/>
    <s v="GBP"/>
    <x v="65"/>
    <n v="1296108000"/>
    <d v="2011-01-28T06:00:00"/>
    <n v="1296194400"/>
    <b v="0"/>
    <b v="0"/>
    <s v="film &amp; video/documentary"/>
    <s v="film &amp; video/"/>
    <s v="documentary"/>
  </r>
  <r>
    <x v="0"/>
    <n v="96.597402597402592"/>
    <n v="77"/>
    <s v="US"/>
    <s v="USD"/>
    <x v="607"/>
    <n v="1440133200"/>
    <d v="2015-08-30T05:00:00"/>
    <n v="1440910800"/>
    <b v="1"/>
    <b v="0"/>
    <s v="theater/plays"/>
    <s v="theater/"/>
    <s v="plays"/>
  </r>
  <r>
    <x v="0"/>
    <n v="76.957446808510639"/>
    <n v="752"/>
    <s v="DK"/>
    <s v="DKK"/>
    <x v="608"/>
    <n v="1332910800"/>
    <d v="2012-04-27T05:00:00"/>
    <n v="1335502800"/>
    <b v="0"/>
    <b v="0"/>
    <s v="music/jazz"/>
    <s v="music/"/>
    <s v="jazz"/>
  </r>
  <r>
    <x v="0"/>
    <n v="67.984732824427482"/>
    <n v="131"/>
    <s v="US"/>
    <s v="USD"/>
    <x v="609"/>
    <n v="1544335200"/>
    <d v="2018-12-13T06:00:00"/>
    <n v="1544680800"/>
    <b v="0"/>
    <b v="0"/>
    <s v="theater/plays"/>
    <s v="theater/"/>
    <s v="plays"/>
  </r>
  <r>
    <x v="0"/>
    <n v="88.781609195402297"/>
    <n v="87"/>
    <s v="US"/>
    <s v="USD"/>
    <x v="610"/>
    <n v="1286427600"/>
    <d v="2010-10-30T05:00:00"/>
    <n v="1288414800"/>
    <b v="0"/>
    <b v="0"/>
    <s v="theater/plays"/>
    <s v="theater/"/>
    <s v="plays"/>
  </r>
  <r>
    <x v="0"/>
    <n v="24.99623706491063"/>
    <n v="1063"/>
    <s v="US"/>
    <s v="USD"/>
    <x v="541"/>
    <n v="1329717600"/>
    <d v="2012-03-01T06:00:00"/>
    <n v="1330581600"/>
    <b v="0"/>
    <b v="0"/>
    <s v="music/jazz"/>
    <s v="music/"/>
    <s v="jazz"/>
  </r>
  <r>
    <x v="1"/>
    <n v="44.922794117647058"/>
    <n v="272"/>
    <s v="US"/>
    <s v="USD"/>
    <x v="611"/>
    <n v="1310187600"/>
    <d v="2011-07-23T05:00:00"/>
    <n v="1311397200"/>
    <b v="0"/>
    <b v="1"/>
    <s v="film &amp; video/documentary"/>
    <s v="film &amp; video/"/>
    <s v="documentary"/>
  </r>
  <r>
    <x v="3"/>
    <n v="79.400000000000006"/>
    <n v="25"/>
    <s v="US"/>
    <s v="USD"/>
    <x v="612"/>
    <n v="1377838800"/>
    <d v="2013-09-05T05:00:00"/>
    <n v="1378357200"/>
    <b v="0"/>
    <b v="1"/>
    <s v="theater/plays"/>
    <s v="theater/"/>
    <s v="plays"/>
  </r>
  <r>
    <x v="1"/>
    <n v="29.009546539379475"/>
    <n v="419"/>
    <s v="US"/>
    <s v="USD"/>
    <x v="613"/>
    <n v="1410325200"/>
    <d v="2014-09-19T05:00:00"/>
    <n v="1411102800"/>
    <b v="0"/>
    <b v="0"/>
    <s v="journalism/audio"/>
    <s v="journalism/"/>
    <s v="audio"/>
  </r>
  <r>
    <x v="0"/>
    <n v="73.59210526315789"/>
    <n v="76"/>
    <s v="US"/>
    <s v="USD"/>
    <x v="614"/>
    <n v="1343797200"/>
    <d v="2012-08-13T05:00:00"/>
    <n v="1344834000"/>
    <b v="0"/>
    <b v="0"/>
    <s v="theater/plays"/>
    <s v="theater/"/>
    <s v="plays"/>
  </r>
  <r>
    <x v="1"/>
    <n v="107.97038864898211"/>
    <n v="1621"/>
    <s v="IT"/>
    <s v="EUR"/>
    <x v="615"/>
    <n v="1498453200"/>
    <d v="2017-07-05T05:00:00"/>
    <n v="1499230800"/>
    <b v="0"/>
    <b v="0"/>
    <s v="theater/plays"/>
    <s v="theater/"/>
    <s v="plays"/>
  </r>
  <r>
    <x v="1"/>
    <n v="68.987284287011803"/>
    <n v="1101"/>
    <s v="US"/>
    <s v="USD"/>
    <x v="90"/>
    <n v="1456380000"/>
    <d v="2016-03-08T06:00:00"/>
    <n v="1457416800"/>
    <b v="0"/>
    <b v="0"/>
    <s v="music/indie rock"/>
    <s v="music/"/>
    <s v="indie rock"/>
  </r>
  <r>
    <x v="1"/>
    <n v="111.02236719478098"/>
    <n v="1073"/>
    <s v="US"/>
    <s v="USD"/>
    <x v="616"/>
    <n v="1280552400"/>
    <d v="2010-08-04T05:00:00"/>
    <n v="1280898000"/>
    <b v="0"/>
    <b v="1"/>
    <s v="theater/plays"/>
    <s v="theater/"/>
    <s v="plays"/>
  </r>
  <r>
    <x v="0"/>
    <n v="24.997515808491418"/>
    <n v="4428"/>
    <s v="AU"/>
    <s v="AUD"/>
    <x v="617"/>
    <n v="1521608400"/>
    <d v="2018-03-31T05:00:00"/>
    <n v="1522472400"/>
    <b v="0"/>
    <b v="0"/>
    <s v="theater/plays"/>
    <s v="theater/"/>
    <s v="plays"/>
  </r>
  <r>
    <x v="0"/>
    <n v="42.155172413793103"/>
    <n v="58"/>
    <s v="IT"/>
    <s v="EUR"/>
    <x v="618"/>
    <n v="1460696400"/>
    <d v="2016-05-06T05:00:00"/>
    <n v="1462510800"/>
    <b v="0"/>
    <b v="0"/>
    <s v="music/indie rock"/>
    <s v="music/"/>
    <s v="indie rock"/>
  </r>
  <r>
    <x v="3"/>
    <n v="47.003284072249592"/>
    <n v="1218"/>
    <s v="US"/>
    <s v="USD"/>
    <x v="619"/>
    <n v="1313730000"/>
    <d v="2011-10-05T05:00:00"/>
    <n v="1317790800"/>
    <b v="0"/>
    <b v="0"/>
    <s v="photography/photography books"/>
    <s v="photography/"/>
    <s v="photography books"/>
  </r>
  <r>
    <x v="1"/>
    <n v="36.0392749244713"/>
    <n v="331"/>
    <s v="US"/>
    <s v="USD"/>
    <x v="620"/>
    <n v="1568178000"/>
    <d v="2019-09-18T05:00:00"/>
    <n v="1568782800"/>
    <b v="0"/>
    <b v="0"/>
    <s v="journalism/audio"/>
    <s v="journalism/"/>
    <s v="audio"/>
  </r>
  <r>
    <x v="1"/>
    <n v="101.03760683760684"/>
    <n v="1170"/>
    <s v="US"/>
    <s v="USD"/>
    <x v="621"/>
    <n v="1348635600"/>
    <d v="2012-10-05T05:00:00"/>
    <n v="1349413200"/>
    <b v="0"/>
    <b v="0"/>
    <s v="photography/photography books"/>
    <s v="photography/"/>
    <s v="photography books"/>
  </r>
  <r>
    <x v="0"/>
    <n v="39.927927927927925"/>
    <n v="111"/>
    <s v="US"/>
    <s v="USD"/>
    <x v="622"/>
    <n v="1468126800"/>
    <d v="2016-08-29T05:00:00"/>
    <n v="1472446800"/>
    <b v="0"/>
    <b v="0"/>
    <s v="publishing/fiction"/>
    <s v="publishing/"/>
    <s v="fiction"/>
  </r>
  <r>
    <x v="3"/>
    <n v="83.158139534883716"/>
    <n v="215"/>
    <s v="US"/>
    <s v="USD"/>
    <x v="35"/>
    <n v="1547877600"/>
    <d v="2019-01-21T06:00:00"/>
    <n v="1548050400"/>
    <b v="0"/>
    <b v="0"/>
    <s v="film &amp; video/drama"/>
    <s v="film &amp; video/"/>
    <s v="drama"/>
  </r>
  <r>
    <x v="1"/>
    <n v="39.97520661157025"/>
    <n v="363"/>
    <s v="US"/>
    <s v="USD"/>
    <x v="623"/>
    <n v="1571374800"/>
    <d v="2019-10-23T05:00:00"/>
    <n v="1571806800"/>
    <b v="0"/>
    <b v="1"/>
    <s v="food/food trucks"/>
    <s v="food/"/>
    <s v="food trucks"/>
  </r>
  <r>
    <x v="0"/>
    <n v="47.993908629441627"/>
    <n v="2955"/>
    <s v="US"/>
    <s v="USD"/>
    <x v="624"/>
    <n v="1576303200"/>
    <d v="2019-12-16T06:00:00"/>
    <n v="1576476000"/>
    <b v="0"/>
    <b v="1"/>
    <s v="games/mobile games"/>
    <s v="games/"/>
    <s v="mobile games"/>
  </r>
  <r>
    <x v="0"/>
    <n v="95.978877489438744"/>
    <n v="1657"/>
    <s v="US"/>
    <s v="USD"/>
    <x v="625"/>
    <n v="1324447200"/>
    <d v="2011-12-27T06:00:00"/>
    <n v="1324965600"/>
    <b v="0"/>
    <b v="0"/>
    <s v="theater/plays"/>
    <s v="theater/"/>
    <s v="plays"/>
  </r>
  <r>
    <x v="1"/>
    <n v="78.728155339805824"/>
    <n v="103"/>
    <s v="US"/>
    <s v="USD"/>
    <x v="626"/>
    <n v="1386741600"/>
    <d v="2013-12-20T06:00:00"/>
    <n v="1387519200"/>
    <b v="0"/>
    <b v="0"/>
    <s v="theater/plays"/>
    <s v="theater/"/>
    <s v="plays"/>
  </r>
  <r>
    <x v="1"/>
    <n v="56.081632653061227"/>
    <n v="147"/>
    <s v="US"/>
    <s v="USD"/>
    <x v="627"/>
    <n v="1537074000"/>
    <d v="2018-09-18T05:00:00"/>
    <n v="1537246800"/>
    <b v="0"/>
    <b v="0"/>
    <s v="theater/plays"/>
    <s v="theater/"/>
    <s v="plays"/>
  </r>
  <r>
    <x v="1"/>
    <n v="69.090909090909093"/>
    <n v="110"/>
    <s v="CA"/>
    <s v="CAD"/>
    <x v="628"/>
    <n v="1277787600"/>
    <d v="2010-07-19T05:00:00"/>
    <n v="1279515600"/>
    <b v="0"/>
    <b v="0"/>
    <s v="publishing/nonfiction"/>
    <s v="publishing/"/>
    <s v="nonfiction"/>
  </r>
  <r>
    <x v="0"/>
    <n v="102.05291576673866"/>
    <n v="926"/>
    <s v="CA"/>
    <s v="CAD"/>
    <x v="629"/>
    <n v="1440306000"/>
    <d v="2015-09-16T05:00:00"/>
    <n v="1442379600"/>
    <b v="0"/>
    <b v="0"/>
    <s v="theater/plays"/>
    <s v="theater/"/>
    <s v="plays"/>
  </r>
  <r>
    <x v="1"/>
    <n v="107.32089552238806"/>
    <n v="134"/>
    <s v="US"/>
    <s v="USD"/>
    <x v="630"/>
    <n v="1522126800"/>
    <d v="2018-04-07T05:00:00"/>
    <n v="1523077200"/>
    <b v="0"/>
    <b v="0"/>
    <s v="technology/wearables"/>
    <s v="technology/"/>
    <s v="wearables"/>
  </r>
  <r>
    <x v="1"/>
    <n v="51.970260223048328"/>
    <n v="269"/>
    <s v="US"/>
    <s v="USD"/>
    <x v="631"/>
    <n v="1489298400"/>
    <d v="2017-03-15T05:00:00"/>
    <n v="1489554000"/>
    <b v="0"/>
    <b v="0"/>
    <s v="theater/plays"/>
    <s v="theater/"/>
    <s v="plays"/>
  </r>
  <r>
    <x v="1"/>
    <n v="71.137142857142862"/>
    <n v="175"/>
    <s v="US"/>
    <s v="USD"/>
    <x v="632"/>
    <n v="1547100000"/>
    <d v="2019-01-26T06:00:00"/>
    <n v="1548482400"/>
    <b v="0"/>
    <b v="1"/>
    <s v="film &amp; video/television"/>
    <s v="film &amp; video/"/>
    <s v="television"/>
  </r>
  <r>
    <x v="1"/>
    <n v="106.49275362318841"/>
    <n v="69"/>
    <s v="US"/>
    <s v="USD"/>
    <x v="633"/>
    <n v="1383022800"/>
    <d v="2013-11-10T06:00:00"/>
    <n v="1384063200"/>
    <b v="0"/>
    <b v="0"/>
    <s v="technology/web"/>
    <s v="technology/"/>
    <s v="web"/>
  </r>
  <r>
    <x v="1"/>
    <n v="42.93684210526316"/>
    <n v="190"/>
    <s v="US"/>
    <s v="USD"/>
    <x v="634"/>
    <n v="1322373600"/>
    <d v="2011-12-03T06:00:00"/>
    <n v="1322892000"/>
    <b v="0"/>
    <b v="1"/>
    <s v="film &amp; video/documentary"/>
    <s v="film &amp; video/"/>
    <s v="documentary"/>
  </r>
  <r>
    <x v="1"/>
    <n v="30.037974683544302"/>
    <n v="237"/>
    <s v="US"/>
    <s v="USD"/>
    <x v="635"/>
    <n v="1349240400"/>
    <d v="2012-10-20T05:00:00"/>
    <n v="1350709200"/>
    <b v="1"/>
    <b v="1"/>
    <s v="film &amp; video/documentary"/>
    <s v="film &amp; video/"/>
    <s v="documentary"/>
  </r>
  <r>
    <x v="0"/>
    <n v="70.623376623376629"/>
    <n v="77"/>
    <s v="GB"/>
    <s v="GBP"/>
    <x v="636"/>
    <n v="1562648400"/>
    <d v="2019-07-27T05:00:00"/>
    <n v="1564203600"/>
    <b v="0"/>
    <b v="0"/>
    <s v="music/rock"/>
    <s v="music/"/>
    <s v="rock"/>
  </r>
  <r>
    <x v="0"/>
    <n v="66.016018306636155"/>
    <n v="1748"/>
    <s v="US"/>
    <s v="USD"/>
    <x v="637"/>
    <n v="1508216400"/>
    <d v="2017-11-03T05:00:00"/>
    <n v="1509685200"/>
    <b v="0"/>
    <b v="0"/>
    <s v="theater/plays"/>
    <s v="theater/"/>
    <s v="plays"/>
  </r>
  <r>
    <x v="0"/>
    <n v="96.911392405063296"/>
    <n v="79"/>
    <s v="US"/>
    <s v="USD"/>
    <x v="638"/>
    <n v="1511762400"/>
    <d v="2018-01-03T06:00:00"/>
    <n v="1514959200"/>
    <b v="0"/>
    <b v="0"/>
    <s v="theater/plays"/>
    <s v="theater/"/>
    <s v="plays"/>
  </r>
  <r>
    <x v="1"/>
    <n v="62.867346938775512"/>
    <n v="196"/>
    <s v="IT"/>
    <s v="EUR"/>
    <x v="639"/>
    <n v="1447480800"/>
    <d v="2015-11-30T06:00:00"/>
    <n v="1448863200"/>
    <b v="1"/>
    <b v="0"/>
    <s v="music/rock"/>
    <s v="music/"/>
    <s v="rock"/>
  </r>
  <r>
    <x v="0"/>
    <n v="108.98537682789652"/>
    <n v="889"/>
    <s v="US"/>
    <s v="USD"/>
    <x v="640"/>
    <n v="1429506000"/>
    <d v="2015-04-21T05:00:00"/>
    <n v="1429592400"/>
    <b v="0"/>
    <b v="1"/>
    <s v="theater/plays"/>
    <s v="theater/"/>
    <s v="plays"/>
  </r>
  <r>
    <x v="1"/>
    <n v="26.999314599040439"/>
    <n v="7295"/>
    <s v="US"/>
    <s v="USD"/>
    <x v="641"/>
    <n v="1522472400"/>
    <d v="2018-04-02T05:00:00"/>
    <n v="1522645200"/>
    <b v="0"/>
    <b v="0"/>
    <s v="music/electric music"/>
    <s v="music/"/>
    <s v="electric music"/>
  </r>
  <r>
    <x v="1"/>
    <n v="65.004147943311438"/>
    <n v="2893"/>
    <s v="CA"/>
    <s v="CAD"/>
    <x v="642"/>
    <n v="1322114400"/>
    <d v="2011-12-08T06:00:00"/>
    <n v="1323324000"/>
    <b v="0"/>
    <b v="0"/>
    <s v="technology/wearables"/>
    <s v="technology/"/>
    <s v="wearables"/>
  </r>
  <r>
    <x v="0"/>
    <n v="111.51785714285714"/>
    <n v="56"/>
    <s v="US"/>
    <s v="USD"/>
    <x v="230"/>
    <n v="1561438800"/>
    <d v="2019-06-26T05:00:00"/>
    <n v="1561525200"/>
    <b v="0"/>
    <b v="0"/>
    <s v="film &amp; video/drama"/>
    <s v="film &amp; video/"/>
    <s v="drama"/>
  </r>
  <r>
    <x v="0"/>
    <n v="3"/>
    <n v="1"/>
    <s v="US"/>
    <s v="USD"/>
    <x v="67"/>
    <n v="1264399200"/>
    <d v="2010-02-09T06:00:00"/>
    <n v="1265695200"/>
    <b v="0"/>
    <b v="0"/>
    <s v="technology/wearables"/>
    <s v="technology/"/>
    <s v="wearables"/>
  </r>
  <r>
    <x v="1"/>
    <n v="110.99268292682927"/>
    <n v="820"/>
    <s v="US"/>
    <s v="USD"/>
    <x v="643"/>
    <n v="1301202000"/>
    <d v="2011-04-03T05:00:00"/>
    <n v="1301806800"/>
    <b v="1"/>
    <b v="0"/>
    <s v="theater/plays"/>
    <s v="theater/"/>
    <s v="plays"/>
  </r>
  <r>
    <x v="0"/>
    <n v="56.746987951807228"/>
    <n v="83"/>
    <s v="US"/>
    <s v="USD"/>
    <x v="644"/>
    <n v="1374469200"/>
    <d v="2013-07-27T05:00:00"/>
    <n v="1374901200"/>
    <b v="0"/>
    <b v="0"/>
    <s v="technology/wearables"/>
    <s v="technology/"/>
    <s v="wearables"/>
  </r>
  <r>
    <x v="1"/>
    <n v="97.020608439646708"/>
    <n v="2038"/>
    <s v="US"/>
    <s v="USD"/>
    <x v="645"/>
    <n v="1334984400"/>
    <d v="2012-05-08T05:00:00"/>
    <n v="1336453200"/>
    <b v="1"/>
    <b v="1"/>
    <s v="publishing/translations"/>
    <s v="publishing/"/>
    <s v="translations"/>
  </r>
  <r>
    <x v="1"/>
    <n v="92.08620689655173"/>
    <n v="116"/>
    <s v="US"/>
    <s v="USD"/>
    <x v="646"/>
    <n v="1467608400"/>
    <d v="2016-07-19T05:00:00"/>
    <n v="1468904400"/>
    <b v="0"/>
    <b v="0"/>
    <s v="film &amp; video/animation"/>
    <s v="film &amp; video/"/>
    <s v="animation"/>
  </r>
  <r>
    <x v="0"/>
    <n v="82.986666666666665"/>
    <n v="2025"/>
    <s v="GB"/>
    <s v="GBP"/>
    <x v="626"/>
    <n v="1386741600"/>
    <d v="2013-12-15T06:00:00"/>
    <n v="1387087200"/>
    <b v="0"/>
    <b v="0"/>
    <s v="publishing/nonfiction"/>
    <s v="publishing/"/>
    <s v="nonfiction"/>
  </r>
  <r>
    <x v="1"/>
    <n v="103.03791821561339"/>
    <n v="1345"/>
    <s v="AU"/>
    <s v="AUD"/>
    <x v="647"/>
    <n v="1546754400"/>
    <d v="2019-01-14T06:00:00"/>
    <n v="1547445600"/>
    <b v="0"/>
    <b v="1"/>
    <s v="technology/web"/>
    <s v="technology/"/>
    <s v="web"/>
  </r>
  <r>
    <x v="1"/>
    <n v="68.922619047619051"/>
    <n v="168"/>
    <s v="US"/>
    <s v="USD"/>
    <x v="159"/>
    <n v="1544248800"/>
    <d v="2019-01-13T06:00:00"/>
    <n v="1547359200"/>
    <b v="0"/>
    <b v="0"/>
    <s v="film &amp; video/drama"/>
    <s v="film &amp; video/"/>
    <s v="drama"/>
  </r>
  <r>
    <x v="1"/>
    <n v="87.737226277372258"/>
    <n v="137"/>
    <s v="CH"/>
    <s v="CHF"/>
    <x v="648"/>
    <n v="1495429200"/>
    <d v="2017-06-01T05:00:00"/>
    <n v="1496293200"/>
    <b v="0"/>
    <b v="0"/>
    <s v="theater/plays"/>
    <s v="theater/"/>
    <s v="plays"/>
  </r>
  <r>
    <x v="1"/>
    <n v="75.021505376344081"/>
    <n v="186"/>
    <s v="IT"/>
    <s v="EUR"/>
    <x v="267"/>
    <n v="1334811600"/>
    <d v="2012-04-26T05:00:00"/>
    <n v="1335416400"/>
    <b v="0"/>
    <b v="0"/>
    <s v="theater/plays"/>
    <s v="theater/"/>
    <s v="plays"/>
  </r>
  <r>
    <x v="1"/>
    <n v="50.863999999999997"/>
    <n v="125"/>
    <s v="US"/>
    <s v="USD"/>
    <x v="649"/>
    <n v="1531544400"/>
    <d v="2018-07-21T05:00:00"/>
    <n v="1532149200"/>
    <b v="0"/>
    <b v="1"/>
    <s v="theater/plays"/>
    <s v="theater/"/>
    <s v="plays"/>
  </r>
  <r>
    <x v="0"/>
    <n v="90"/>
    <n v="14"/>
    <s v="IT"/>
    <s v="EUR"/>
    <x v="248"/>
    <n v="1453615200"/>
    <d v="2016-01-26T06:00:00"/>
    <n v="1453788000"/>
    <b v="1"/>
    <b v="1"/>
    <s v="theater/plays"/>
    <s v="theater/"/>
    <s v="plays"/>
  </r>
  <r>
    <x v="1"/>
    <n v="72.896039603960389"/>
    <n v="202"/>
    <s v="US"/>
    <s v="USD"/>
    <x v="571"/>
    <n v="1467954000"/>
    <d v="2016-08-18T05:00:00"/>
    <n v="1471496400"/>
    <b v="0"/>
    <b v="0"/>
    <s v="theater/plays"/>
    <s v="theater/"/>
    <s v="plays"/>
  </r>
  <r>
    <x v="1"/>
    <n v="108.48543689320388"/>
    <n v="103"/>
    <s v="US"/>
    <s v="USD"/>
    <x v="650"/>
    <n v="1471842000"/>
    <d v="2016-09-03T05:00:00"/>
    <n v="1472878800"/>
    <b v="0"/>
    <b v="0"/>
    <s v="publishing/radio &amp; podcasts"/>
    <s v="publishing/"/>
    <s v="radio &amp; podcasts"/>
  </r>
  <r>
    <x v="1"/>
    <n v="101.98095238095237"/>
    <n v="1785"/>
    <s v="US"/>
    <s v="USD"/>
    <x v="1"/>
    <n v="1408424400"/>
    <d v="2014-08-20T05:00:00"/>
    <n v="1408510800"/>
    <b v="0"/>
    <b v="0"/>
    <s v="music/rock"/>
    <s v="music/"/>
    <s v="rock"/>
  </r>
  <r>
    <x v="0"/>
    <n v="44.009146341463413"/>
    <n v="656"/>
    <s v="US"/>
    <s v="USD"/>
    <x v="651"/>
    <n v="1281157200"/>
    <d v="2010-08-12T05:00:00"/>
    <n v="1281589200"/>
    <b v="0"/>
    <b v="0"/>
    <s v="games/mobile games"/>
    <s v="games/"/>
    <s v="mobile games"/>
  </r>
  <r>
    <x v="1"/>
    <n v="65.942675159235662"/>
    <n v="157"/>
    <s v="US"/>
    <s v="USD"/>
    <x v="652"/>
    <n v="1373432400"/>
    <d v="2013-08-07T05:00:00"/>
    <n v="1375851600"/>
    <b v="0"/>
    <b v="1"/>
    <s v="theater/plays"/>
    <s v="theater/"/>
    <s v="plays"/>
  </r>
  <r>
    <x v="1"/>
    <n v="24.987387387387386"/>
    <n v="555"/>
    <s v="US"/>
    <s v="USD"/>
    <x v="653"/>
    <n v="1313989200"/>
    <d v="2011-09-12T05:00:00"/>
    <n v="1315803600"/>
    <b v="0"/>
    <b v="0"/>
    <s v="film &amp; video/documentary"/>
    <s v="film &amp; video/"/>
    <s v="documentary"/>
  </r>
  <r>
    <x v="1"/>
    <n v="28.003367003367003"/>
    <n v="297"/>
    <s v="US"/>
    <s v="USD"/>
    <x v="654"/>
    <n v="1371445200"/>
    <d v="2013-07-13T05:00:00"/>
    <n v="1373691600"/>
    <b v="0"/>
    <b v="0"/>
    <s v="technology/wearables"/>
    <s v="technology/"/>
    <s v="wearables"/>
  </r>
  <r>
    <x v="1"/>
    <n v="85.829268292682926"/>
    <n v="123"/>
    <s v="US"/>
    <s v="USD"/>
    <x v="655"/>
    <n v="1338267600"/>
    <d v="2012-06-09T05:00:00"/>
    <n v="1339218000"/>
    <b v="0"/>
    <b v="0"/>
    <s v="publishing/fiction"/>
    <s v="publishing/"/>
    <s v="fiction"/>
  </r>
  <r>
    <x v="3"/>
    <n v="84.921052631578945"/>
    <n v="38"/>
    <s v="DK"/>
    <s v="DKK"/>
    <x v="656"/>
    <n v="1519192800"/>
    <d v="2018-03-07T06:00:00"/>
    <n v="1520402400"/>
    <b v="0"/>
    <b v="1"/>
    <s v="theater/plays"/>
    <s v="theater/"/>
    <s v="plays"/>
  </r>
  <r>
    <x v="3"/>
    <n v="90.483333333333334"/>
    <n v="60"/>
    <s v="US"/>
    <s v="USD"/>
    <x v="657"/>
    <n v="1522818000"/>
    <d v="2018-04-10T05:00:00"/>
    <n v="1523336400"/>
    <b v="0"/>
    <b v="0"/>
    <s v="music/rock"/>
    <s v="music/"/>
    <s v="rock"/>
  </r>
  <r>
    <x v="1"/>
    <n v="25.00197628458498"/>
    <n v="3036"/>
    <s v="US"/>
    <s v="USD"/>
    <x v="265"/>
    <n v="1509948000"/>
    <d v="2017-12-03T06:00:00"/>
    <n v="1512280800"/>
    <b v="0"/>
    <b v="0"/>
    <s v="film &amp; video/documentary"/>
    <s v="film &amp; video/"/>
    <s v="documentary"/>
  </r>
  <r>
    <x v="1"/>
    <n v="92.013888888888886"/>
    <n v="144"/>
    <s v="AU"/>
    <s v="AUD"/>
    <x v="658"/>
    <n v="1456898400"/>
    <d v="2016-03-23T05:00:00"/>
    <n v="1458709200"/>
    <b v="0"/>
    <b v="0"/>
    <s v="theater/plays"/>
    <s v="theater/"/>
    <s v="plays"/>
  </r>
  <r>
    <x v="1"/>
    <n v="93.066115702479337"/>
    <n v="121"/>
    <s v="GB"/>
    <s v="GBP"/>
    <x v="659"/>
    <n v="1413954000"/>
    <d v="2014-10-24T05:00:00"/>
    <n v="1414126800"/>
    <b v="0"/>
    <b v="1"/>
    <s v="theater/plays"/>
    <s v="theater/"/>
    <s v="plays"/>
  </r>
  <r>
    <x v="0"/>
    <n v="61.008145363408524"/>
    <n v="1596"/>
    <s v="US"/>
    <s v="USD"/>
    <x v="660"/>
    <n v="1416031200"/>
    <d v="2014-11-17T06:00:00"/>
    <n v="1416204000"/>
    <b v="0"/>
    <b v="0"/>
    <s v="games/mobile games"/>
    <s v="games/"/>
    <s v="mobile games"/>
  </r>
  <r>
    <x v="3"/>
    <n v="92.036259541984734"/>
    <n v="524"/>
    <s v="US"/>
    <s v="USD"/>
    <x v="661"/>
    <n v="1287982800"/>
    <d v="2010-10-31T05:00:00"/>
    <n v="1288501200"/>
    <b v="0"/>
    <b v="1"/>
    <s v="theater/plays"/>
    <s v="theater/"/>
    <s v="plays"/>
  </r>
  <r>
    <x v="1"/>
    <n v="81.132596685082873"/>
    <n v="181"/>
    <s v="US"/>
    <s v="USD"/>
    <x v="4"/>
    <n v="1547964000"/>
    <d v="2019-03-19T05:00:00"/>
    <n v="1552971600"/>
    <b v="0"/>
    <b v="0"/>
    <s v="technology/web"/>
    <s v="technology/"/>
    <s v="web"/>
  </r>
  <r>
    <x v="0"/>
    <n v="73.5"/>
    <n v="10"/>
    <s v="US"/>
    <s v="USD"/>
    <x v="662"/>
    <n v="1464152400"/>
    <d v="2016-06-05T05:00:00"/>
    <n v="1465102800"/>
    <b v="0"/>
    <b v="0"/>
    <s v="theater/plays"/>
    <s v="theater/"/>
    <s v="plays"/>
  </r>
  <r>
    <x v="1"/>
    <n v="85.221311475409834"/>
    <n v="122"/>
    <s v="US"/>
    <s v="USD"/>
    <x v="663"/>
    <n v="1359957600"/>
    <d v="2013-02-06T06:00:00"/>
    <n v="1360130400"/>
    <b v="0"/>
    <b v="0"/>
    <s v="film &amp; video/drama"/>
    <s v="film &amp; video/"/>
    <s v="drama"/>
  </r>
  <r>
    <x v="1"/>
    <n v="110.96825396825396"/>
    <n v="1071"/>
    <s v="CA"/>
    <s v="CAD"/>
    <x v="664"/>
    <n v="1432357200"/>
    <d v="2015-05-29T05:00:00"/>
    <n v="1432875600"/>
    <b v="0"/>
    <b v="0"/>
    <s v="technology/wearables"/>
    <s v="technology/"/>
    <s v="wearables"/>
  </r>
  <r>
    <x v="3"/>
    <n v="32.968036529680369"/>
    <n v="219"/>
    <s v="US"/>
    <s v="USD"/>
    <x v="665"/>
    <n v="1500786000"/>
    <d v="2017-07-24T05:00:00"/>
    <n v="1500872400"/>
    <b v="0"/>
    <b v="0"/>
    <s v="technology/web"/>
    <s v="technology/"/>
    <s v="web"/>
  </r>
  <r>
    <x v="0"/>
    <n v="96.005352363960753"/>
    <n v="1121"/>
    <s v="US"/>
    <s v="USD"/>
    <x v="666"/>
    <n v="1490158800"/>
    <d v="2017-04-14T05:00:00"/>
    <n v="1492146000"/>
    <b v="0"/>
    <b v="1"/>
    <s v="music/rock"/>
    <s v="music/"/>
    <s v="rock"/>
  </r>
  <r>
    <x v="1"/>
    <n v="84.96632653061225"/>
    <n v="980"/>
    <s v="US"/>
    <s v="USD"/>
    <x v="43"/>
    <n v="1406178000"/>
    <d v="2014-08-06T05:00:00"/>
    <n v="1407301200"/>
    <b v="0"/>
    <b v="0"/>
    <s v="music/metal"/>
    <s v="music/"/>
    <s v="metal"/>
  </r>
  <r>
    <x v="1"/>
    <n v="25.007462686567163"/>
    <n v="536"/>
    <s v="US"/>
    <s v="USD"/>
    <x v="667"/>
    <n v="1485583200"/>
    <d v="2017-02-09T06:00:00"/>
    <n v="1486620000"/>
    <b v="0"/>
    <b v="1"/>
    <s v="theater/plays"/>
    <s v="theater/"/>
    <s v="plays"/>
  </r>
  <r>
    <x v="1"/>
    <n v="65.998995479658461"/>
    <n v="1991"/>
    <s v="US"/>
    <s v="USD"/>
    <x v="668"/>
    <n v="1459314000"/>
    <d v="2016-04-06T05:00:00"/>
    <n v="1459918800"/>
    <b v="0"/>
    <b v="0"/>
    <s v="photography/photography books"/>
    <s v="photography/"/>
    <s v="photography books"/>
  </r>
  <r>
    <x v="3"/>
    <n v="87.34482758620689"/>
    <n v="29"/>
    <s v="US"/>
    <s v="USD"/>
    <x v="669"/>
    <n v="1424412000"/>
    <d v="2015-02-24T06:00:00"/>
    <n v="1424757600"/>
    <b v="0"/>
    <b v="0"/>
    <s v="publishing/nonfiction"/>
    <s v="publishing/"/>
    <s v="nonfiction"/>
  </r>
  <r>
    <x v="1"/>
    <n v="27.933333333333334"/>
    <n v="180"/>
    <s v="US"/>
    <s v="USD"/>
    <x v="670"/>
    <n v="1478844000"/>
    <d v="2016-11-23T06:00:00"/>
    <n v="1479880800"/>
    <b v="0"/>
    <b v="0"/>
    <s v="music/indie rock"/>
    <s v="music/"/>
    <s v="indie rock"/>
  </r>
  <r>
    <x v="0"/>
    <n v="103.8"/>
    <n v="15"/>
    <s v="US"/>
    <s v="USD"/>
    <x v="671"/>
    <n v="1416117600"/>
    <d v="2014-12-08T06:00:00"/>
    <n v="1418018400"/>
    <b v="0"/>
    <b v="1"/>
    <s v="theater/plays"/>
    <s v="theater/"/>
    <s v="plays"/>
  </r>
  <r>
    <x v="0"/>
    <n v="31.937172774869111"/>
    <n v="191"/>
    <s v="US"/>
    <s v="USD"/>
    <x v="672"/>
    <n v="1340946000"/>
    <d v="2012-06-30T05:00:00"/>
    <n v="1341032400"/>
    <b v="0"/>
    <b v="0"/>
    <s v="music/indie rock"/>
    <s v="music/"/>
    <s v="indie rock"/>
  </r>
  <r>
    <x v="0"/>
    <n v="99.5"/>
    <n v="16"/>
    <s v="US"/>
    <s v="USD"/>
    <x v="673"/>
    <n v="1486101600"/>
    <d v="2017-02-06T06:00:00"/>
    <n v="1486360800"/>
    <b v="0"/>
    <b v="0"/>
    <s v="theater/plays"/>
    <s v="theater/"/>
    <s v="plays"/>
  </r>
  <r>
    <x v="1"/>
    <n v="108.84615384615384"/>
    <n v="130"/>
    <s v="US"/>
    <s v="USD"/>
    <x v="674"/>
    <n v="1274590800"/>
    <d v="2010-05-24T05:00:00"/>
    <n v="1274677200"/>
    <b v="0"/>
    <b v="0"/>
    <s v="theater/plays"/>
    <s v="theater/"/>
    <s v="plays"/>
  </r>
  <r>
    <x v="1"/>
    <n v="110.76229508196721"/>
    <n v="122"/>
    <s v="US"/>
    <s v="USD"/>
    <x v="675"/>
    <n v="1263880800"/>
    <d v="2010-03-02T06:00:00"/>
    <n v="1267509600"/>
    <b v="0"/>
    <b v="0"/>
    <s v="music/electric music"/>
    <s v="music/"/>
    <s v="electric music"/>
  </r>
  <r>
    <x v="0"/>
    <n v="29.647058823529413"/>
    <n v="17"/>
    <s v="US"/>
    <s v="USD"/>
    <x v="676"/>
    <n v="1445403600"/>
    <d v="2015-10-27T05:00:00"/>
    <n v="1445922000"/>
    <b v="0"/>
    <b v="1"/>
    <s v="theater/plays"/>
    <s v="theater/"/>
    <s v="plays"/>
  </r>
  <r>
    <x v="1"/>
    <n v="101.71428571428571"/>
    <n v="140"/>
    <s v="US"/>
    <s v="USD"/>
    <x v="342"/>
    <n v="1533877200"/>
    <d v="2018-08-12T05:00:00"/>
    <n v="1534050000"/>
    <b v="0"/>
    <b v="1"/>
    <s v="theater/plays"/>
    <s v="theater/"/>
    <s v="plays"/>
  </r>
  <r>
    <x v="0"/>
    <n v="61.5"/>
    <n v="34"/>
    <s v="US"/>
    <s v="USD"/>
    <x v="677"/>
    <n v="1275195600"/>
    <d v="2010-06-26T05:00:00"/>
    <n v="1277528400"/>
    <b v="0"/>
    <b v="0"/>
    <s v="technology/wearables"/>
    <s v="technology/"/>
    <s v="wearables"/>
  </r>
  <r>
    <x v="1"/>
    <n v="35"/>
    <n v="3388"/>
    <s v="US"/>
    <s v="USD"/>
    <x v="678"/>
    <n v="1318136400"/>
    <d v="2011-10-14T05:00:00"/>
    <n v="1318568400"/>
    <b v="0"/>
    <b v="0"/>
    <s v="technology/web"/>
    <s v="technology/"/>
    <s v="web"/>
  </r>
  <r>
    <x v="1"/>
    <n v="40.049999999999997"/>
    <n v="280"/>
    <s v="US"/>
    <s v="USD"/>
    <x v="679"/>
    <n v="1283403600"/>
    <d v="2010-09-13T05:00:00"/>
    <n v="1284354000"/>
    <b v="0"/>
    <b v="0"/>
    <s v="theater/plays"/>
    <s v="theater/"/>
    <s v="plays"/>
  </r>
  <r>
    <x v="3"/>
    <n v="110.97231270358306"/>
    <n v="614"/>
    <s v="US"/>
    <s v="USD"/>
    <x v="680"/>
    <n v="1267423200"/>
    <d v="2010-03-26T05:00:00"/>
    <n v="1269579600"/>
    <b v="0"/>
    <b v="1"/>
    <s v="film &amp; video/animation"/>
    <s v="film &amp; video/"/>
    <s v="animation"/>
  </r>
  <r>
    <x v="1"/>
    <n v="36.959016393442624"/>
    <n v="366"/>
    <s v="IT"/>
    <s v="EUR"/>
    <x v="681"/>
    <n v="1412744400"/>
    <d v="2014-10-20T05:00:00"/>
    <n v="1413781200"/>
    <b v="0"/>
    <b v="1"/>
    <s v="technology/wearables"/>
    <s v="technology/"/>
    <s v="wearables"/>
  </r>
  <r>
    <x v="0"/>
    <n v="1"/>
    <n v="1"/>
    <s v="GB"/>
    <s v="GBP"/>
    <x v="682"/>
    <n v="1277960400"/>
    <d v="2010-07-26T05:00:00"/>
    <n v="1280120400"/>
    <b v="0"/>
    <b v="0"/>
    <s v="music/electric music"/>
    <s v="music/"/>
    <s v="electric music"/>
  </r>
  <r>
    <x v="1"/>
    <n v="30.974074074074075"/>
    <n v="270"/>
    <s v="US"/>
    <s v="USD"/>
    <x v="683"/>
    <n v="1458190800"/>
    <d v="2016-04-01T05:00:00"/>
    <n v="1459486800"/>
    <b v="1"/>
    <b v="1"/>
    <s v="publishing/nonfiction"/>
    <s v="publishing/"/>
    <s v="nonfiction"/>
  </r>
  <r>
    <x v="3"/>
    <n v="47.035087719298247"/>
    <n v="114"/>
    <s v="US"/>
    <s v="USD"/>
    <x v="684"/>
    <n v="1280984400"/>
    <d v="2010-08-23T05:00:00"/>
    <n v="1282539600"/>
    <b v="0"/>
    <b v="1"/>
    <s v="theater/plays"/>
    <s v="theater/"/>
    <s v="plays"/>
  </r>
  <r>
    <x v="1"/>
    <n v="88.065693430656935"/>
    <n v="137"/>
    <s v="US"/>
    <s v="USD"/>
    <x v="674"/>
    <n v="1274590800"/>
    <d v="2010-06-07T05:00:00"/>
    <n v="1275886800"/>
    <b v="0"/>
    <b v="0"/>
    <s v="photography/photography books"/>
    <s v="photography/"/>
    <s v="photography books"/>
  </r>
  <r>
    <x v="1"/>
    <n v="37.005616224648989"/>
    <n v="3205"/>
    <s v="US"/>
    <s v="USD"/>
    <x v="685"/>
    <n v="1351400400"/>
    <d v="2012-12-20T06:00:00"/>
    <n v="1355983200"/>
    <b v="0"/>
    <b v="0"/>
    <s v="theater/plays"/>
    <s v="theater/"/>
    <s v="plays"/>
  </r>
  <r>
    <x v="1"/>
    <n v="26.027777777777779"/>
    <n v="288"/>
    <s v="DK"/>
    <s v="DKK"/>
    <x v="605"/>
    <n v="1514354400"/>
    <d v="2018-01-08T06:00:00"/>
    <n v="1515391200"/>
    <b v="0"/>
    <b v="1"/>
    <s v="theater/plays"/>
    <s v="theater/"/>
    <s v="plays"/>
  </r>
  <r>
    <x v="1"/>
    <n v="67.817567567567565"/>
    <n v="148"/>
    <s v="US"/>
    <s v="USD"/>
    <x v="686"/>
    <n v="1421733600"/>
    <d v="2015-01-26T06:00:00"/>
    <n v="1422252000"/>
    <b v="0"/>
    <b v="0"/>
    <s v="theater/plays"/>
    <s v="theater/"/>
    <s v="plays"/>
  </r>
  <r>
    <x v="1"/>
    <n v="49.964912280701753"/>
    <n v="114"/>
    <s v="US"/>
    <s v="USD"/>
    <x v="687"/>
    <n v="1305176400"/>
    <d v="2011-05-16T05:00:00"/>
    <n v="1305522000"/>
    <b v="0"/>
    <b v="0"/>
    <s v="film &amp; video/drama"/>
    <s v="film &amp; video/"/>
    <s v="drama"/>
  </r>
  <r>
    <x v="1"/>
    <n v="110.01646903820817"/>
    <n v="1518"/>
    <s v="CA"/>
    <s v="CAD"/>
    <x v="688"/>
    <n v="1414126800"/>
    <d v="2014-11-02T05:00:00"/>
    <n v="1414904400"/>
    <b v="0"/>
    <b v="0"/>
    <s v="music/rock"/>
    <s v="music/"/>
    <s v="rock"/>
  </r>
  <r>
    <x v="0"/>
    <n v="89.964678178963894"/>
    <n v="1274"/>
    <s v="US"/>
    <s v="USD"/>
    <x v="689"/>
    <n v="1517810400"/>
    <d v="2018-03-07T06:00:00"/>
    <n v="1520402400"/>
    <b v="0"/>
    <b v="0"/>
    <s v="music/electric music"/>
    <s v="music/"/>
    <s v="electric music"/>
  </r>
  <r>
    <x v="0"/>
    <n v="79.009523809523813"/>
    <n v="210"/>
    <s v="IT"/>
    <s v="EUR"/>
    <x v="690"/>
    <n v="1564635600"/>
    <d v="2019-08-30T05:00:00"/>
    <n v="1567141200"/>
    <b v="0"/>
    <b v="1"/>
    <s v="games/video games"/>
    <s v="games/"/>
    <s v="video games"/>
  </r>
  <r>
    <x v="1"/>
    <n v="86.867469879518069"/>
    <n v="166"/>
    <s v="US"/>
    <s v="USD"/>
    <x v="691"/>
    <n v="1500699600"/>
    <d v="2017-07-27T05:00:00"/>
    <n v="1501131600"/>
    <b v="0"/>
    <b v="0"/>
    <s v="music/rock"/>
    <s v="music/"/>
    <s v="rock"/>
  </r>
  <r>
    <x v="1"/>
    <n v="62.04"/>
    <n v="100"/>
    <s v="AU"/>
    <s v="AUD"/>
    <x v="692"/>
    <n v="1354082400"/>
    <d v="2012-12-09T06:00:00"/>
    <n v="1355032800"/>
    <b v="0"/>
    <b v="0"/>
    <s v="music/jazz"/>
    <s v="music/"/>
    <s v="jazz"/>
  </r>
  <r>
    <x v="1"/>
    <n v="26.970212765957445"/>
    <n v="235"/>
    <s v="US"/>
    <s v="USD"/>
    <x v="693"/>
    <n v="1336453200"/>
    <d v="2012-06-12T05:00:00"/>
    <n v="1339477200"/>
    <b v="0"/>
    <b v="1"/>
    <s v="theater/plays"/>
    <s v="theater/"/>
    <s v="plays"/>
  </r>
  <r>
    <x v="1"/>
    <n v="54.121621621621621"/>
    <n v="148"/>
    <s v="US"/>
    <s v="USD"/>
    <x v="694"/>
    <n v="1305262800"/>
    <d v="2011-05-21T05:00:00"/>
    <n v="1305954000"/>
    <b v="0"/>
    <b v="0"/>
    <s v="music/rock"/>
    <s v="music/"/>
    <s v="rock"/>
  </r>
  <r>
    <x v="1"/>
    <n v="41.035353535353536"/>
    <n v="198"/>
    <s v="US"/>
    <s v="USD"/>
    <x v="695"/>
    <n v="1492232400"/>
    <d v="2017-05-10T05:00:00"/>
    <n v="1494392400"/>
    <b v="1"/>
    <b v="1"/>
    <s v="music/indie rock"/>
    <s v="music/"/>
    <s v="indie rock"/>
  </r>
  <r>
    <x v="0"/>
    <n v="55.052419354838712"/>
    <n v="248"/>
    <s v="AU"/>
    <s v="AUD"/>
    <x v="123"/>
    <n v="1537333200"/>
    <d v="2018-09-20T05:00:00"/>
    <n v="1537419600"/>
    <b v="0"/>
    <b v="0"/>
    <s v="film &amp; video/science fiction"/>
    <s v="film &amp; video/"/>
    <s v="science fiction"/>
  </r>
  <r>
    <x v="0"/>
    <n v="107.93762183235867"/>
    <n v="513"/>
    <s v="US"/>
    <s v="USD"/>
    <x v="696"/>
    <n v="1444107600"/>
    <d v="2015-11-20T06:00:00"/>
    <n v="1447999200"/>
    <b v="0"/>
    <b v="0"/>
    <s v="publishing/translations"/>
    <s v="publishing/"/>
    <s v="translations"/>
  </r>
  <r>
    <x v="1"/>
    <n v="73.92"/>
    <n v="150"/>
    <s v="US"/>
    <s v="USD"/>
    <x v="626"/>
    <n v="1386741600"/>
    <d v="2013-12-26T06:00:00"/>
    <n v="1388037600"/>
    <b v="0"/>
    <b v="0"/>
    <s v="theater/plays"/>
    <s v="theater/"/>
    <s v="plays"/>
  </r>
  <r>
    <x v="0"/>
    <n v="31.995894428152493"/>
    <n v="3410"/>
    <s v="US"/>
    <s v="USD"/>
    <x v="697"/>
    <n v="1376542800"/>
    <d v="2013-09-10T05:00:00"/>
    <n v="1378789200"/>
    <b v="0"/>
    <b v="0"/>
    <s v="games/video games"/>
    <s v="games/"/>
    <s v="video games"/>
  </r>
  <r>
    <x v="1"/>
    <n v="53.898148148148145"/>
    <n v="216"/>
    <s v="IT"/>
    <s v="EUR"/>
    <x v="698"/>
    <n v="1397451600"/>
    <d v="2014-04-21T05:00:00"/>
    <n v="1398056400"/>
    <b v="0"/>
    <b v="1"/>
    <s v="theater/plays"/>
    <s v="theater/"/>
    <s v="plays"/>
  </r>
  <r>
    <x v="3"/>
    <n v="106.5"/>
    <n v="26"/>
    <s v="US"/>
    <s v="USD"/>
    <x v="699"/>
    <n v="1548482400"/>
    <d v="2019-02-22T06:00:00"/>
    <n v="1550815200"/>
    <b v="0"/>
    <b v="0"/>
    <s v="theater/plays"/>
    <s v="theater/"/>
    <s v="plays"/>
  </r>
  <r>
    <x v="1"/>
    <n v="32.999805409612762"/>
    <n v="5139"/>
    <s v="US"/>
    <s v="USD"/>
    <x v="700"/>
    <n v="1549692000"/>
    <d v="2019-02-13T06:00:00"/>
    <n v="1550037600"/>
    <b v="0"/>
    <b v="0"/>
    <s v="music/indie rock"/>
    <s v="music/"/>
    <s v="indie rock"/>
  </r>
  <r>
    <x v="1"/>
    <n v="43.00254993625159"/>
    <n v="2353"/>
    <s v="US"/>
    <s v="USD"/>
    <x v="701"/>
    <n v="1492059600"/>
    <d v="2017-04-23T05:00:00"/>
    <n v="1492923600"/>
    <b v="0"/>
    <b v="0"/>
    <s v="theater/plays"/>
    <s v="theater/"/>
    <s v="plays"/>
  </r>
  <r>
    <x v="1"/>
    <n v="86.858974358974365"/>
    <n v="78"/>
    <s v="IT"/>
    <s v="EUR"/>
    <x v="702"/>
    <n v="1463979600"/>
    <d v="2016-07-03T05:00:00"/>
    <n v="1467522000"/>
    <b v="0"/>
    <b v="0"/>
    <s v="technology/web"/>
    <s v="technology/"/>
    <s v="web"/>
  </r>
  <r>
    <x v="0"/>
    <n v="96.8"/>
    <n v="10"/>
    <s v="US"/>
    <s v="USD"/>
    <x v="703"/>
    <n v="1415253600"/>
    <d v="2014-11-16T06:00:00"/>
    <n v="1416117600"/>
    <b v="0"/>
    <b v="0"/>
    <s v="music/rock"/>
    <s v="music/"/>
    <s v="rock"/>
  </r>
  <r>
    <x v="0"/>
    <n v="32.995456610631528"/>
    <n v="2201"/>
    <s v="US"/>
    <s v="USD"/>
    <x v="704"/>
    <n v="1562216400"/>
    <d v="2019-07-22T05:00:00"/>
    <n v="1563771600"/>
    <b v="0"/>
    <b v="0"/>
    <s v="theater/plays"/>
    <s v="theater/"/>
    <s v="plays"/>
  </r>
  <r>
    <x v="0"/>
    <n v="68.028106508875737"/>
    <n v="676"/>
    <s v="US"/>
    <s v="USD"/>
    <x v="431"/>
    <n v="1316754000"/>
    <d v="2011-10-22T05:00:00"/>
    <n v="1319259600"/>
    <b v="0"/>
    <b v="0"/>
    <s v="theater/plays"/>
    <s v="theater/"/>
    <s v="plays"/>
  </r>
  <r>
    <x v="1"/>
    <n v="58.867816091954026"/>
    <n v="174"/>
    <s v="CH"/>
    <s v="CHF"/>
    <x v="705"/>
    <n v="1313211600"/>
    <d v="2011-08-18T05:00:00"/>
    <n v="1313643600"/>
    <b v="0"/>
    <b v="0"/>
    <s v="film &amp; video/animation"/>
    <s v="film &amp; video/"/>
    <s v="animation"/>
  </r>
  <r>
    <x v="0"/>
    <n v="105.04572803850782"/>
    <n v="831"/>
    <s v="US"/>
    <s v="USD"/>
    <x v="706"/>
    <n v="1439528400"/>
    <d v="2015-08-23T05:00:00"/>
    <n v="1440306000"/>
    <b v="0"/>
    <b v="1"/>
    <s v="theater/plays"/>
    <s v="theater/"/>
    <s v="plays"/>
  </r>
  <r>
    <x v="1"/>
    <n v="33.054878048780488"/>
    <n v="164"/>
    <s v="US"/>
    <s v="USD"/>
    <x v="707"/>
    <n v="1469163600"/>
    <d v="2016-08-10T05:00:00"/>
    <n v="1470805200"/>
    <b v="0"/>
    <b v="1"/>
    <s v="film &amp; video/drama"/>
    <s v="film &amp; video/"/>
    <s v="drama"/>
  </r>
  <r>
    <x v="3"/>
    <n v="78.821428571428569"/>
    <n v="56"/>
    <s v="CH"/>
    <s v="CHF"/>
    <x v="708"/>
    <n v="1288501200"/>
    <d v="2010-12-21T06:00:00"/>
    <n v="1292911200"/>
    <b v="0"/>
    <b v="0"/>
    <s v="theater/plays"/>
    <s v="theater/"/>
    <s v="plays"/>
  </r>
  <r>
    <x v="1"/>
    <n v="68.204968944099377"/>
    <n v="161"/>
    <s v="US"/>
    <s v="USD"/>
    <x v="709"/>
    <n v="1298959200"/>
    <d v="2011-03-29T05:00:00"/>
    <n v="1301374800"/>
    <b v="0"/>
    <b v="1"/>
    <s v="film &amp; video/animation"/>
    <s v="film &amp; video/"/>
    <s v="animation"/>
  </r>
  <r>
    <x v="1"/>
    <n v="75.731884057971016"/>
    <n v="138"/>
    <s v="US"/>
    <s v="USD"/>
    <x v="710"/>
    <n v="1387260000"/>
    <d v="2013-12-24T06:00:00"/>
    <n v="1387864800"/>
    <b v="0"/>
    <b v="0"/>
    <s v="music/rock"/>
    <s v="music/"/>
    <s v="rock"/>
  </r>
  <r>
    <x v="1"/>
    <n v="30.996070133010882"/>
    <n v="3308"/>
    <s v="US"/>
    <s v="USD"/>
    <x v="711"/>
    <n v="1457244000"/>
    <d v="2016-03-17T05:00:00"/>
    <n v="1458190800"/>
    <b v="0"/>
    <b v="0"/>
    <s v="technology/web"/>
    <s v="technology/"/>
    <s v="web"/>
  </r>
  <r>
    <x v="1"/>
    <n v="101.88188976377953"/>
    <n v="127"/>
    <s v="AU"/>
    <s v="AUD"/>
    <x v="157"/>
    <n v="1556341200"/>
    <d v="2019-05-31T05:00:00"/>
    <n v="1559278800"/>
    <b v="0"/>
    <b v="1"/>
    <s v="film &amp; video/animation"/>
    <s v="film &amp; video/"/>
    <s v="animation"/>
  </r>
  <r>
    <x v="1"/>
    <n v="52.879227053140099"/>
    <n v="207"/>
    <s v="IT"/>
    <s v="EUR"/>
    <x v="630"/>
    <n v="1522126800"/>
    <d v="2018-04-03T05:00:00"/>
    <n v="1522731600"/>
    <b v="0"/>
    <b v="1"/>
    <s v="music/jazz"/>
    <s v="music/"/>
    <s v="jazz"/>
  </r>
  <r>
    <x v="0"/>
    <n v="71.005820721769496"/>
    <n v="859"/>
    <s v="CA"/>
    <s v="CAD"/>
    <x v="712"/>
    <n v="1305954000"/>
    <d v="2011-05-30T05:00:00"/>
    <n v="1306731600"/>
    <b v="0"/>
    <b v="0"/>
    <s v="music/rock"/>
    <s v="music/"/>
    <s v="rock"/>
  </r>
  <r>
    <x v="2"/>
    <n v="102.38709677419355"/>
    <n v="31"/>
    <s v="US"/>
    <s v="USD"/>
    <x v="93"/>
    <n v="1350709200"/>
    <d v="2012-11-10T06:00:00"/>
    <n v="1352527200"/>
    <b v="0"/>
    <b v="0"/>
    <s v="film &amp; video/animation"/>
    <s v="film &amp; video/"/>
    <s v="animation"/>
  </r>
  <r>
    <x v="0"/>
    <n v="74.466666666666669"/>
    <n v="45"/>
    <s v="US"/>
    <s v="USD"/>
    <x v="713"/>
    <n v="1401166800"/>
    <d v="2014-07-03T05:00:00"/>
    <n v="1404363600"/>
    <b v="0"/>
    <b v="0"/>
    <s v="theater/plays"/>
    <s v="theater/"/>
    <s v="plays"/>
  </r>
  <r>
    <x v="3"/>
    <n v="51.009883198562441"/>
    <n v="1113"/>
    <s v="US"/>
    <s v="USD"/>
    <x v="714"/>
    <n v="1266127200"/>
    <d v="2010-02-20T06:00:00"/>
    <n v="1266645600"/>
    <b v="0"/>
    <b v="0"/>
    <s v="theater/plays"/>
    <s v="theater/"/>
    <s v="plays"/>
  </r>
  <r>
    <x v="0"/>
    <n v="90"/>
    <n v="6"/>
    <s v="US"/>
    <s v="USD"/>
    <x v="715"/>
    <n v="1481436000"/>
    <d v="2016-12-27T06:00:00"/>
    <n v="1482818400"/>
    <b v="0"/>
    <b v="0"/>
    <s v="food/food trucks"/>
    <s v="food/"/>
    <s v="food trucks"/>
  </r>
  <r>
    <x v="0"/>
    <n v="97.142857142857139"/>
    <n v="7"/>
    <s v="US"/>
    <s v="USD"/>
    <x v="716"/>
    <n v="1372222800"/>
    <d v="2013-07-24T05:00:00"/>
    <n v="1374642000"/>
    <b v="0"/>
    <b v="1"/>
    <s v="theater/plays"/>
    <s v="theater/"/>
    <s v="plays"/>
  </r>
  <r>
    <x v="1"/>
    <n v="72.071823204419886"/>
    <n v="181"/>
    <s v="CH"/>
    <s v="CHF"/>
    <x v="448"/>
    <n v="1372136400"/>
    <d v="2013-06-29T05:00:00"/>
    <n v="1372482000"/>
    <b v="0"/>
    <b v="0"/>
    <s v="publishing/nonfiction"/>
    <s v="publishing/"/>
    <s v="nonfiction"/>
  </r>
  <r>
    <x v="1"/>
    <n v="75.236363636363635"/>
    <n v="110"/>
    <s v="US"/>
    <s v="USD"/>
    <x v="717"/>
    <n v="1513922400"/>
    <d v="2018-01-03T06:00:00"/>
    <n v="1514959200"/>
    <b v="0"/>
    <b v="0"/>
    <s v="music/rock"/>
    <s v="music/"/>
    <s v="rock"/>
  </r>
  <r>
    <x v="0"/>
    <n v="32.967741935483872"/>
    <n v="31"/>
    <s v="US"/>
    <s v="USD"/>
    <x v="718"/>
    <n v="1477976400"/>
    <d v="2016-11-04T05:00:00"/>
    <n v="1478235600"/>
    <b v="0"/>
    <b v="0"/>
    <s v="film &amp; video/drama"/>
    <s v="film &amp; video/"/>
    <s v="drama"/>
  </r>
  <r>
    <x v="0"/>
    <n v="54.807692307692307"/>
    <n v="78"/>
    <s v="US"/>
    <s v="USD"/>
    <x v="719"/>
    <n v="1407474000"/>
    <d v="2014-08-15T05:00:00"/>
    <n v="1408078800"/>
    <b v="0"/>
    <b v="1"/>
    <s v="games/mobile games"/>
    <s v="games/"/>
    <s v="mobile games"/>
  </r>
  <r>
    <x v="1"/>
    <n v="45.037837837837834"/>
    <n v="185"/>
    <s v="US"/>
    <s v="USD"/>
    <x v="720"/>
    <n v="1546149600"/>
    <d v="2019-01-22T06:00:00"/>
    <n v="1548136800"/>
    <b v="0"/>
    <b v="0"/>
    <s v="technology/web"/>
    <s v="technology/"/>
    <s v="web"/>
  </r>
  <r>
    <x v="1"/>
    <n v="52.958677685950413"/>
    <n v="121"/>
    <s v="US"/>
    <s v="USD"/>
    <x v="721"/>
    <n v="1338440400"/>
    <d v="2012-06-28T05:00:00"/>
    <n v="1340859600"/>
    <b v="0"/>
    <b v="1"/>
    <s v="theater/plays"/>
    <s v="theater/"/>
    <s v="plays"/>
  </r>
  <r>
    <x v="0"/>
    <n v="60.017959183673469"/>
    <n v="1225"/>
    <s v="GB"/>
    <s v="GBP"/>
    <x v="722"/>
    <n v="1454133600"/>
    <d v="2016-02-03T06:00:00"/>
    <n v="1454479200"/>
    <b v="0"/>
    <b v="0"/>
    <s v="theater/plays"/>
    <s v="theater/"/>
    <s v="plays"/>
  </r>
  <r>
    <x v="0"/>
    <n v="1"/>
    <n v="1"/>
    <s v="CH"/>
    <s v="CHF"/>
    <x v="139"/>
    <n v="1434085200"/>
    <d v="2015-06-16T05:00:00"/>
    <n v="1434430800"/>
    <b v="0"/>
    <b v="0"/>
    <s v="music/rock"/>
    <s v="music/"/>
    <s v="rock"/>
  </r>
  <r>
    <x v="1"/>
    <n v="44.028301886792455"/>
    <n v="106"/>
    <s v="US"/>
    <s v="USD"/>
    <x v="723"/>
    <n v="1577772000"/>
    <d v="2020-01-22T06:00:00"/>
    <n v="1579672800"/>
    <b v="0"/>
    <b v="1"/>
    <s v="photography/photography books"/>
    <s v="photography/"/>
    <s v="photography books"/>
  </r>
  <r>
    <x v="1"/>
    <n v="86.028169014084511"/>
    <n v="142"/>
    <s v="US"/>
    <s v="USD"/>
    <x v="704"/>
    <n v="1562216400"/>
    <d v="2019-07-06T05:00:00"/>
    <n v="1562389200"/>
    <b v="0"/>
    <b v="0"/>
    <s v="photography/photography books"/>
    <s v="photography/"/>
    <s v="photography books"/>
  </r>
  <r>
    <x v="1"/>
    <n v="28.012875536480685"/>
    <n v="233"/>
    <s v="US"/>
    <s v="USD"/>
    <x v="724"/>
    <n v="1548568800"/>
    <d v="2019-03-02T06:00:00"/>
    <n v="1551506400"/>
    <b v="0"/>
    <b v="0"/>
    <s v="theater/plays"/>
    <s v="theater/"/>
    <s v="plays"/>
  </r>
  <r>
    <x v="1"/>
    <n v="32.050458715596328"/>
    <n v="218"/>
    <s v="US"/>
    <s v="USD"/>
    <x v="725"/>
    <n v="1514872800"/>
    <d v="2018-01-22T06:00:00"/>
    <n v="1516600800"/>
    <b v="0"/>
    <b v="0"/>
    <s v="music/rock"/>
    <s v="music/"/>
    <s v="rock"/>
  </r>
  <r>
    <x v="0"/>
    <n v="73.611940298507463"/>
    <n v="67"/>
    <s v="AU"/>
    <s v="AUD"/>
    <x v="660"/>
    <n v="1416031200"/>
    <d v="2015-01-05T06:00:00"/>
    <n v="1420437600"/>
    <b v="0"/>
    <b v="0"/>
    <s v="film &amp; video/documentary"/>
    <s v="film &amp; video/"/>
    <s v="documentary"/>
  </r>
  <r>
    <x v="1"/>
    <n v="108.71052631578948"/>
    <n v="76"/>
    <s v="US"/>
    <s v="USD"/>
    <x v="726"/>
    <n v="1330927200"/>
    <d v="2012-03-29T05:00:00"/>
    <n v="1332997200"/>
    <b v="0"/>
    <b v="1"/>
    <s v="film &amp; video/drama"/>
    <s v="film &amp; video/"/>
    <s v="drama"/>
  </r>
  <r>
    <x v="1"/>
    <n v="42.97674418604651"/>
    <n v="43"/>
    <s v="US"/>
    <s v="USD"/>
    <x v="727"/>
    <n v="1571115600"/>
    <d v="2019-11-28T06:00:00"/>
    <n v="1574920800"/>
    <b v="0"/>
    <b v="1"/>
    <s v="theater/plays"/>
    <s v="theater/"/>
    <s v="plays"/>
  </r>
  <r>
    <x v="0"/>
    <n v="83.315789473684205"/>
    <n v="19"/>
    <s v="US"/>
    <s v="USD"/>
    <x v="728"/>
    <n v="1463461200"/>
    <d v="2016-06-03T05:00:00"/>
    <n v="1464930000"/>
    <b v="0"/>
    <b v="0"/>
    <s v="food/food trucks"/>
    <s v="food/"/>
    <s v="food trucks"/>
  </r>
  <r>
    <x v="0"/>
    <n v="42"/>
    <n v="2108"/>
    <s v="CH"/>
    <s v="CHF"/>
    <x v="729"/>
    <n v="1344920400"/>
    <d v="2012-08-15T05:00:00"/>
    <n v="1345006800"/>
    <b v="0"/>
    <b v="0"/>
    <s v="film &amp; video/documentary"/>
    <s v="film &amp; video/"/>
    <s v="documentary"/>
  </r>
  <r>
    <x v="1"/>
    <n v="55.927601809954751"/>
    <n v="221"/>
    <s v="US"/>
    <s v="USD"/>
    <x v="730"/>
    <n v="1511848800"/>
    <d v="2017-12-08T06:00:00"/>
    <n v="1512712800"/>
    <b v="0"/>
    <b v="1"/>
    <s v="theater/plays"/>
    <s v="theater/"/>
    <s v="plays"/>
  </r>
  <r>
    <x v="0"/>
    <n v="105.03681885125184"/>
    <n v="679"/>
    <s v="US"/>
    <s v="USD"/>
    <x v="731"/>
    <n v="1452319200"/>
    <d v="2016-01-11T06:00:00"/>
    <n v="1452492000"/>
    <b v="0"/>
    <b v="1"/>
    <s v="games/video games"/>
    <s v="games/"/>
    <s v="video games"/>
  </r>
  <r>
    <x v="1"/>
    <n v="48"/>
    <n v="2805"/>
    <s v="CA"/>
    <s v="CAD"/>
    <x v="78"/>
    <n v="1523854800"/>
    <d v="2018-04-21T05:00:00"/>
    <n v="1524286800"/>
    <b v="0"/>
    <b v="0"/>
    <s v="publishing/nonfiction"/>
    <s v="publishing/"/>
    <s v="nonfiction"/>
  </r>
  <r>
    <x v="1"/>
    <n v="112.66176470588235"/>
    <n v="68"/>
    <s v="US"/>
    <s v="USD"/>
    <x v="732"/>
    <n v="1346043600"/>
    <d v="2012-09-06T05:00:00"/>
    <n v="1346907600"/>
    <b v="0"/>
    <b v="0"/>
    <s v="games/video games"/>
    <s v="games/"/>
    <s v="video games"/>
  </r>
  <r>
    <x v="0"/>
    <n v="81.944444444444443"/>
    <n v="36"/>
    <s v="DK"/>
    <s v="DKK"/>
    <x v="733"/>
    <n v="1464325200"/>
    <d v="2016-05-29T05:00:00"/>
    <n v="1464498000"/>
    <b v="0"/>
    <b v="1"/>
    <s v="music/rock"/>
    <s v="music/"/>
    <s v="rock"/>
  </r>
  <r>
    <x v="1"/>
    <n v="64.049180327868854"/>
    <n v="183"/>
    <s v="CA"/>
    <s v="CAD"/>
    <x v="734"/>
    <n v="1511935200"/>
    <d v="2017-12-25T06:00:00"/>
    <n v="1514181600"/>
    <b v="0"/>
    <b v="0"/>
    <s v="music/rock"/>
    <s v="music/"/>
    <s v="rock"/>
  </r>
  <r>
    <x v="1"/>
    <n v="106.39097744360902"/>
    <n v="133"/>
    <s v="US"/>
    <s v="USD"/>
    <x v="406"/>
    <n v="1392012000"/>
    <d v="2014-02-12T06:00:00"/>
    <n v="1392184800"/>
    <b v="1"/>
    <b v="1"/>
    <s v="theater/plays"/>
    <s v="theater/"/>
    <s v="plays"/>
  </r>
  <r>
    <x v="1"/>
    <n v="76.011249497790274"/>
    <n v="2489"/>
    <s v="IT"/>
    <s v="EUR"/>
    <x v="735"/>
    <n v="1556946000"/>
    <d v="2019-06-01T05:00:00"/>
    <n v="1559365200"/>
    <b v="0"/>
    <b v="1"/>
    <s v="publishing/nonfiction"/>
    <s v="publishing/"/>
    <s v="nonfiction"/>
  </r>
  <r>
    <x v="1"/>
    <n v="111.07246376811594"/>
    <n v="69"/>
    <s v="US"/>
    <s v="USD"/>
    <x v="736"/>
    <n v="1548050400"/>
    <d v="2019-02-03T06:00:00"/>
    <n v="1549173600"/>
    <b v="0"/>
    <b v="1"/>
    <s v="theater/plays"/>
    <s v="theater/"/>
    <s v="plays"/>
  </r>
  <r>
    <x v="0"/>
    <n v="95.936170212765958"/>
    <n v="47"/>
    <s v="US"/>
    <s v="USD"/>
    <x v="737"/>
    <n v="1353736800"/>
    <d v="2012-12-09T06:00:00"/>
    <n v="1355032800"/>
    <b v="1"/>
    <b v="0"/>
    <s v="games/video games"/>
    <s v="games/"/>
    <s v="video games"/>
  </r>
  <r>
    <x v="1"/>
    <n v="43.043010752688176"/>
    <n v="279"/>
    <s v="GB"/>
    <s v="GBP"/>
    <x v="192"/>
    <n v="1532840400"/>
    <d v="2018-08-11T05:00:00"/>
    <n v="1533963600"/>
    <b v="0"/>
    <b v="1"/>
    <s v="music/rock"/>
    <s v="music/"/>
    <s v="rock"/>
  </r>
  <r>
    <x v="1"/>
    <n v="67.966666666666669"/>
    <n v="210"/>
    <s v="US"/>
    <s v="USD"/>
    <x v="738"/>
    <n v="1488261600"/>
    <d v="2017-03-13T05:00:00"/>
    <n v="1489381200"/>
    <b v="0"/>
    <b v="0"/>
    <s v="film &amp; video/documentary"/>
    <s v="film &amp; video/"/>
    <s v="documentary"/>
  </r>
  <r>
    <x v="1"/>
    <n v="89.991428571428571"/>
    <n v="2100"/>
    <s v="US"/>
    <s v="USD"/>
    <x v="739"/>
    <n v="1393567200"/>
    <d v="2014-03-17T05:00:00"/>
    <n v="1395032400"/>
    <b v="0"/>
    <b v="0"/>
    <s v="music/rock"/>
    <s v="music/"/>
    <s v="rock"/>
  </r>
  <r>
    <x v="1"/>
    <n v="58.095238095238095"/>
    <n v="252"/>
    <s v="US"/>
    <s v="USD"/>
    <x v="613"/>
    <n v="1410325200"/>
    <d v="2014-10-05T05:00:00"/>
    <n v="1412485200"/>
    <b v="1"/>
    <b v="1"/>
    <s v="music/rock"/>
    <s v="music/"/>
    <s v="rock"/>
  </r>
  <r>
    <x v="1"/>
    <n v="83.996875000000003"/>
    <n v="1280"/>
    <s v="US"/>
    <s v="USD"/>
    <x v="740"/>
    <n v="1276923600"/>
    <d v="2010-07-21T05:00:00"/>
    <n v="1279688400"/>
    <b v="0"/>
    <b v="1"/>
    <s v="publishing/nonfiction"/>
    <s v="publishing/"/>
    <s v="nonfiction"/>
  </r>
  <r>
    <x v="1"/>
    <n v="88.853503184713375"/>
    <n v="157"/>
    <s v="GB"/>
    <s v="GBP"/>
    <x v="145"/>
    <n v="1500958800"/>
    <d v="2017-08-06T05:00:00"/>
    <n v="1501995600"/>
    <b v="0"/>
    <b v="0"/>
    <s v="film &amp; video/shorts"/>
    <s v="film &amp; video/"/>
    <s v="shorts"/>
  </r>
  <r>
    <x v="1"/>
    <n v="65.963917525773198"/>
    <n v="194"/>
    <s v="US"/>
    <s v="USD"/>
    <x v="741"/>
    <n v="1292220000"/>
    <d v="2011-01-10T06:00:00"/>
    <n v="1294639200"/>
    <b v="0"/>
    <b v="1"/>
    <s v="theater/plays"/>
    <s v="theater/"/>
    <s v="plays"/>
  </r>
  <r>
    <x v="1"/>
    <n v="74.804878048780495"/>
    <n v="82"/>
    <s v="AU"/>
    <s v="AUD"/>
    <x v="742"/>
    <n v="1304398800"/>
    <d v="2011-05-15T05:00:00"/>
    <n v="1305435600"/>
    <b v="0"/>
    <b v="1"/>
    <s v="film &amp; video/drama"/>
    <s v="film &amp; video/"/>
    <s v="drama"/>
  </r>
  <r>
    <x v="0"/>
    <n v="69.98571428571428"/>
    <n v="70"/>
    <s v="US"/>
    <s v="USD"/>
    <x v="202"/>
    <n v="1535432400"/>
    <d v="2018-09-22T05:00:00"/>
    <n v="1537592400"/>
    <b v="0"/>
    <b v="0"/>
    <s v="theater/plays"/>
    <s v="theater/"/>
    <s v="plays"/>
  </r>
  <r>
    <x v="0"/>
    <n v="32.006493506493506"/>
    <n v="154"/>
    <s v="US"/>
    <s v="USD"/>
    <x v="743"/>
    <n v="1433826000"/>
    <d v="2015-06-24T05:00:00"/>
    <n v="1435122000"/>
    <b v="0"/>
    <b v="0"/>
    <s v="theater/plays"/>
    <s v="theater/"/>
    <s v="plays"/>
  </r>
  <r>
    <x v="0"/>
    <n v="64.727272727272734"/>
    <n v="22"/>
    <s v="US"/>
    <s v="USD"/>
    <x v="744"/>
    <n v="1514959200"/>
    <d v="2018-03-03T06:00:00"/>
    <n v="1520056800"/>
    <b v="0"/>
    <b v="0"/>
    <s v="theater/plays"/>
    <s v="theater/"/>
    <s v="plays"/>
  </r>
  <r>
    <x v="1"/>
    <n v="24.998110087408456"/>
    <n v="4233"/>
    <s v="US"/>
    <s v="USD"/>
    <x v="745"/>
    <n v="1332738000"/>
    <d v="2012-04-29T05:00:00"/>
    <n v="1335675600"/>
    <b v="0"/>
    <b v="0"/>
    <s v="photography/photography books"/>
    <s v="photography/"/>
    <s v="photography books"/>
  </r>
  <r>
    <x v="1"/>
    <n v="104.97764070932922"/>
    <n v="1297"/>
    <s v="DK"/>
    <s v="DKK"/>
    <x v="746"/>
    <n v="1445490000"/>
    <d v="2015-11-25T06:00:00"/>
    <n v="1448431200"/>
    <b v="1"/>
    <b v="0"/>
    <s v="publishing/translations"/>
    <s v="publishing/"/>
    <s v="translations"/>
  </r>
  <r>
    <x v="1"/>
    <n v="64.987878787878785"/>
    <n v="165"/>
    <s v="DK"/>
    <s v="DKK"/>
    <x v="747"/>
    <n v="1297663200"/>
    <d v="2011-02-25T06:00:00"/>
    <n v="1298613600"/>
    <b v="0"/>
    <b v="0"/>
    <s v="publishing/translations"/>
    <s v="publishing/"/>
    <s v="translations"/>
  </r>
  <r>
    <x v="1"/>
    <n v="94.352941176470594"/>
    <n v="119"/>
    <s v="US"/>
    <s v="USD"/>
    <x v="362"/>
    <n v="1371963600"/>
    <d v="2013-06-29T05:00:00"/>
    <n v="1372482000"/>
    <b v="0"/>
    <b v="0"/>
    <s v="theater/plays"/>
    <s v="theater/"/>
    <s v="plays"/>
  </r>
  <r>
    <x v="0"/>
    <n v="44.001706484641637"/>
    <n v="1758"/>
    <s v="US"/>
    <s v="USD"/>
    <x v="748"/>
    <n v="1425103200"/>
    <d v="2015-03-06T06:00:00"/>
    <n v="1425621600"/>
    <b v="0"/>
    <b v="0"/>
    <s v="technology/web"/>
    <s v="technology/"/>
    <s v="web"/>
  </r>
  <r>
    <x v="0"/>
    <n v="64.744680851063833"/>
    <n v="94"/>
    <s v="US"/>
    <s v="USD"/>
    <x v="749"/>
    <n v="1265349600"/>
    <d v="2010-02-16T06:00:00"/>
    <n v="1266300000"/>
    <b v="0"/>
    <b v="0"/>
    <s v="music/indie rock"/>
    <s v="music/"/>
    <s v="indie rock"/>
  </r>
  <r>
    <x v="1"/>
    <n v="84.00667779632721"/>
    <n v="1797"/>
    <s v="US"/>
    <s v="USD"/>
    <x v="643"/>
    <n v="1301202000"/>
    <d v="2011-05-20T05:00:00"/>
    <n v="1305867600"/>
    <b v="0"/>
    <b v="0"/>
    <s v="music/jazz"/>
    <s v="music/"/>
    <s v="jazz"/>
  </r>
  <r>
    <x v="1"/>
    <n v="34.061302681992338"/>
    <n v="261"/>
    <s v="US"/>
    <s v="USD"/>
    <x v="750"/>
    <n v="1538024400"/>
    <d v="2018-10-06T05:00:00"/>
    <n v="1538802000"/>
    <b v="0"/>
    <b v="0"/>
    <s v="theater/plays"/>
    <s v="theater/"/>
    <s v="plays"/>
  </r>
  <r>
    <x v="1"/>
    <n v="93.273885350318466"/>
    <n v="157"/>
    <s v="US"/>
    <s v="USD"/>
    <x v="751"/>
    <n v="1395032400"/>
    <d v="2014-05-01T05:00:00"/>
    <n v="1398920400"/>
    <b v="0"/>
    <b v="1"/>
    <s v="film &amp; video/documentary"/>
    <s v="film &amp; video/"/>
    <s v="documentary"/>
  </r>
  <r>
    <x v="1"/>
    <n v="32.998301726577978"/>
    <n v="3533"/>
    <s v="US"/>
    <s v="USD"/>
    <x v="752"/>
    <n v="1405486800"/>
    <d v="2014-07-18T05:00:00"/>
    <n v="1405659600"/>
    <b v="0"/>
    <b v="1"/>
    <s v="theater/plays"/>
    <s v="theater/"/>
    <s v="plays"/>
  </r>
  <r>
    <x v="1"/>
    <n v="83.812903225806451"/>
    <n v="155"/>
    <s v="US"/>
    <s v="USD"/>
    <x v="753"/>
    <n v="1455861600"/>
    <d v="2016-03-06T06:00:00"/>
    <n v="1457244000"/>
    <b v="0"/>
    <b v="0"/>
    <s v="technology/web"/>
    <s v="technology/"/>
    <s v="web"/>
  </r>
  <r>
    <x v="1"/>
    <n v="63.992424242424242"/>
    <n v="132"/>
    <s v="IT"/>
    <s v="EUR"/>
    <x v="754"/>
    <n v="1529038800"/>
    <d v="2018-06-18T05:00:00"/>
    <n v="1529298000"/>
    <b v="0"/>
    <b v="0"/>
    <s v="technology/wearables"/>
    <s v="technology/"/>
    <s v="wearables"/>
  </r>
  <r>
    <x v="0"/>
    <n v="81.909090909090907"/>
    <n v="33"/>
    <s v="US"/>
    <s v="USD"/>
    <x v="755"/>
    <n v="1535259600"/>
    <d v="2018-09-01T05:00:00"/>
    <n v="1535778000"/>
    <b v="0"/>
    <b v="0"/>
    <s v="photography/photography books"/>
    <s v="photography/"/>
    <s v="photography books"/>
  </r>
  <r>
    <x v="3"/>
    <n v="93.053191489361708"/>
    <n v="94"/>
    <s v="US"/>
    <s v="USD"/>
    <x v="756"/>
    <n v="1327212000"/>
    <d v="2012-01-25T06:00:00"/>
    <n v="1327471200"/>
    <b v="0"/>
    <b v="0"/>
    <s v="film &amp; video/documentary"/>
    <s v="film &amp; video/"/>
    <s v="documentary"/>
  </r>
  <r>
    <x v="1"/>
    <n v="101.98449039881831"/>
    <n v="1354"/>
    <s v="GB"/>
    <s v="GBP"/>
    <x v="757"/>
    <n v="1526360400"/>
    <d v="2018-06-21T05:00:00"/>
    <n v="1529557200"/>
    <b v="0"/>
    <b v="0"/>
    <s v="technology/web"/>
    <s v="technology/"/>
    <s v="web"/>
  </r>
  <r>
    <x v="1"/>
    <n v="105.9375"/>
    <n v="48"/>
    <s v="US"/>
    <s v="USD"/>
    <x v="758"/>
    <n v="1532149200"/>
    <d v="2018-08-26T05:00:00"/>
    <n v="1535259600"/>
    <b v="1"/>
    <b v="1"/>
    <s v="technology/web"/>
    <s v="technology/"/>
    <s v="web"/>
  </r>
  <r>
    <x v="1"/>
    <n v="101.58181818181818"/>
    <n v="110"/>
    <s v="US"/>
    <s v="USD"/>
    <x v="759"/>
    <n v="1515304800"/>
    <d v="2018-01-10T06:00:00"/>
    <n v="1515564000"/>
    <b v="0"/>
    <b v="0"/>
    <s v="food/food trucks"/>
    <s v="food/"/>
    <s v="food trucks"/>
  </r>
  <r>
    <x v="1"/>
    <n v="62.970930232558139"/>
    <n v="172"/>
    <s v="US"/>
    <s v="USD"/>
    <x v="760"/>
    <n v="1276318800"/>
    <d v="2010-06-21T05:00:00"/>
    <n v="1277096400"/>
    <b v="0"/>
    <b v="0"/>
    <s v="film &amp; video/drama"/>
    <s v="film &amp; video/"/>
    <s v="drama"/>
  </r>
  <r>
    <x v="1"/>
    <n v="29.045602605863191"/>
    <n v="307"/>
    <s v="US"/>
    <s v="USD"/>
    <x v="761"/>
    <n v="1328767200"/>
    <d v="2012-02-12T06:00:00"/>
    <n v="1329026400"/>
    <b v="0"/>
    <b v="1"/>
    <s v="music/indie rock"/>
    <s v="music/"/>
    <s v="indie rock"/>
  </r>
  <r>
    <x v="0"/>
    <n v="1"/>
    <n v="1"/>
    <s v="US"/>
    <s v="USD"/>
    <x v="762"/>
    <n v="1321682400"/>
    <d v="2011-12-04T06:00:00"/>
    <n v="1322978400"/>
    <b v="1"/>
    <b v="0"/>
    <s v="music/rock"/>
    <s v="music/"/>
    <s v="rock"/>
  </r>
  <r>
    <x v="1"/>
    <n v="77.924999999999997"/>
    <n v="160"/>
    <s v="US"/>
    <s v="USD"/>
    <x v="444"/>
    <n v="1335934800"/>
    <d v="2012-06-04T05:00:00"/>
    <n v="1338786000"/>
    <b v="0"/>
    <b v="0"/>
    <s v="music/electric music"/>
    <s v="music/"/>
    <s v="electric music"/>
  </r>
  <r>
    <x v="0"/>
    <n v="80.806451612903231"/>
    <n v="31"/>
    <s v="US"/>
    <s v="USD"/>
    <x v="763"/>
    <n v="1310792400"/>
    <d v="2011-07-26T05:00:00"/>
    <n v="1311656400"/>
    <b v="0"/>
    <b v="1"/>
    <s v="games/video games"/>
    <s v="games/"/>
    <s v="video games"/>
  </r>
  <r>
    <x v="1"/>
    <n v="76.006816632583508"/>
    <n v="1467"/>
    <s v="CA"/>
    <s v="CAD"/>
    <x v="764"/>
    <n v="1308546000"/>
    <d v="2011-06-25T05:00:00"/>
    <n v="1308978000"/>
    <b v="0"/>
    <b v="1"/>
    <s v="music/indie rock"/>
    <s v="music/"/>
    <s v="indie rock"/>
  </r>
  <r>
    <x v="1"/>
    <n v="72.993613824192337"/>
    <n v="2662"/>
    <s v="CA"/>
    <s v="CAD"/>
    <x v="765"/>
    <n v="1574056800"/>
    <d v="2019-12-15T06:00:00"/>
    <n v="1576389600"/>
    <b v="0"/>
    <b v="0"/>
    <s v="publishing/fiction"/>
    <s v="publishing/"/>
    <s v="fiction"/>
  </r>
  <r>
    <x v="1"/>
    <n v="53"/>
    <n v="452"/>
    <s v="AU"/>
    <s v="AUD"/>
    <x v="766"/>
    <n v="1308373200"/>
    <d v="2011-07-19T05:00:00"/>
    <n v="1311051600"/>
    <b v="0"/>
    <b v="0"/>
    <s v="theater/plays"/>
    <s v="theater/"/>
    <s v="plays"/>
  </r>
  <r>
    <x v="1"/>
    <n v="54.164556962025316"/>
    <n v="158"/>
    <s v="US"/>
    <s v="USD"/>
    <x v="767"/>
    <n v="1335243600"/>
    <d v="2012-05-11T05:00:00"/>
    <n v="1336712400"/>
    <b v="0"/>
    <b v="0"/>
    <s v="food/food trucks"/>
    <s v="food/"/>
    <s v="food trucks"/>
  </r>
  <r>
    <x v="1"/>
    <n v="32.946666666666665"/>
    <n v="225"/>
    <s v="CH"/>
    <s v="CHF"/>
    <x v="768"/>
    <n v="1328421600"/>
    <d v="2012-02-28T06:00:00"/>
    <n v="1330408800"/>
    <b v="1"/>
    <b v="0"/>
    <s v="film &amp; video/shorts"/>
    <s v="film &amp; video/"/>
    <s v="shorts"/>
  </r>
  <r>
    <x v="0"/>
    <n v="79.371428571428567"/>
    <n v="35"/>
    <s v="US"/>
    <s v="USD"/>
    <x v="769"/>
    <n v="1524286800"/>
    <d v="2018-04-28T05:00:00"/>
    <n v="1524891600"/>
    <b v="1"/>
    <b v="0"/>
    <s v="food/food trucks"/>
    <s v="food/"/>
    <s v="food trucks"/>
  </r>
  <r>
    <x v="0"/>
    <n v="41.174603174603178"/>
    <n v="63"/>
    <s v="US"/>
    <s v="USD"/>
    <x v="770"/>
    <n v="1362117600"/>
    <d v="2013-03-19T05:00:00"/>
    <n v="1363669200"/>
    <b v="0"/>
    <b v="1"/>
    <s v="theater/plays"/>
    <s v="theater/"/>
    <s v="plays"/>
  </r>
  <r>
    <x v="1"/>
    <n v="77.430769230769229"/>
    <n v="65"/>
    <s v="US"/>
    <s v="USD"/>
    <x v="771"/>
    <n v="1550556000"/>
    <d v="2019-03-01T06:00:00"/>
    <n v="1551420000"/>
    <b v="0"/>
    <b v="1"/>
    <s v="technology/wearables"/>
    <s v="technology/"/>
    <s v="wearables"/>
  </r>
  <r>
    <x v="1"/>
    <n v="57.159509202453989"/>
    <n v="163"/>
    <s v="US"/>
    <s v="USD"/>
    <x v="772"/>
    <n v="1269147600"/>
    <d v="2010-03-29T05:00:00"/>
    <n v="1269838800"/>
    <b v="0"/>
    <b v="0"/>
    <s v="theater/plays"/>
    <s v="theater/"/>
    <s v="plays"/>
  </r>
  <r>
    <x v="1"/>
    <n v="77.17647058823529"/>
    <n v="85"/>
    <s v="US"/>
    <s v="USD"/>
    <x v="773"/>
    <n v="1312174800"/>
    <d v="2011-08-05T05:00:00"/>
    <n v="1312520400"/>
    <b v="0"/>
    <b v="0"/>
    <s v="theater/plays"/>
    <s v="theater/"/>
    <s v="plays"/>
  </r>
  <r>
    <x v="1"/>
    <n v="24.953917050691246"/>
    <n v="217"/>
    <s v="US"/>
    <s v="USD"/>
    <x v="774"/>
    <n v="1434517200"/>
    <d v="2015-07-10T05:00:00"/>
    <n v="1436504400"/>
    <b v="0"/>
    <b v="1"/>
    <s v="film &amp; video/television"/>
    <s v="film &amp; video/"/>
    <s v="television"/>
  </r>
  <r>
    <x v="1"/>
    <n v="97.18"/>
    <n v="150"/>
    <s v="US"/>
    <s v="USD"/>
    <x v="775"/>
    <n v="1471582800"/>
    <d v="2016-08-24T05:00:00"/>
    <n v="1472014800"/>
    <b v="0"/>
    <b v="0"/>
    <s v="film &amp; video/shorts"/>
    <s v="film &amp; video/"/>
    <s v="shorts"/>
  </r>
  <r>
    <x v="1"/>
    <n v="46.000916870415651"/>
    <n v="3272"/>
    <s v="US"/>
    <s v="USD"/>
    <x v="776"/>
    <n v="1410757200"/>
    <d v="2014-09-24T05:00:00"/>
    <n v="1411534800"/>
    <b v="0"/>
    <b v="0"/>
    <s v="theater/plays"/>
    <s v="theater/"/>
    <s v="plays"/>
  </r>
  <r>
    <x v="3"/>
    <n v="88.023385300668153"/>
    <n v="898"/>
    <s v="US"/>
    <s v="USD"/>
    <x v="777"/>
    <n v="1304830800"/>
    <d v="2011-05-09T05:00:00"/>
    <n v="1304917200"/>
    <b v="0"/>
    <b v="0"/>
    <s v="photography/photography books"/>
    <s v="photography/"/>
    <s v="photography books"/>
  </r>
  <r>
    <x v="1"/>
    <n v="25.99"/>
    <n v="300"/>
    <s v="US"/>
    <s v="USD"/>
    <x v="778"/>
    <n v="1539061200"/>
    <d v="2018-10-15T05:00:00"/>
    <n v="1539579600"/>
    <b v="0"/>
    <b v="0"/>
    <s v="food/food trucks"/>
    <s v="food/"/>
    <s v="food trucks"/>
  </r>
  <r>
    <x v="1"/>
    <n v="102.69047619047619"/>
    <n v="126"/>
    <s v="US"/>
    <s v="USD"/>
    <x v="779"/>
    <n v="1381554000"/>
    <d v="2013-10-23T05:00:00"/>
    <n v="1382504400"/>
    <b v="0"/>
    <b v="0"/>
    <s v="theater/plays"/>
    <s v="theater/"/>
    <s v="plays"/>
  </r>
  <r>
    <x v="0"/>
    <n v="72.958174904942965"/>
    <n v="526"/>
    <s v="US"/>
    <s v="USD"/>
    <x v="780"/>
    <n v="1277096400"/>
    <d v="2010-07-05T05:00:00"/>
    <n v="1278306000"/>
    <b v="0"/>
    <b v="0"/>
    <s v="film &amp; video/drama"/>
    <s v="film &amp; video/"/>
    <s v="drama"/>
  </r>
  <r>
    <x v="0"/>
    <n v="57.190082644628099"/>
    <n v="121"/>
    <s v="US"/>
    <s v="USD"/>
    <x v="335"/>
    <n v="1440392400"/>
    <d v="2015-09-18T05:00:00"/>
    <n v="1442552400"/>
    <b v="0"/>
    <b v="0"/>
    <s v="theater/plays"/>
    <s v="theater/"/>
    <s v="plays"/>
  </r>
  <r>
    <x v="1"/>
    <n v="84.013793103448279"/>
    <n v="2320"/>
    <s v="US"/>
    <s v="USD"/>
    <x v="535"/>
    <n v="1509512400"/>
    <d v="2017-11-19T06:00:00"/>
    <n v="1511071200"/>
    <b v="0"/>
    <b v="1"/>
    <s v="theater/plays"/>
    <s v="theater/"/>
    <s v="plays"/>
  </r>
  <r>
    <x v="1"/>
    <n v="98.666666666666671"/>
    <n v="81"/>
    <s v="AU"/>
    <s v="AUD"/>
    <x v="270"/>
    <n v="1535950800"/>
    <d v="2018-09-08T05:00:00"/>
    <n v="1536382800"/>
    <b v="0"/>
    <b v="0"/>
    <s v="film &amp; video/science fiction"/>
    <s v="film &amp; video/"/>
    <s v="science fiction"/>
  </r>
  <r>
    <x v="1"/>
    <n v="42.007419183889773"/>
    <n v="1887"/>
    <s v="US"/>
    <s v="USD"/>
    <x v="781"/>
    <n v="1389160800"/>
    <d v="2014-01-13T06:00:00"/>
    <n v="1389592800"/>
    <b v="0"/>
    <b v="0"/>
    <s v="photography/photography books"/>
    <s v="photography/"/>
    <s v="photography books"/>
  </r>
  <r>
    <x v="1"/>
    <n v="32.002753556677376"/>
    <n v="4358"/>
    <s v="US"/>
    <s v="USD"/>
    <x v="782"/>
    <n v="1271998800"/>
    <d v="2010-05-31T05:00:00"/>
    <n v="1275282000"/>
    <b v="0"/>
    <b v="1"/>
    <s v="photography/photography books"/>
    <s v="photography/"/>
    <s v="photography books"/>
  </r>
  <r>
    <x v="0"/>
    <n v="81.567164179104481"/>
    <n v="67"/>
    <s v="US"/>
    <s v="USD"/>
    <x v="783"/>
    <n v="1294898400"/>
    <d v="2011-01-14T06:00:00"/>
    <n v="1294984800"/>
    <b v="0"/>
    <b v="0"/>
    <s v="music/rock"/>
    <s v="music/"/>
    <s v="rock"/>
  </r>
  <r>
    <x v="0"/>
    <n v="37.035087719298247"/>
    <n v="57"/>
    <s v="CA"/>
    <s v="CAD"/>
    <x v="784"/>
    <n v="1559970000"/>
    <d v="2019-07-02T05:00:00"/>
    <n v="1562043600"/>
    <b v="0"/>
    <b v="0"/>
    <s v="photography/photography books"/>
    <s v="photography/"/>
    <s v="photography books"/>
  </r>
  <r>
    <x v="0"/>
    <n v="103.033360455655"/>
    <n v="1229"/>
    <s v="US"/>
    <s v="USD"/>
    <x v="785"/>
    <n v="1469509200"/>
    <d v="2016-07-27T05:00:00"/>
    <n v="1469595600"/>
    <b v="0"/>
    <b v="0"/>
    <s v="food/food trucks"/>
    <s v="food/"/>
    <s v="food trucks"/>
  </r>
  <r>
    <x v="0"/>
    <n v="84.333333333333329"/>
    <n v="12"/>
    <s v="IT"/>
    <s v="EUR"/>
    <x v="786"/>
    <n v="1579068000"/>
    <d v="2020-02-08T06:00:00"/>
    <n v="1581141600"/>
    <b v="0"/>
    <b v="0"/>
    <s v="music/metal"/>
    <s v="music/"/>
    <s v="metal"/>
  </r>
  <r>
    <x v="1"/>
    <n v="102.60377358490567"/>
    <n v="53"/>
    <s v="US"/>
    <s v="USD"/>
    <x v="787"/>
    <n v="1487743200"/>
    <d v="2017-03-03T06:00:00"/>
    <n v="1488520800"/>
    <b v="0"/>
    <b v="0"/>
    <s v="publishing/nonfiction"/>
    <s v="publishing/"/>
    <s v="nonfiction"/>
  </r>
  <r>
    <x v="1"/>
    <n v="79.992129246064621"/>
    <n v="2414"/>
    <s v="US"/>
    <s v="USD"/>
    <x v="788"/>
    <n v="1563685200"/>
    <d v="2019-07-23T05:00:00"/>
    <n v="1563858000"/>
    <b v="0"/>
    <b v="0"/>
    <s v="music/electric music"/>
    <s v="music/"/>
    <s v="electric music"/>
  </r>
  <r>
    <x v="0"/>
    <n v="70.055309734513273"/>
    <n v="452"/>
    <s v="US"/>
    <s v="USD"/>
    <x v="330"/>
    <n v="1436418000"/>
    <d v="2015-08-07T05:00:00"/>
    <n v="1438923600"/>
    <b v="0"/>
    <b v="1"/>
    <s v="theater/plays"/>
    <s v="theater/"/>
    <s v="plays"/>
  </r>
  <r>
    <x v="1"/>
    <n v="37"/>
    <n v="80"/>
    <s v="US"/>
    <s v="USD"/>
    <x v="789"/>
    <n v="1421820000"/>
    <d v="2015-01-25T06:00:00"/>
    <n v="1422165600"/>
    <b v="0"/>
    <b v="0"/>
    <s v="theater/plays"/>
    <s v="theater/"/>
    <s v="plays"/>
  </r>
  <r>
    <x v="1"/>
    <n v="41.911917098445599"/>
    <n v="193"/>
    <s v="US"/>
    <s v="USD"/>
    <x v="790"/>
    <n v="1274763600"/>
    <d v="2010-06-30T05:00:00"/>
    <n v="1277874000"/>
    <b v="0"/>
    <b v="0"/>
    <s v="film &amp; video/shorts"/>
    <s v="film &amp; video/"/>
    <s v="shorts"/>
  </r>
  <r>
    <x v="0"/>
    <n v="57.992576882290564"/>
    <n v="1886"/>
    <s v="US"/>
    <s v="USD"/>
    <x v="791"/>
    <n v="1399179600"/>
    <d v="2014-05-06T05:00:00"/>
    <n v="1399352400"/>
    <b v="0"/>
    <b v="1"/>
    <s v="theater/plays"/>
    <s v="theater/"/>
    <s v="plays"/>
  </r>
  <r>
    <x v="1"/>
    <n v="40.942307692307693"/>
    <n v="52"/>
    <s v="US"/>
    <s v="USD"/>
    <x v="792"/>
    <n v="1275800400"/>
    <d v="2010-07-14T05:00:00"/>
    <n v="1279083600"/>
    <b v="0"/>
    <b v="0"/>
    <s v="theater/plays"/>
    <s v="theater/"/>
    <s v="plays"/>
  </r>
  <r>
    <x v="0"/>
    <n v="69.9972602739726"/>
    <n v="1825"/>
    <s v="US"/>
    <s v="USD"/>
    <x v="793"/>
    <n v="1282798800"/>
    <d v="2010-09-13T05:00:00"/>
    <n v="1284354000"/>
    <b v="0"/>
    <b v="0"/>
    <s v="music/indie rock"/>
    <s v="music/"/>
    <s v="indie rock"/>
  </r>
  <r>
    <x v="0"/>
    <n v="73.838709677419359"/>
    <n v="31"/>
    <s v="US"/>
    <s v="USD"/>
    <x v="794"/>
    <n v="1437109200"/>
    <d v="2015-09-02T05:00:00"/>
    <n v="1441170000"/>
    <b v="0"/>
    <b v="1"/>
    <s v="theater/plays"/>
    <s v="theater/"/>
    <s v="plays"/>
  </r>
  <r>
    <x v="1"/>
    <n v="41.979310344827589"/>
    <n v="290"/>
    <s v="US"/>
    <s v="USD"/>
    <x v="795"/>
    <n v="1491886800"/>
    <d v="2017-04-30T05:00:00"/>
    <n v="1493528400"/>
    <b v="0"/>
    <b v="0"/>
    <s v="theater/plays"/>
    <s v="theater/"/>
    <s v="plays"/>
  </r>
  <r>
    <x v="1"/>
    <n v="77.93442622950819"/>
    <n v="122"/>
    <s v="US"/>
    <s v="USD"/>
    <x v="796"/>
    <n v="1394600400"/>
    <d v="2014-03-19T05:00:00"/>
    <n v="1395205200"/>
    <b v="0"/>
    <b v="1"/>
    <s v="music/electric music"/>
    <s v="music/"/>
    <s v="electric music"/>
  </r>
  <r>
    <x v="1"/>
    <n v="106.01972789115646"/>
    <n v="1470"/>
    <s v="US"/>
    <s v="USD"/>
    <x v="797"/>
    <n v="1561352400"/>
    <d v="2019-06-25T05:00:00"/>
    <n v="1561438800"/>
    <b v="0"/>
    <b v="0"/>
    <s v="music/indie rock"/>
    <s v="music/"/>
    <s v="indie rock"/>
  </r>
  <r>
    <x v="1"/>
    <n v="47.018181818181816"/>
    <n v="165"/>
    <s v="CA"/>
    <s v="CAD"/>
    <x v="798"/>
    <n v="1322892000"/>
    <d v="2012-01-16T06:00:00"/>
    <n v="1326693600"/>
    <b v="0"/>
    <b v="0"/>
    <s v="film &amp; video/documentary"/>
    <s v="film &amp; video/"/>
    <s v="documentary"/>
  </r>
  <r>
    <x v="1"/>
    <n v="76.016483516483518"/>
    <n v="182"/>
    <s v="US"/>
    <s v="USD"/>
    <x v="799"/>
    <n v="1274418000"/>
    <d v="2010-07-01T05:00:00"/>
    <n v="1277960400"/>
    <b v="0"/>
    <b v="0"/>
    <s v="publishing/translations"/>
    <s v="publishing/"/>
    <s v="translations"/>
  </r>
  <r>
    <x v="1"/>
    <n v="54.120603015075375"/>
    <n v="199"/>
    <s v="IT"/>
    <s v="EUR"/>
    <x v="800"/>
    <n v="1434344400"/>
    <d v="2015-06-19T05:00:00"/>
    <n v="1434690000"/>
    <b v="0"/>
    <b v="1"/>
    <s v="film &amp; video/documentary"/>
    <s v="film &amp; video/"/>
    <s v="documentary"/>
  </r>
  <r>
    <x v="1"/>
    <n v="57.285714285714285"/>
    <n v="56"/>
    <s v="GB"/>
    <s v="GBP"/>
    <x v="801"/>
    <n v="1373518800"/>
    <d v="2013-08-10T05:00:00"/>
    <n v="1376110800"/>
    <b v="0"/>
    <b v="1"/>
    <s v="film &amp; video/television"/>
    <s v="film &amp; video/"/>
    <s v="television"/>
  </r>
  <r>
    <x v="0"/>
    <n v="103.81308411214954"/>
    <n v="107"/>
    <s v="US"/>
    <s v="USD"/>
    <x v="802"/>
    <n v="1517637600"/>
    <d v="2018-02-12T06:00:00"/>
    <n v="1518415200"/>
    <b v="0"/>
    <b v="0"/>
    <s v="theater/plays"/>
    <s v="theater/"/>
    <s v="plays"/>
  </r>
  <r>
    <x v="1"/>
    <n v="105.02602739726028"/>
    <n v="1460"/>
    <s v="AU"/>
    <s v="AUD"/>
    <x v="803"/>
    <n v="1310619600"/>
    <d v="2011-07-17T05:00:00"/>
    <n v="1310878800"/>
    <b v="0"/>
    <b v="1"/>
    <s v="food/food trucks"/>
    <s v="food/"/>
    <s v="food trucks"/>
  </r>
  <r>
    <x v="0"/>
    <n v="90.259259259259252"/>
    <n v="27"/>
    <s v="US"/>
    <s v="USD"/>
    <x v="212"/>
    <n v="1556427600"/>
    <d v="2019-04-30T05:00:00"/>
    <n v="1556600400"/>
    <b v="0"/>
    <b v="0"/>
    <s v="theater/plays"/>
    <s v="theater/"/>
    <s v="plays"/>
  </r>
  <r>
    <x v="0"/>
    <n v="76.978705978705975"/>
    <n v="1221"/>
    <s v="US"/>
    <s v="USD"/>
    <x v="804"/>
    <n v="1576476000"/>
    <d v="2019-12-22T06:00:00"/>
    <n v="1576994400"/>
    <b v="0"/>
    <b v="0"/>
    <s v="film &amp; video/documentary"/>
    <s v="film &amp; video/"/>
    <s v="documentary"/>
  </r>
  <r>
    <x v="1"/>
    <n v="102.60162601626017"/>
    <n v="123"/>
    <s v="CH"/>
    <s v="CHF"/>
    <x v="805"/>
    <n v="1381122000"/>
    <d v="2013-10-25T05:00:00"/>
    <n v="1382677200"/>
    <b v="0"/>
    <b v="0"/>
    <s v="music/jazz"/>
    <s v="music/"/>
    <s v="jazz"/>
  </r>
  <r>
    <x v="0"/>
    <n v="2"/>
    <n v="1"/>
    <s v="US"/>
    <s v="USD"/>
    <x v="806"/>
    <n v="1411102800"/>
    <d v="2014-09-20T05:00:00"/>
    <n v="1411189200"/>
    <b v="0"/>
    <b v="1"/>
    <s v="technology/web"/>
    <s v="technology/"/>
    <s v="web"/>
  </r>
  <r>
    <x v="1"/>
    <n v="55.0062893081761"/>
    <n v="159"/>
    <s v="US"/>
    <s v="USD"/>
    <x v="807"/>
    <n v="1531803600"/>
    <d v="2018-08-19T05:00:00"/>
    <n v="1534654800"/>
    <b v="0"/>
    <b v="1"/>
    <s v="music/rock"/>
    <s v="music/"/>
    <s v="rock"/>
  </r>
  <r>
    <x v="1"/>
    <n v="32.127272727272725"/>
    <n v="110"/>
    <s v="US"/>
    <s v="USD"/>
    <x v="722"/>
    <n v="1454133600"/>
    <d v="2016-03-12T06:00:00"/>
    <n v="1457762400"/>
    <b v="0"/>
    <b v="0"/>
    <s v="technology/web"/>
    <s v="technology/"/>
    <s v="web"/>
  </r>
  <r>
    <x v="2"/>
    <n v="50.642857142857146"/>
    <n v="14"/>
    <s v="US"/>
    <s v="USD"/>
    <x v="477"/>
    <n v="1336194000"/>
    <d v="2012-05-20T05:00:00"/>
    <n v="1337490000"/>
    <b v="0"/>
    <b v="1"/>
    <s v="publishing/nonfiction"/>
    <s v="publishing/"/>
    <s v="nonfiction"/>
  </r>
  <r>
    <x v="0"/>
    <n v="49.6875"/>
    <n v="16"/>
    <s v="US"/>
    <s v="USD"/>
    <x v="259"/>
    <n v="1349326800"/>
    <d v="2012-10-08T05:00:00"/>
    <n v="1349672400"/>
    <b v="0"/>
    <b v="0"/>
    <s v="publishing/radio &amp; podcasts"/>
    <s v="publishing/"/>
    <s v="radio &amp; podcasts"/>
  </r>
  <r>
    <x v="1"/>
    <n v="54.894067796610166"/>
    <n v="236"/>
    <s v="US"/>
    <s v="USD"/>
    <x v="9"/>
    <n v="1379566800"/>
    <d v="2013-09-22T05:00:00"/>
    <n v="1379826000"/>
    <b v="0"/>
    <b v="0"/>
    <s v="theater/plays"/>
    <s v="theater/"/>
    <s v="plays"/>
  </r>
  <r>
    <x v="1"/>
    <n v="46.931937172774866"/>
    <n v="191"/>
    <s v="US"/>
    <s v="USD"/>
    <x v="808"/>
    <n v="1494651600"/>
    <d v="2017-06-18T05:00:00"/>
    <n v="1497762000"/>
    <b v="1"/>
    <b v="1"/>
    <s v="film &amp; video/documentary"/>
    <s v="film &amp; video/"/>
    <s v="documentary"/>
  </r>
  <r>
    <x v="0"/>
    <n v="44.951219512195124"/>
    <n v="41"/>
    <s v="US"/>
    <s v="USD"/>
    <x v="809"/>
    <n v="1303880400"/>
    <d v="2011-05-04T05:00:00"/>
    <n v="1304485200"/>
    <b v="0"/>
    <b v="0"/>
    <s v="theater/plays"/>
    <s v="theater/"/>
    <s v="plays"/>
  </r>
  <r>
    <x v="1"/>
    <n v="30.99898322318251"/>
    <n v="3934"/>
    <s v="US"/>
    <s v="USD"/>
    <x v="444"/>
    <n v="1335934800"/>
    <d v="2012-05-13T05:00:00"/>
    <n v="1336885200"/>
    <b v="0"/>
    <b v="0"/>
    <s v="games/video games"/>
    <s v="games/"/>
    <s v="video games"/>
  </r>
  <r>
    <x v="1"/>
    <n v="107.7625"/>
    <n v="80"/>
    <s v="CA"/>
    <s v="CAD"/>
    <x v="384"/>
    <n v="1528088400"/>
    <d v="2018-07-01T05:00:00"/>
    <n v="1530421200"/>
    <b v="0"/>
    <b v="1"/>
    <s v="theater/plays"/>
    <s v="theater/"/>
    <s v="plays"/>
  </r>
  <r>
    <x v="3"/>
    <n v="102.07770270270271"/>
    <n v="296"/>
    <s v="US"/>
    <s v="USD"/>
    <x v="810"/>
    <n v="1421906400"/>
    <d v="2015-01-23T06:00:00"/>
    <n v="1421992800"/>
    <b v="0"/>
    <b v="0"/>
    <s v="theater/plays"/>
    <s v="theater/"/>
    <s v="plays"/>
  </r>
  <r>
    <x v="1"/>
    <n v="24.976190476190474"/>
    <n v="462"/>
    <s v="US"/>
    <s v="USD"/>
    <x v="811"/>
    <n v="1568005200"/>
    <d v="2019-09-11T05:00:00"/>
    <n v="1568178000"/>
    <b v="1"/>
    <b v="0"/>
    <s v="technology/web"/>
    <s v="technology/"/>
    <s v="web"/>
  </r>
  <r>
    <x v="1"/>
    <n v="79.944134078212286"/>
    <n v="179"/>
    <s v="US"/>
    <s v="USD"/>
    <x v="812"/>
    <n v="1346821200"/>
    <d v="2012-09-18T05:00:00"/>
    <n v="1347944400"/>
    <b v="1"/>
    <b v="0"/>
    <s v="film &amp; video/drama"/>
    <s v="film &amp; video/"/>
    <s v="drama"/>
  </r>
  <r>
    <x v="0"/>
    <n v="67.946462715105156"/>
    <n v="523"/>
    <s v="AU"/>
    <s v="AUD"/>
    <x v="813"/>
    <n v="1557637200"/>
    <d v="2019-05-25T05:00:00"/>
    <n v="1558760400"/>
    <b v="0"/>
    <b v="0"/>
    <s v="film &amp; video/drama"/>
    <s v="film &amp; video/"/>
    <s v="drama"/>
  </r>
  <r>
    <x v="0"/>
    <n v="26.070921985815602"/>
    <n v="141"/>
    <s v="GB"/>
    <s v="GBP"/>
    <x v="814"/>
    <n v="1375592400"/>
    <d v="2013-08-16T05:00:00"/>
    <n v="1376629200"/>
    <b v="0"/>
    <b v="0"/>
    <s v="theater/plays"/>
    <s v="theater/"/>
    <s v="plays"/>
  </r>
  <r>
    <x v="1"/>
    <n v="105.0032154340836"/>
    <n v="1866"/>
    <s v="GB"/>
    <s v="GBP"/>
    <x v="80"/>
    <n v="1503982800"/>
    <d v="2017-09-07T05:00:00"/>
    <n v="1504760400"/>
    <b v="0"/>
    <b v="0"/>
    <s v="film &amp; video/television"/>
    <s v="film &amp; video/"/>
    <s v="television"/>
  </r>
  <r>
    <x v="0"/>
    <n v="25.826923076923077"/>
    <n v="52"/>
    <s v="US"/>
    <s v="USD"/>
    <x v="815"/>
    <n v="1418882400"/>
    <d v="2014-12-27T06:00:00"/>
    <n v="1419660000"/>
    <b v="0"/>
    <b v="0"/>
    <s v="photography/photography books"/>
    <s v="photography/"/>
    <s v="photography books"/>
  </r>
  <r>
    <x v="2"/>
    <n v="77.666666666666671"/>
    <n v="27"/>
    <s v="GB"/>
    <s v="GBP"/>
    <x v="816"/>
    <n v="1309237200"/>
    <d v="2011-07-22T05:00:00"/>
    <n v="1311310800"/>
    <b v="0"/>
    <b v="1"/>
    <s v="film &amp; video/shorts"/>
    <s v="film &amp; video/"/>
    <s v="shorts"/>
  </r>
  <r>
    <x v="1"/>
    <n v="57.82692307692308"/>
    <n v="156"/>
    <s v="CH"/>
    <s v="CHF"/>
    <x v="474"/>
    <n v="1343365200"/>
    <d v="2012-08-07T05:00:00"/>
    <n v="1344315600"/>
    <b v="0"/>
    <b v="0"/>
    <s v="publishing/radio &amp; podcasts"/>
    <s v="publishing/"/>
    <s v="radio &amp; podcasts"/>
  </r>
  <r>
    <x v="0"/>
    <n v="92.955555555555549"/>
    <n v="225"/>
    <s v="AU"/>
    <s v="AUD"/>
    <x v="817"/>
    <n v="1507957200"/>
    <d v="2017-11-15T06:00:00"/>
    <n v="1510725600"/>
    <b v="0"/>
    <b v="1"/>
    <s v="theater/plays"/>
    <s v="theater/"/>
    <s v="plays"/>
  </r>
  <r>
    <x v="1"/>
    <n v="37.945098039215686"/>
    <n v="255"/>
    <s v="US"/>
    <s v="USD"/>
    <x v="818"/>
    <n v="1549519200"/>
    <d v="2019-02-27T06:00:00"/>
    <n v="1551247200"/>
    <b v="1"/>
    <b v="0"/>
    <s v="film &amp; video/animation"/>
    <s v="film &amp; video/"/>
    <s v="animation"/>
  </r>
  <r>
    <x v="0"/>
    <n v="31.842105263157894"/>
    <n v="38"/>
    <s v="US"/>
    <s v="USD"/>
    <x v="819"/>
    <n v="1329026400"/>
    <d v="2012-02-26T06:00:00"/>
    <n v="1330236000"/>
    <b v="0"/>
    <b v="0"/>
    <s v="technology/web"/>
    <s v="technology/"/>
    <s v="web"/>
  </r>
  <r>
    <x v="1"/>
    <n v="40"/>
    <n v="2261"/>
    <s v="US"/>
    <s v="USD"/>
    <x v="609"/>
    <n v="1544335200"/>
    <d v="2018-12-18T06:00:00"/>
    <n v="1545112800"/>
    <b v="0"/>
    <b v="1"/>
    <s v="music/world music"/>
    <s v="music/"/>
    <s v="world music"/>
  </r>
  <r>
    <x v="1"/>
    <n v="101.1"/>
    <n v="40"/>
    <s v="US"/>
    <s v="USD"/>
    <x v="547"/>
    <n v="1279083600"/>
    <d v="2010-07-15T05:00:00"/>
    <n v="1279170000"/>
    <b v="0"/>
    <b v="0"/>
    <s v="theater/plays"/>
    <s v="theater/"/>
    <s v="plays"/>
  </r>
  <r>
    <x v="1"/>
    <n v="84.006989951944078"/>
    <n v="2289"/>
    <s v="IT"/>
    <s v="EUR"/>
    <x v="820"/>
    <n v="1572498000"/>
    <d v="2019-11-11T06:00:00"/>
    <n v="1573452000"/>
    <b v="0"/>
    <b v="0"/>
    <s v="theater/plays"/>
    <s v="theater/"/>
    <s v="plays"/>
  </r>
  <r>
    <x v="1"/>
    <n v="103.41538461538461"/>
    <n v="65"/>
    <s v="US"/>
    <s v="USD"/>
    <x v="821"/>
    <n v="1506056400"/>
    <d v="2017-10-04T05:00:00"/>
    <n v="1507093200"/>
    <b v="0"/>
    <b v="0"/>
    <s v="theater/plays"/>
    <s v="theater/"/>
    <s v="plays"/>
  </r>
  <r>
    <x v="0"/>
    <n v="105.13333333333334"/>
    <n v="15"/>
    <s v="US"/>
    <s v="USD"/>
    <x v="151"/>
    <n v="1463029200"/>
    <d v="2016-05-16T05:00:00"/>
    <n v="1463374800"/>
    <b v="0"/>
    <b v="0"/>
    <s v="food/food trucks"/>
    <s v="food/"/>
    <s v="food trucks"/>
  </r>
  <r>
    <x v="0"/>
    <n v="89.21621621621621"/>
    <n v="37"/>
    <s v="US"/>
    <s v="USD"/>
    <x v="822"/>
    <n v="1342069200"/>
    <d v="2012-08-10T05:00:00"/>
    <n v="1344574800"/>
    <b v="0"/>
    <b v="0"/>
    <s v="theater/plays"/>
    <s v="theater/"/>
    <s v="plays"/>
  </r>
  <r>
    <x v="1"/>
    <n v="51.995234312946785"/>
    <n v="3777"/>
    <s v="IT"/>
    <s v="EUR"/>
    <x v="823"/>
    <n v="1388296800"/>
    <d v="2014-01-07T06:00:00"/>
    <n v="1389074400"/>
    <b v="0"/>
    <b v="0"/>
    <s v="technology/web"/>
    <s v="technology/"/>
    <s v="web"/>
  </r>
  <r>
    <x v="1"/>
    <n v="64.956521739130437"/>
    <n v="184"/>
    <s v="GB"/>
    <s v="GBP"/>
    <x v="824"/>
    <n v="1493787600"/>
    <d v="2017-05-17T05:00:00"/>
    <n v="1494997200"/>
    <b v="0"/>
    <b v="0"/>
    <s v="theater/plays"/>
    <s v="theater/"/>
    <s v="plays"/>
  </r>
  <r>
    <x v="1"/>
    <n v="46.235294117647058"/>
    <n v="85"/>
    <s v="US"/>
    <s v="USD"/>
    <x v="825"/>
    <n v="1424844000"/>
    <d v="2015-03-04T06:00:00"/>
    <n v="1425448800"/>
    <b v="0"/>
    <b v="1"/>
    <s v="theater/plays"/>
    <s v="theater/"/>
    <s v="plays"/>
  </r>
  <r>
    <x v="0"/>
    <n v="51.151785714285715"/>
    <n v="112"/>
    <s v="US"/>
    <s v="USD"/>
    <x v="826"/>
    <n v="1403931600"/>
    <d v="2014-06-30T05:00:00"/>
    <n v="1404104400"/>
    <b v="0"/>
    <b v="1"/>
    <s v="theater/plays"/>
    <s v="theater/"/>
    <s v="plays"/>
  </r>
  <r>
    <x v="1"/>
    <n v="33.909722222222221"/>
    <n v="144"/>
    <s v="US"/>
    <s v="USD"/>
    <x v="827"/>
    <n v="1394514000"/>
    <d v="2014-03-14T05:00:00"/>
    <n v="1394773200"/>
    <b v="0"/>
    <b v="0"/>
    <s v="music/rock"/>
    <s v="music/"/>
    <s v="rock"/>
  </r>
  <r>
    <x v="1"/>
    <n v="92.016298633017882"/>
    <n v="1902"/>
    <s v="US"/>
    <s v="USD"/>
    <x v="828"/>
    <n v="1365397200"/>
    <d v="2013-04-21T05:00:00"/>
    <n v="1366520400"/>
    <b v="0"/>
    <b v="0"/>
    <s v="theater/plays"/>
    <s v="theater/"/>
    <s v="plays"/>
  </r>
  <r>
    <x v="1"/>
    <n v="107.42857142857143"/>
    <n v="105"/>
    <s v="US"/>
    <s v="USD"/>
    <x v="829"/>
    <n v="1456120800"/>
    <d v="2016-02-28T06:00:00"/>
    <n v="1456639200"/>
    <b v="0"/>
    <b v="0"/>
    <s v="theater/plays"/>
    <s v="theater/"/>
    <s v="plays"/>
  </r>
  <r>
    <x v="1"/>
    <n v="75.848484848484844"/>
    <n v="132"/>
    <s v="US"/>
    <s v="USD"/>
    <x v="830"/>
    <n v="1437714000"/>
    <d v="2015-07-31T05:00:00"/>
    <n v="1438318800"/>
    <b v="0"/>
    <b v="0"/>
    <s v="theater/plays"/>
    <s v="theater/"/>
    <s v="plays"/>
  </r>
  <r>
    <x v="0"/>
    <n v="80.476190476190482"/>
    <n v="21"/>
    <s v="US"/>
    <s v="USD"/>
    <x v="831"/>
    <n v="1563771600"/>
    <d v="2019-07-25T05:00:00"/>
    <n v="1564030800"/>
    <b v="1"/>
    <b v="0"/>
    <s v="theater/plays"/>
    <s v="theater/"/>
    <s v="plays"/>
  </r>
  <r>
    <x v="3"/>
    <n v="86.978483606557376"/>
    <n v="976"/>
    <s v="US"/>
    <s v="USD"/>
    <x v="832"/>
    <n v="1448517600"/>
    <d v="2015-12-05T06:00:00"/>
    <n v="1449295200"/>
    <b v="0"/>
    <b v="0"/>
    <s v="film &amp; video/documentary"/>
    <s v="film &amp; video/"/>
    <s v="documentary"/>
  </r>
  <r>
    <x v="1"/>
    <n v="105.13541666666667"/>
    <n v="96"/>
    <s v="US"/>
    <s v="USD"/>
    <x v="833"/>
    <n v="1528779600"/>
    <d v="2018-07-18T05:00:00"/>
    <n v="1531890000"/>
    <b v="0"/>
    <b v="1"/>
    <s v="publishing/fiction"/>
    <s v="publishing/"/>
    <s v="fiction"/>
  </r>
  <r>
    <x v="0"/>
    <n v="57.298507462686565"/>
    <n v="67"/>
    <s v="US"/>
    <s v="USD"/>
    <x v="834"/>
    <n v="1304744400"/>
    <d v="2011-05-24T05:00:00"/>
    <n v="1306213200"/>
    <b v="0"/>
    <b v="1"/>
    <s v="games/video games"/>
    <s v="games/"/>
    <s v="video games"/>
  </r>
  <r>
    <x v="2"/>
    <n v="93.348484848484844"/>
    <n v="66"/>
    <s v="CA"/>
    <s v="CAD"/>
    <x v="835"/>
    <n v="1354341600"/>
    <d v="2012-12-23T06:00:00"/>
    <n v="1356242400"/>
    <b v="0"/>
    <b v="0"/>
    <s v="technology/web"/>
    <s v="technology/"/>
    <s v="web"/>
  </r>
  <r>
    <x v="0"/>
    <n v="71.987179487179489"/>
    <n v="78"/>
    <s v="US"/>
    <s v="USD"/>
    <x v="836"/>
    <n v="1294552800"/>
    <d v="2011-02-13T06:00:00"/>
    <n v="1297576800"/>
    <b v="1"/>
    <b v="0"/>
    <s v="theater/plays"/>
    <s v="theater/"/>
    <s v="plays"/>
  </r>
  <r>
    <x v="0"/>
    <n v="92.611940298507463"/>
    <n v="67"/>
    <s v="AU"/>
    <s v="AUD"/>
    <x v="837"/>
    <n v="1295935200"/>
    <d v="2011-01-28T06:00:00"/>
    <n v="1296194400"/>
    <b v="0"/>
    <b v="0"/>
    <s v="theater/plays"/>
    <s v="theater/"/>
    <s v="plays"/>
  </r>
  <r>
    <x v="1"/>
    <n v="104.99122807017544"/>
    <n v="114"/>
    <s v="US"/>
    <s v="USD"/>
    <x v="219"/>
    <n v="1411534800"/>
    <d v="2014-10-29T05:00:00"/>
    <n v="1414558800"/>
    <b v="0"/>
    <b v="0"/>
    <s v="food/food trucks"/>
    <s v="food/"/>
    <s v="food trucks"/>
  </r>
  <r>
    <x v="0"/>
    <n v="30.958174904942965"/>
    <n v="263"/>
    <s v="AU"/>
    <s v="AUD"/>
    <x v="365"/>
    <n v="1486706400"/>
    <d v="2017-03-01T06:00:00"/>
    <n v="1488348000"/>
    <b v="0"/>
    <b v="0"/>
    <s v="photography/photography books"/>
    <s v="photography/"/>
    <s v="photography books"/>
  </r>
  <r>
    <x v="0"/>
    <n v="33.001182732111175"/>
    <n v="1691"/>
    <s v="US"/>
    <s v="USD"/>
    <x v="838"/>
    <n v="1333602000"/>
    <d v="2012-04-20T05:00:00"/>
    <n v="1334898000"/>
    <b v="1"/>
    <b v="0"/>
    <s v="photography/photography books"/>
    <s v="photography/"/>
    <s v="photography books"/>
  </r>
  <r>
    <x v="0"/>
    <n v="84.187845303867405"/>
    <n v="181"/>
    <s v="US"/>
    <s v="USD"/>
    <x v="839"/>
    <n v="1308200400"/>
    <d v="2011-06-18T05:00:00"/>
    <n v="1308373200"/>
    <b v="0"/>
    <b v="0"/>
    <s v="theater/plays"/>
    <s v="theater/"/>
    <s v="plays"/>
  </r>
  <r>
    <x v="0"/>
    <n v="73.92307692307692"/>
    <n v="13"/>
    <s v="US"/>
    <s v="USD"/>
    <x v="840"/>
    <n v="1411707600"/>
    <d v="2014-10-03T05:00:00"/>
    <n v="1412312400"/>
    <b v="0"/>
    <b v="0"/>
    <s v="theater/plays"/>
    <s v="theater/"/>
    <s v="plays"/>
  </r>
  <r>
    <x v="3"/>
    <n v="36.987499999999997"/>
    <n v="160"/>
    <s v="US"/>
    <s v="USD"/>
    <x v="841"/>
    <n v="1418364000"/>
    <d v="2014-12-22T06:00:00"/>
    <n v="1419228000"/>
    <b v="1"/>
    <b v="1"/>
    <s v="film &amp; video/documentary"/>
    <s v="film &amp; video/"/>
    <s v="documentary"/>
  </r>
  <r>
    <x v="1"/>
    <n v="46.896551724137929"/>
    <n v="203"/>
    <s v="US"/>
    <s v="USD"/>
    <x v="842"/>
    <n v="1429333200"/>
    <d v="2015-05-07T05:00:00"/>
    <n v="1430974800"/>
    <b v="0"/>
    <b v="0"/>
    <s v="technology/web"/>
    <s v="technology/"/>
    <s v="web"/>
  </r>
  <r>
    <x v="0"/>
    <n v="5"/>
    <n v="1"/>
    <s v="US"/>
    <s v="USD"/>
    <x v="843"/>
    <n v="1555390800"/>
    <d v="2019-04-21T05:00:00"/>
    <n v="1555822800"/>
    <b v="0"/>
    <b v="1"/>
    <s v="theater/plays"/>
    <s v="theater/"/>
    <s v="plays"/>
  </r>
  <r>
    <x v="1"/>
    <n v="102.02437459910199"/>
    <n v="1559"/>
    <s v="US"/>
    <s v="USD"/>
    <x v="844"/>
    <n v="1482732000"/>
    <d v="2016-12-27T06:00:00"/>
    <n v="1482818400"/>
    <b v="0"/>
    <b v="1"/>
    <s v="music/rock"/>
    <s v="music/"/>
    <s v="rock"/>
  </r>
  <r>
    <x v="3"/>
    <n v="45.007502206531335"/>
    <n v="2266"/>
    <s v="US"/>
    <s v="USD"/>
    <x v="845"/>
    <n v="1470718800"/>
    <d v="2016-08-23T05:00:00"/>
    <n v="1471928400"/>
    <b v="0"/>
    <b v="0"/>
    <s v="film &amp; video/documentary"/>
    <s v="film &amp; video/"/>
    <s v="documentary"/>
  </r>
  <r>
    <x v="0"/>
    <n v="94.285714285714292"/>
    <n v="21"/>
    <s v="US"/>
    <s v="USD"/>
    <x v="846"/>
    <n v="1450591200"/>
    <d v="2016-01-25T06:00:00"/>
    <n v="1453701600"/>
    <b v="0"/>
    <b v="1"/>
    <s v="film &amp; video/science fiction"/>
    <s v="film &amp; video/"/>
    <s v="science fiction"/>
  </r>
  <r>
    <x v="1"/>
    <n v="101.02325581395348"/>
    <n v="1548"/>
    <s v="AU"/>
    <s v="AUD"/>
    <x v="110"/>
    <n v="1348290000"/>
    <d v="2012-10-16T05:00:00"/>
    <n v="1350363600"/>
    <b v="0"/>
    <b v="0"/>
    <s v="technology/web"/>
    <s v="technology/"/>
    <s v="web"/>
  </r>
  <r>
    <x v="1"/>
    <n v="97.037499999999994"/>
    <n v="80"/>
    <s v="US"/>
    <s v="USD"/>
    <x v="847"/>
    <n v="1353823200"/>
    <d v="2012-11-27T06:00:00"/>
    <n v="1353996000"/>
    <b v="0"/>
    <b v="0"/>
    <s v="theater/plays"/>
    <s v="theater/"/>
    <s v="plays"/>
  </r>
  <r>
    <x v="0"/>
    <n v="43.00963855421687"/>
    <n v="830"/>
    <s v="US"/>
    <s v="USD"/>
    <x v="848"/>
    <n v="1450764000"/>
    <d v="2015-12-26T06:00:00"/>
    <n v="1451109600"/>
    <b v="0"/>
    <b v="0"/>
    <s v="film &amp; video/science fiction"/>
    <s v="film &amp; video/"/>
    <s v="science fiction"/>
  </r>
  <r>
    <x v="1"/>
    <n v="94.916030534351151"/>
    <n v="131"/>
    <s v="US"/>
    <s v="USD"/>
    <x v="849"/>
    <n v="1329372000"/>
    <d v="2012-02-19T06:00:00"/>
    <n v="1329631200"/>
    <b v="0"/>
    <b v="0"/>
    <s v="theater/plays"/>
    <s v="theater/"/>
    <s v="plays"/>
  </r>
  <r>
    <x v="1"/>
    <n v="72.151785714285708"/>
    <n v="112"/>
    <s v="US"/>
    <s v="USD"/>
    <x v="780"/>
    <n v="1277096400"/>
    <d v="2010-07-13T05:00:00"/>
    <n v="1278997200"/>
    <b v="0"/>
    <b v="0"/>
    <s v="film &amp; video/animation"/>
    <s v="film &amp; video/"/>
    <s v="animation"/>
  </r>
  <r>
    <x v="0"/>
    <n v="51.007692307692309"/>
    <n v="130"/>
    <s v="US"/>
    <s v="USD"/>
    <x v="140"/>
    <n v="1277701200"/>
    <d v="2010-07-26T05:00:00"/>
    <n v="1280120400"/>
    <b v="0"/>
    <b v="0"/>
    <s v="publishing/translations"/>
    <s v="publishing/"/>
    <s v="translations"/>
  </r>
  <r>
    <x v="0"/>
    <n v="85.054545454545448"/>
    <n v="55"/>
    <s v="US"/>
    <s v="USD"/>
    <x v="850"/>
    <n v="1454911200"/>
    <d v="2016-03-16T05:00:00"/>
    <n v="1458104400"/>
    <b v="0"/>
    <b v="0"/>
    <s v="technology/web"/>
    <s v="technology/"/>
    <s v="web"/>
  </r>
  <r>
    <x v="1"/>
    <n v="43.87096774193548"/>
    <n v="155"/>
    <s v="US"/>
    <s v="USD"/>
    <x v="851"/>
    <n v="1297922400"/>
    <d v="2011-02-21T06:00:00"/>
    <n v="1298268000"/>
    <b v="0"/>
    <b v="0"/>
    <s v="publishing/translations"/>
    <s v="publishing/"/>
    <s v="translations"/>
  </r>
  <r>
    <x v="1"/>
    <n v="40.063909774436091"/>
    <n v="266"/>
    <s v="US"/>
    <s v="USD"/>
    <x v="852"/>
    <n v="1384408800"/>
    <d v="2013-12-05T06:00:00"/>
    <n v="1386223200"/>
    <b v="0"/>
    <b v="0"/>
    <s v="food/food trucks"/>
    <s v="food/"/>
    <s v="food trucks"/>
  </r>
  <r>
    <x v="0"/>
    <n v="43.833333333333336"/>
    <n v="114"/>
    <s v="IT"/>
    <s v="EUR"/>
    <x v="853"/>
    <n v="1299304800"/>
    <d v="2011-03-11T06:00:00"/>
    <n v="1299823200"/>
    <b v="0"/>
    <b v="1"/>
    <s v="photography/photography books"/>
    <s v="photography/"/>
    <s v="photography books"/>
  </r>
  <r>
    <x v="1"/>
    <n v="84.92903225806451"/>
    <n v="155"/>
    <s v="US"/>
    <s v="USD"/>
    <x v="854"/>
    <n v="1431320400"/>
    <d v="2015-05-16T05:00:00"/>
    <n v="1431752400"/>
    <b v="0"/>
    <b v="0"/>
    <s v="theater/plays"/>
    <s v="theater/"/>
    <s v="plays"/>
  </r>
  <r>
    <x v="1"/>
    <n v="41.067632850241544"/>
    <n v="207"/>
    <s v="GB"/>
    <s v="GBP"/>
    <x v="67"/>
    <n v="1264399200"/>
    <d v="2010-03-06T06:00:00"/>
    <n v="1267855200"/>
    <b v="0"/>
    <b v="0"/>
    <s v="music/rock"/>
    <s v="music/"/>
    <s v="rock"/>
  </r>
  <r>
    <x v="1"/>
    <n v="54.971428571428568"/>
    <n v="245"/>
    <s v="US"/>
    <s v="USD"/>
    <x v="855"/>
    <n v="1497502800"/>
    <d v="2017-06-17T05:00:00"/>
    <n v="1497675600"/>
    <b v="0"/>
    <b v="0"/>
    <s v="theater/plays"/>
    <s v="theater/"/>
    <s v="plays"/>
  </r>
  <r>
    <x v="1"/>
    <n v="77.010807374443743"/>
    <n v="1573"/>
    <s v="US"/>
    <s v="USD"/>
    <x v="107"/>
    <n v="1333688400"/>
    <d v="2012-05-13T05:00:00"/>
    <n v="1336885200"/>
    <b v="0"/>
    <b v="0"/>
    <s v="music/world music"/>
    <s v="music/"/>
    <s v="world music"/>
  </r>
  <r>
    <x v="1"/>
    <n v="71.201754385964918"/>
    <n v="114"/>
    <s v="US"/>
    <s v="USD"/>
    <x v="344"/>
    <n v="1293861600"/>
    <d v="2011-01-16T06:00:00"/>
    <n v="1295157600"/>
    <b v="0"/>
    <b v="0"/>
    <s v="food/food trucks"/>
    <s v="food/"/>
    <s v="food trucks"/>
  </r>
  <r>
    <x v="1"/>
    <n v="91.935483870967744"/>
    <n v="93"/>
    <s v="US"/>
    <s v="USD"/>
    <x v="856"/>
    <n v="1576994400"/>
    <d v="2019-12-29T06:00:00"/>
    <n v="1577599200"/>
    <b v="0"/>
    <b v="0"/>
    <s v="theater/plays"/>
    <s v="theater/"/>
    <s v="plays"/>
  </r>
  <r>
    <x v="0"/>
    <n v="97.069023569023571"/>
    <n v="594"/>
    <s v="US"/>
    <s v="USD"/>
    <x v="857"/>
    <n v="1304917200"/>
    <d v="2011-05-10T05:00:00"/>
    <n v="1305003600"/>
    <b v="0"/>
    <b v="0"/>
    <s v="theater/plays"/>
    <s v="theater/"/>
    <s v="plays"/>
  </r>
  <r>
    <x v="0"/>
    <n v="58.916666666666664"/>
    <n v="24"/>
    <s v="US"/>
    <s v="USD"/>
    <x v="858"/>
    <n v="1381208400"/>
    <d v="2013-10-14T05:00:00"/>
    <n v="1381726800"/>
    <b v="0"/>
    <b v="0"/>
    <s v="film &amp; video/television"/>
    <s v="film &amp; video/"/>
    <s v="television"/>
  </r>
  <r>
    <x v="1"/>
    <n v="58.015466983938133"/>
    <n v="1681"/>
    <s v="US"/>
    <s v="USD"/>
    <x v="859"/>
    <n v="1401685200"/>
    <d v="2014-06-11T05:00:00"/>
    <n v="1402462800"/>
    <b v="0"/>
    <b v="1"/>
    <s v="technology/web"/>
    <s v="technology/"/>
    <s v="web"/>
  </r>
  <r>
    <x v="0"/>
    <n v="103.87301587301587"/>
    <n v="252"/>
    <s v="US"/>
    <s v="USD"/>
    <x v="860"/>
    <n v="1291960800"/>
    <d v="2010-12-12T06:00:00"/>
    <n v="1292133600"/>
    <b v="0"/>
    <b v="1"/>
    <s v="theater/plays"/>
    <s v="theater/"/>
    <s v="plays"/>
  </r>
  <r>
    <x v="1"/>
    <n v="93.46875"/>
    <n v="32"/>
    <s v="US"/>
    <s v="USD"/>
    <x v="170"/>
    <n v="1368853200"/>
    <d v="2013-05-19T05:00:00"/>
    <n v="1368939600"/>
    <b v="0"/>
    <b v="0"/>
    <s v="music/indie rock"/>
    <s v="music/"/>
    <s v="indie rock"/>
  </r>
  <r>
    <x v="1"/>
    <n v="61.970370370370368"/>
    <n v="135"/>
    <s v="US"/>
    <s v="USD"/>
    <x v="861"/>
    <n v="1448776800"/>
    <d v="2016-01-07T06:00:00"/>
    <n v="1452146400"/>
    <b v="0"/>
    <b v="1"/>
    <s v="theater/plays"/>
    <s v="theater/"/>
    <s v="plays"/>
  </r>
  <r>
    <x v="1"/>
    <n v="92.042857142857144"/>
    <n v="140"/>
    <s v="US"/>
    <s v="USD"/>
    <x v="862"/>
    <n v="1296194400"/>
    <d v="2011-02-03T06:00:00"/>
    <n v="1296712800"/>
    <b v="0"/>
    <b v="1"/>
    <s v="theater/plays"/>
    <s v="theater/"/>
    <s v="plays"/>
  </r>
  <r>
    <x v="0"/>
    <n v="77.268656716417908"/>
    <n v="67"/>
    <s v="US"/>
    <s v="USD"/>
    <x v="863"/>
    <n v="1517983200"/>
    <d v="2018-03-11T06:00:00"/>
    <n v="1520748000"/>
    <b v="0"/>
    <b v="0"/>
    <s v="food/food trucks"/>
    <s v="food/"/>
    <s v="food trucks"/>
  </r>
  <r>
    <x v="1"/>
    <n v="93.923913043478265"/>
    <n v="92"/>
    <s v="US"/>
    <s v="USD"/>
    <x v="864"/>
    <n v="1478930400"/>
    <d v="2016-12-04T06:00:00"/>
    <n v="1480831200"/>
    <b v="0"/>
    <b v="0"/>
    <s v="games/video games"/>
    <s v="games/"/>
    <s v="video games"/>
  </r>
  <r>
    <x v="1"/>
    <n v="84.969458128078813"/>
    <n v="1015"/>
    <s v="GB"/>
    <s v="GBP"/>
    <x v="527"/>
    <n v="1426395600"/>
    <d v="2015-03-21T05:00:00"/>
    <n v="1426914000"/>
    <b v="0"/>
    <b v="0"/>
    <s v="theater/plays"/>
    <s v="theater/"/>
    <s v="plays"/>
  </r>
  <r>
    <x v="0"/>
    <n v="105.97035040431267"/>
    <n v="742"/>
    <s v="US"/>
    <s v="USD"/>
    <x v="865"/>
    <n v="1446181200"/>
    <d v="2015-11-04T06:00:00"/>
    <n v="1446616800"/>
    <b v="1"/>
    <b v="0"/>
    <s v="publishing/nonfiction"/>
    <s v="publishing/"/>
    <s v="nonfiction"/>
  </r>
  <r>
    <x v="1"/>
    <n v="36.969040247678016"/>
    <n v="323"/>
    <s v="US"/>
    <s v="USD"/>
    <x v="866"/>
    <n v="1514181600"/>
    <d v="2018-01-27T06:00:00"/>
    <n v="1517032800"/>
    <b v="0"/>
    <b v="0"/>
    <s v="technology/web"/>
    <s v="technology/"/>
    <s v="web"/>
  </r>
  <r>
    <x v="0"/>
    <n v="81.533333333333331"/>
    <n v="75"/>
    <s v="US"/>
    <s v="USD"/>
    <x v="867"/>
    <n v="1311051600"/>
    <d v="2011-07-21T05:00:00"/>
    <n v="1311224400"/>
    <b v="0"/>
    <b v="1"/>
    <s v="film &amp; video/documentary"/>
    <s v="film &amp; video/"/>
    <s v="documentary"/>
  </r>
  <r>
    <x v="1"/>
    <n v="80.999140154772135"/>
    <n v="2326"/>
    <s v="US"/>
    <s v="USD"/>
    <x v="868"/>
    <n v="1564894800"/>
    <d v="2019-08-19T05:00:00"/>
    <n v="1566190800"/>
    <b v="0"/>
    <b v="0"/>
    <s v="film &amp; video/documentary"/>
    <s v="film &amp; video/"/>
    <s v="documentary"/>
  </r>
  <r>
    <x v="1"/>
    <n v="26.010498687664043"/>
    <n v="381"/>
    <s v="US"/>
    <s v="USD"/>
    <x v="105"/>
    <n v="1567918800"/>
    <d v="2019-10-04T05:00:00"/>
    <n v="1570165200"/>
    <b v="0"/>
    <b v="0"/>
    <s v="theater/plays"/>
    <s v="theater/"/>
    <s v="plays"/>
  </r>
  <r>
    <x v="0"/>
    <n v="25.998410896708286"/>
    <n v="4405"/>
    <s v="US"/>
    <s v="USD"/>
    <x v="481"/>
    <n v="1386309600"/>
    <d v="2014-01-01T06:00:00"/>
    <n v="1388556000"/>
    <b v="0"/>
    <b v="1"/>
    <s v="music/rock"/>
    <s v="music/"/>
    <s v="rock"/>
  </r>
  <r>
    <x v="0"/>
    <n v="34.173913043478258"/>
    <n v="92"/>
    <s v="US"/>
    <s v="USD"/>
    <x v="253"/>
    <n v="1301979600"/>
    <d v="2011-04-19T05:00:00"/>
    <n v="1303189200"/>
    <b v="0"/>
    <b v="0"/>
    <s v="music/rock"/>
    <s v="music/"/>
    <s v="rock"/>
  </r>
  <r>
    <x v="1"/>
    <n v="28.002083333333335"/>
    <n v="480"/>
    <s v="US"/>
    <s v="USD"/>
    <x v="869"/>
    <n v="1493269200"/>
    <d v="2017-05-11T05:00:00"/>
    <n v="1494478800"/>
    <b v="0"/>
    <b v="0"/>
    <s v="film &amp; video/documentary"/>
    <s v="film &amp; video/"/>
    <s v="documentary"/>
  </r>
  <r>
    <x v="0"/>
    <n v="76.546875"/>
    <n v="64"/>
    <s v="US"/>
    <s v="USD"/>
    <x v="864"/>
    <n v="1478930400"/>
    <d v="2016-12-03T06:00:00"/>
    <n v="1480744800"/>
    <b v="0"/>
    <b v="0"/>
    <s v="publishing/radio &amp; podcasts"/>
    <s v="publishing/"/>
    <s v="radio &amp; podcasts"/>
  </r>
  <r>
    <x v="1"/>
    <n v="53.053097345132741"/>
    <n v="226"/>
    <s v="US"/>
    <s v="USD"/>
    <x v="843"/>
    <n v="1555390800"/>
    <d v="2019-04-21T05:00:00"/>
    <n v="1555822800"/>
    <b v="0"/>
    <b v="0"/>
    <s v="publishing/translations"/>
    <s v="publishing/"/>
    <s v="translations"/>
  </r>
  <r>
    <x v="0"/>
    <n v="106.859375"/>
    <n v="64"/>
    <s v="US"/>
    <s v="USD"/>
    <x v="289"/>
    <n v="1456984800"/>
    <d v="2016-03-25T05:00:00"/>
    <n v="1458882000"/>
    <b v="0"/>
    <b v="1"/>
    <s v="film &amp; video/drama"/>
    <s v="film &amp; video/"/>
    <s v="drama"/>
  </r>
  <r>
    <x v="1"/>
    <n v="46.020746887966808"/>
    <n v="241"/>
    <s v="US"/>
    <s v="USD"/>
    <x v="870"/>
    <n v="1411621200"/>
    <d v="2014-09-29T05:00:00"/>
    <n v="1411966800"/>
    <b v="0"/>
    <b v="1"/>
    <s v="music/rock"/>
    <s v="music/"/>
    <s v="rock"/>
  </r>
  <r>
    <x v="1"/>
    <n v="100.17424242424242"/>
    <n v="132"/>
    <s v="US"/>
    <s v="USD"/>
    <x v="871"/>
    <n v="1525669200"/>
    <d v="2018-05-21T05:00:00"/>
    <n v="1526878800"/>
    <b v="0"/>
    <b v="1"/>
    <s v="film &amp; video/drama"/>
    <s v="film &amp; video/"/>
    <s v="drama"/>
  </r>
  <r>
    <x v="3"/>
    <n v="101.44"/>
    <n v="75"/>
    <s v="IT"/>
    <s v="EUR"/>
    <x v="872"/>
    <n v="1450936800"/>
    <d v="2016-01-10T06:00:00"/>
    <n v="1452405600"/>
    <b v="0"/>
    <b v="1"/>
    <s v="photography/photography books"/>
    <s v="photography/"/>
    <s v="photography books"/>
  </r>
  <r>
    <x v="0"/>
    <n v="87.972684085510693"/>
    <n v="842"/>
    <s v="US"/>
    <s v="USD"/>
    <x v="873"/>
    <n v="1413522000"/>
    <d v="2014-10-23T05:00:00"/>
    <n v="1414040400"/>
    <b v="0"/>
    <b v="1"/>
    <s v="publishing/translations"/>
    <s v="publishing/"/>
    <s v="translations"/>
  </r>
  <r>
    <x v="1"/>
    <n v="74.995594713656388"/>
    <n v="2043"/>
    <s v="US"/>
    <s v="USD"/>
    <x v="874"/>
    <n v="1541307600"/>
    <d v="2018-12-03T06:00:00"/>
    <n v="1543816800"/>
    <b v="0"/>
    <b v="1"/>
    <s v="food/food trucks"/>
    <s v="food/"/>
    <s v="food trucks"/>
  </r>
  <r>
    <x v="0"/>
    <n v="42.982142857142854"/>
    <n v="112"/>
    <s v="US"/>
    <s v="USD"/>
    <x v="875"/>
    <n v="1357106400"/>
    <d v="2013-02-01T06:00:00"/>
    <n v="1359698400"/>
    <b v="0"/>
    <b v="0"/>
    <s v="theater/plays"/>
    <s v="theater/"/>
    <s v="plays"/>
  </r>
  <r>
    <x v="3"/>
    <n v="33.115107913669064"/>
    <n v="139"/>
    <s v="IT"/>
    <s v="EUR"/>
    <x v="876"/>
    <n v="1390197600"/>
    <d v="2014-01-25T06:00:00"/>
    <n v="1390629600"/>
    <b v="0"/>
    <b v="0"/>
    <s v="theater/plays"/>
    <s v="theater/"/>
    <s v="plays"/>
  </r>
  <r>
    <x v="0"/>
    <n v="101.13101604278074"/>
    <n v="374"/>
    <s v="US"/>
    <s v="USD"/>
    <x v="877"/>
    <n v="1265868000"/>
    <d v="2010-02-25T06:00:00"/>
    <n v="1267077600"/>
    <b v="0"/>
    <b v="1"/>
    <s v="music/indie rock"/>
    <s v="music/"/>
    <s v="indie rock"/>
  </r>
  <r>
    <x v="3"/>
    <n v="55.98841354723708"/>
    <n v="1122"/>
    <s v="US"/>
    <s v="USD"/>
    <x v="878"/>
    <n v="1467176400"/>
    <d v="2016-07-06T05:00:00"/>
    <n v="1467781200"/>
    <b v="0"/>
    <b v="0"/>
    <s v="food/food trucks"/>
    <s v="food/"/>
    <s v="food truck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n v="0"/>
    <n v="0"/>
    <x v="0"/>
    <n v="0"/>
    <n v="0"/>
    <x v="0"/>
    <s v="CAD"/>
    <d v="2015-11-28T06:00:00"/>
    <n v="1448690400"/>
    <d v="2015-12-15T06:00:00"/>
    <n v="1450159200"/>
    <b v="0"/>
    <b v="0"/>
    <s v="food/food trucks"/>
    <x v="0"/>
    <x v="0"/>
  </r>
  <r>
    <n v="14560"/>
    <n v="14560"/>
    <n v="10.4"/>
    <x v="1"/>
    <n v="92.151898734177209"/>
    <n v="158"/>
    <x v="1"/>
    <s v="USD"/>
    <d v="2014-08-19T05:00:00"/>
    <n v="1408424400"/>
    <d v="2014-08-21T05:00:00"/>
    <n v="1408597200"/>
    <b v="0"/>
    <b v="1"/>
    <s v="music/rock"/>
    <x v="1"/>
    <x v="1"/>
  </r>
  <r>
    <n v="91214.720000000001"/>
    <n v="142523"/>
    <n v="1.3147878228782288"/>
    <x v="1"/>
    <n v="100.01614035087719"/>
    <n v="1425"/>
    <x v="2"/>
    <s v="AUD"/>
    <d v="2013-11-17T06:00:00"/>
    <n v="1384668000"/>
    <d v="2013-11-19T06:00:00"/>
    <n v="1384840800"/>
    <b v="0"/>
    <b v="0"/>
    <s v="technology/web"/>
    <x v="2"/>
    <x v="2"/>
  </r>
  <r>
    <n v="2477"/>
    <n v="2477"/>
    <n v="0.58976190476190471"/>
    <x v="0"/>
    <n v="103.20833333333333"/>
    <n v="24"/>
    <x v="1"/>
    <s v="USD"/>
    <d v="2019-08-11T05:00:00"/>
    <n v="1565499600"/>
    <d v="2019-09-20T05:00:00"/>
    <n v="1568955600"/>
    <b v="0"/>
    <b v="0"/>
    <s v="music/rock"/>
    <x v="1"/>
    <x v="1"/>
  </r>
  <r>
    <n v="5265"/>
    <n v="5265"/>
    <n v="0.69276315789473686"/>
    <x v="0"/>
    <n v="99.339622641509436"/>
    <n v="53"/>
    <x v="1"/>
    <s v="USD"/>
    <d v="2019-01-20T06:00:00"/>
    <n v="1547964000"/>
    <d v="2019-01-24T06:00:00"/>
    <n v="1548309600"/>
    <b v="0"/>
    <b v="0"/>
    <s v="theater/plays"/>
    <x v="3"/>
    <x v="3"/>
  </r>
  <r>
    <n v="1715.3500000000001"/>
    <n v="13195"/>
    <n v="1.7361842105263159"/>
    <x v="1"/>
    <n v="75.833333333333329"/>
    <n v="174"/>
    <x v="3"/>
    <s v="DKK"/>
    <d v="2012-08-28T05:00:00"/>
    <n v="1346130000"/>
    <d v="2012-09-08T05:00:00"/>
    <n v="1347080400"/>
    <b v="0"/>
    <b v="0"/>
    <s v="theater/plays"/>
    <x v="3"/>
    <x v="3"/>
  </r>
  <r>
    <n v="1166.3"/>
    <n v="1090"/>
    <n v="0.20961538461538462"/>
    <x v="0"/>
    <n v="60.555555555555557"/>
    <n v="18"/>
    <x v="4"/>
    <s v="GBP"/>
    <d v="2017-09-13T05:00:00"/>
    <n v="1505278800"/>
    <d v="2017-09-14T05:00:00"/>
    <n v="1505365200"/>
    <b v="0"/>
    <b v="0"/>
    <s v="film &amp; video/documentary"/>
    <x v="4"/>
    <x v="4"/>
  </r>
  <r>
    <n v="1916.3300000000002"/>
    <n v="14741"/>
    <n v="3.2757777777777779"/>
    <x v="1"/>
    <n v="64.93832599118943"/>
    <n v="227"/>
    <x v="3"/>
    <s v="DKK"/>
    <d v="2015-08-13T05:00:00"/>
    <n v="1439442000"/>
    <d v="2015-08-15T05:00:00"/>
    <n v="1439614800"/>
    <b v="0"/>
    <b v="0"/>
    <s v="theater/plays"/>
    <x v="3"/>
    <x v="3"/>
  </r>
  <r>
    <n v="2852.98"/>
    <n v="21946"/>
    <n v="0.19932788374205268"/>
    <x v="2"/>
    <n v="30.997175141242938"/>
    <n v="708"/>
    <x v="3"/>
    <s v="DKK"/>
    <d v="2010-08-09T05:00:00"/>
    <n v="1281330000"/>
    <d v="2010-08-11T05:00:00"/>
    <n v="1281502800"/>
    <b v="0"/>
    <b v="0"/>
    <s v="theater/plays"/>
    <x v="3"/>
    <x v="3"/>
  </r>
  <r>
    <n v="3208"/>
    <n v="3208"/>
    <n v="0.51741935483870971"/>
    <x v="0"/>
    <n v="72.909090909090907"/>
    <n v="44"/>
    <x v="1"/>
    <s v="USD"/>
    <d v="2013-09-19T05:00:00"/>
    <n v="1379566800"/>
    <d v="2013-11-07T06:00:00"/>
    <n v="1383804000"/>
    <b v="0"/>
    <b v="0"/>
    <s v="music/electric music"/>
    <x v="1"/>
    <x v="5"/>
  </r>
  <r>
    <n v="13838"/>
    <n v="13838"/>
    <n v="2.6611538461538462"/>
    <x v="1"/>
    <n v="62.9"/>
    <n v="220"/>
    <x v="1"/>
    <s v="USD"/>
    <d v="2010-08-14T05:00:00"/>
    <n v="1281762000"/>
    <d v="2010-10-01T05:00:00"/>
    <n v="1285909200"/>
    <b v="0"/>
    <b v="0"/>
    <s v="film &amp; video/drama"/>
    <x v="4"/>
    <x v="6"/>
  </r>
  <r>
    <n v="3030"/>
    <n v="3030"/>
    <n v="0.48095238095238096"/>
    <x v="0"/>
    <n v="112.22222222222223"/>
    <n v="27"/>
    <x v="1"/>
    <s v="USD"/>
    <d v="2010-09-21T05:00:00"/>
    <n v="1285045200"/>
    <d v="2010-09-27T05:00:00"/>
    <n v="1285563600"/>
    <b v="0"/>
    <b v="1"/>
    <s v="theater/plays"/>
    <x v="3"/>
    <x v="3"/>
  </r>
  <r>
    <n v="5629"/>
    <n v="5629"/>
    <n v="0.89349206349206345"/>
    <x v="0"/>
    <n v="102.34545454545454"/>
    <n v="55"/>
    <x v="1"/>
    <s v="USD"/>
    <d v="2019-10-22T05:00:00"/>
    <n v="1571720400"/>
    <d v="2019-10-30T05:00:00"/>
    <n v="1572411600"/>
    <b v="0"/>
    <b v="0"/>
    <s v="film &amp; video/drama"/>
    <x v="4"/>
    <x v="6"/>
  </r>
  <r>
    <n v="10295"/>
    <n v="10295"/>
    <n v="2.4511904761904764"/>
    <x v="1"/>
    <n v="105.05102040816327"/>
    <n v="98"/>
    <x v="1"/>
    <s v="USD"/>
    <d v="2016-06-11T05:00:00"/>
    <n v="1465621200"/>
    <d v="2016-06-23T05:00:00"/>
    <n v="1466658000"/>
    <b v="0"/>
    <b v="0"/>
    <s v="music/indie rock"/>
    <x v="1"/>
    <x v="7"/>
  </r>
  <r>
    <n v="18829"/>
    <n v="18829"/>
    <n v="0.66769503546099296"/>
    <x v="0"/>
    <n v="94.144999999999996"/>
    <n v="200"/>
    <x v="1"/>
    <s v="USD"/>
    <d v="2012-03-06T06:00:00"/>
    <n v="1331013600"/>
    <d v="2012-04-02T05:00:00"/>
    <n v="1333342800"/>
    <b v="0"/>
    <b v="0"/>
    <s v="music/indie rock"/>
    <x v="1"/>
    <x v="7"/>
  </r>
  <r>
    <n v="38414"/>
    <n v="38414"/>
    <n v="0.47307881773399013"/>
    <x v="0"/>
    <n v="84.986725663716811"/>
    <n v="452"/>
    <x v="1"/>
    <s v="USD"/>
    <d v="2019-12-10T06:00:00"/>
    <n v="1575957600"/>
    <d v="2019-12-14T06:00:00"/>
    <n v="1576303200"/>
    <b v="0"/>
    <b v="0"/>
    <s v="technology/wearables"/>
    <x v="2"/>
    <x v="8"/>
  </r>
  <r>
    <n v="11041"/>
    <n v="11041"/>
    <n v="6.4947058823529416"/>
    <x v="1"/>
    <n v="110.41"/>
    <n v="100"/>
    <x v="1"/>
    <s v="USD"/>
    <d v="2014-01-22T06:00:00"/>
    <n v="1390370400"/>
    <d v="2014-02-13T06:00:00"/>
    <n v="1392271200"/>
    <b v="0"/>
    <b v="0"/>
    <s v="publishing/nonfiction"/>
    <x v="5"/>
    <x v="9"/>
  </r>
  <r>
    <n v="134845"/>
    <n v="134845"/>
    <n v="1.5939125295508274"/>
    <x v="1"/>
    <n v="107.96236989591674"/>
    <n v="1249"/>
    <x v="1"/>
    <s v="USD"/>
    <d v="2011-01-12T06:00:00"/>
    <n v="1294812000"/>
    <d v="2011-01-13T06:00:00"/>
    <n v="1294898400"/>
    <b v="0"/>
    <b v="0"/>
    <s v="film &amp; video/animation"/>
    <x v="4"/>
    <x v="10"/>
  </r>
  <r>
    <n v="6089"/>
    <n v="6089"/>
    <n v="0.66912087912087914"/>
    <x v="3"/>
    <n v="45.103703703703701"/>
    <n v="135"/>
    <x v="1"/>
    <s v="USD"/>
    <d v="2018-09-08T05:00:00"/>
    <n v="1536382800"/>
    <d v="2018-09-16T05:00:00"/>
    <n v="1537074000"/>
    <b v="0"/>
    <b v="0"/>
    <s v="theater/plays"/>
    <x v="3"/>
    <x v="3"/>
  </r>
  <r>
    <n v="30331"/>
    <n v="30331"/>
    <n v="0.48529600000000001"/>
    <x v="0"/>
    <n v="45.001483679525222"/>
    <n v="674"/>
    <x v="1"/>
    <s v="USD"/>
    <d v="2019-03-04T06:00:00"/>
    <n v="1551679200"/>
    <d v="2019-03-25T05:00:00"/>
    <n v="1553490000"/>
    <b v="0"/>
    <b v="1"/>
    <s v="theater/plays"/>
    <x v="3"/>
    <x v="3"/>
  </r>
  <r>
    <n v="147936"/>
    <n v="147936"/>
    <n v="1.1224279210925645"/>
    <x v="1"/>
    <n v="105.97134670487107"/>
    <n v="1396"/>
    <x v="1"/>
    <s v="USD"/>
    <d v="2014-07-28T05:00:00"/>
    <n v="1406523600"/>
    <d v="2014-07-28T05:00:00"/>
    <n v="1406523600"/>
    <b v="0"/>
    <b v="0"/>
    <s v="film &amp; video/drama"/>
    <x v="4"/>
    <x v="6"/>
  </r>
  <r>
    <n v="38533"/>
    <n v="38533"/>
    <n v="0.40992553191489361"/>
    <x v="0"/>
    <n v="69.055555555555557"/>
    <n v="558"/>
    <x v="1"/>
    <s v="USD"/>
    <d v="2011-08-15T05:00:00"/>
    <n v="1313384400"/>
    <d v="2011-09-18T05:00:00"/>
    <n v="1316322000"/>
    <b v="0"/>
    <b v="0"/>
    <s v="theater/plays"/>
    <x v="3"/>
    <x v="3"/>
  </r>
  <r>
    <n v="75690"/>
    <n v="75690"/>
    <n v="1.2807106598984772"/>
    <x v="1"/>
    <n v="85.044943820224717"/>
    <n v="890"/>
    <x v="1"/>
    <s v="USD"/>
    <d v="2018-04-03T05:00:00"/>
    <n v="1522731600"/>
    <d v="2018-04-18T05:00:00"/>
    <n v="1524027600"/>
    <b v="0"/>
    <b v="0"/>
    <s v="theater/plays"/>
    <x v="3"/>
    <x v="3"/>
  </r>
  <r>
    <n v="15987.94"/>
    <n v="14942"/>
    <n v="3.3204444444444445"/>
    <x v="1"/>
    <n v="105.22535211267606"/>
    <n v="142"/>
    <x v="4"/>
    <s v="GBP"/>
    <d v="2019-02-14T06:00:00"/>
    <n v="1550124000"/>
    <d v="2019-04-08T05:00:00"/>
    <n v="1554699600"/>
    <b v="0"/>
    <b v="0"/>
    <s v="film &amp; video/documentary"/>
    <x v="4"/>
    <x v="4"/>
  </r>
  <r>
    <n v="104257"/>
    <n v="104257"/>
    <n v="1.1283225108225108"/>
    <x v="1"/>
    <n v="39.003741114852225"/>
    <n v="2673"/>
    <x v="1"/>
    <s v="USD"/>
    <d v="2014-06-21T05:00:00"/>
    <n v="1403326800"/>
    <d v="2014-06-23T05:00:00"/>
    <n v="1403499600"/>
    <b v="0"/>
    <b v="0"/>
    <s v="technology/wearables"/>
    <x v="2"/>
    <x v="8"/>
  </r>
  <r>
    <n v="11904"/>
    <n v="11904"/>
    <n v="2.1643636363636363"/>
    <x v="1"/>
    <n v="73.030674846625772"/>
    <n v="163"/>
    <x v="1"/>
    <s v="USD"/>
    <d v="2011-05-18T05:00:00"/>
    <n v="1305694800"/>
    <d v="2011-06-07T05:00:00"/>
    <n v="1307422800"/>
    <b v="0"/>
    <b v="1"/>
    <s v="games/video games"/>
    <x v="6"/>
    <x v="11"/>
  </r>
  <r>
    <n v="51814"/>
    <n v="51814"/>
    <n v="0.4819906976744186"/>
    <x v="3"/>
    <n v="35.009459459459457"/>
    <n v="1480"/>
    <x v="1"/>
    <s v="USD"/>
    <d v="2018-07-31T05:00:00"/>
    <n v="1533013200"/>
    <d v="2018-08-27T05:00:00"/>
    <n v="1535346000"/>
    <b v="0"/>
    <b v="0"/>
    <s v="theater/plays"/>
    <x v="3"/>
    <x v="3"/>
  </r>
  <r>
    <n v="1599"/>
    <n v="1599"/>
    <n v="0.79949999999999999"/>
    <x v="0"/>
    <n v="106.6"/>
    <n v="15"/>
    <x v="1"/>
    <s v="USD"/>
    <d v="2015-10-03T05:00:00"/>
    <n v="1443848400"/>
    <d v="2015-10-11T05:00:00"/>
    <n v="1444539600"/>
    <b v="0"/>
    <b v="0"/>
    <s v="music/rock"/>
    <x v="1"/>
    <x v="1"/>
  </r>
  <r>
    <n v="137635"/>
    <n v="137635"/>
    <n v="1.0522553516819573"/>
    <x v="1"/>
    <n v="61.997747747747745"/>
    <n v="2220"/>
    <x v="1"/>
    <s v="USD"/>
    <d v="2010-02-09T06:00:00"/>
    <n v="1265695200"/>
    <d v="2010-03-04T06:00:00"/>
    <n v="1267682400"/>
    <b v="0"/>
    <b v="1"/>
    <s v="theater/plays"/>
    <x v="3"/>
    <x v="3"/>
  </r>
  <r>
    <n v="152474.65"/>
    <n v="150965"/>
    <n v="3.2889978213507627"/>
    <x v="1"/>
    <n v="94.000622665006233"/>
    <n v="1606"/>
    <x v="5"/>
    <s v="CHF"/>
    <d v="2018-07-20T05:00:00"/>
    <n v="1532062800"/>
    <d v="2018-08-29T05:00:00"/>
    <n v="1535518800"/>
    <b v="0"/>
    <b v="0"/>
    <s v="film &amp; video/shorts"/>
    <x v="4"/>
    <x v="12"/>
  </r>
  <r>
    <n v="14455"/>
    <n v="14455"/>
    <n v="1.606111111111111"/>
    <x v="1"/>
    <n v="112.05426356589147"/>
    <n v="129"/>
    <x v="1"/>
    <s v="USD"/>
    <d v="2019-05-24T05:00:00"/>
    <n v="1558674000"/>
    <d v="2019-05-29T05:00:00"/>
    <n v="1559106000"/>
    <b v="0"/>
    <b v="0"/>
    <s v="film &amp; video/animation"/>
    <x v="4"/>
    <x v="10"/>
  </r>
  <r>
    <n v="11609.5"/>
    <n v="10850"/>
    <n v="3.1"/>
    <x v="1"/>
    <n v="48.008849557522126"/>
    <n v="226"/>
    <x v="4"/>
    <s v="GBP"/>
    <d v="2016-01-05T06:00:00"/>
    <n v="1451973600"/>
    <d v="2016-02-02T06:00:00"/>
    <n v="1454392800"/>
    <b v="0"/>
    <b v="0"/>
    <s v="games/video games"/>
    <x v="6"/>
    <x v="11"/>
  </r>
  <r>
    <n v="84168.959999999992"/>
    <n v="87676"/>
    <n v="0.86807920792079207"/>
    <x v="0"/>
    <n v="38.004334633723452"/>
    <n v="2307"/>
    <x v="6"/>
    <s v="EUR"/>
    <d v="2018-01-10T06:00:00"/>
    <n v="1515564000"/>
    <d v="2018-02-06T06:00:00"/>
    <n v="1517896800"/>
    <b v="0"/>
    <b v="0"/>
    <s v="film &amp; video/documentary"/>
    <x v="4"/>
    <x v="4"/>
  </r>
  <r>
    <n v="189666"/>
    <n v="189666"/>
    <n v="3.7782071713147412"/>
    <x v="1"/>
    <n v="35.000184535892231"/>
    <n v="5419"/>
    <x v="1"/>
    <s v="USD"/>
    <d v="2014-10-05T05:00:00"/>
    <n v="1412485200"/>
    <d v="2014-11-11T06:00:00"/>
    <n v="1415685600"/>
    <b v="0"/>
    <b v="0"/>
    <s v="theater/plays"/>
    <x v="3"/>
    <x v="3"/>
  </r>
  <r>
    <n v="14025"/>
    <n v="14025"/>
    <n v="1.5080645161290323"/>
    <x v="1"/>
    <n v="85"/>
    <n v="165"/>
    <x v="1"/>
    <s v="USD"/>
    <d v="2017-03-23T05:00:00"/>
    <n v="1490245200"/>
    <d v="2017-03-28T05:00:00"/>
    <n v="1490677200"/>
    <b v="0"/>
    <b v="0"/>
    <s v="film &amp; video/documentary"/>
    <x v="4"/>
    <x v="4"/>
  </r>
  <r>
    <n v="24521.64"/>
    <n v="188628"/>
    <n v="1.5030119521912351"/>
    <x v="1"/>
    <n v="95.993893129770996"/>
    <n v="1965"/>
    <x v="3"/>
    <s v="DKK"/>
    <d v="2019-01-19T06:00:00"/>
    <n v="1547877600"/>
    <d v="2019-03-02T06:00:00"/>
    <n v="1551506400"/>
    <b v="0"/>
    <b v="1"/>
    <s v="film &amp; video/drama"/>
    <x v="4"/>
    <x v="6"/>
  </r>
  <r>
    <n v="1101"/>
    <n v="1101"/>
    <n v="1.572857142857143"/>
    <x v="1"/>
    <n v="68.8125"/>
    <n v="16"/>
    <x v="1"/>
    <s v="USD"/>
    <d v="2011-02-26T06:00:00"/>
    <n v="1298700000"/>
    <d v="2011-03-23T05:00:00"/>
    <n v="1300856400"/>
    <b v="0"/>
    <b v="0"/>
    <s v="theater/plays"/>
    <x v="3"/>
    <x v="3"/>
  </r>
  <r>
    <n v="11339"/>
    <n v="11339"/>
    <n v="1.3998765432098765"/>
    <x v="1"/>
    <n v="105.97196261682242"/>
    <n v="107"/>
    <x v="1"/>
    <s v="USD"/>
    <d v="2019-10-06T05:00:00"/>
    <n v="1570338000"/>
    <d v="2019-11-08T06:00:00"/>
    <n v="1573192800"/>
    <b v="0"/>
    <b v="1"/>
    <s v="publishing/fiction"/>
    <x v="5"/>
    <x v="13"/>
  </r>
  <r>
    <n v="10085"/>
    <n v="10085"/>
    <n v="3.2532258064516131"/>
    <x v="1"/>
    <n v="75.261194029850742"/>
    <n v="134"/>
    <x v="1"/>
    <s v="USD"/>
    <d v="2010-10-18T05:00:00"/>
    <n v="1287378000"/>
    <d v="2010-10-23T05:00:00"/>
    <n v="1287810000"/>
    <b v="0"/>
    <b v="0"/>
    <s v="photography/photography books"/>
    <x v="7"/>
    <x v="14"/>
  </r>
  <r>
    <n v="653.51"/>
    <n v="5027"/>
    <n v="0.50777777777777777"/>
    <x v="0"/>
    <n v="57.125"/>
    <n v="88"/>
    <x v="3"/>
    <s v="DKK"/>
    <d v="2013-02-25T06:00:00"/>
    <n v="1361772000"/>
    <d v="2013-03-11T05:00:00"/>
    <n v="1362978000"/>
    <b v="0"/>
    <b v="0"/>
    <s v="theater/plays"/>
    <x v="3"/>
    <x v="3"/>
  </r>
  <r>
    <n v="14878"/>
    <n v="14878"/>
    <n v="1.6906818181818182"/>
    <x v="1"/>
    <n v="75.141414141414145"/>
    <n v="198"/>
    <x v="1"/>
    <s v="USD"/>
    <d v="2010-06-05T05:00:00"/>
    <n v="1275714000"/>
    <d v="2010-06-24T05:00:00"/>
    <n v="1277355600"/>
    <b v="0"/>
    <b v="1"/>
    <s v="technology/wearables"/>
    <x v="2"/>
    <x v="8"/>
  </r>
  <r>
    <n v="11447.039999999999"/>
    <n v="11924"/>
    <n v="2.1292857142857144"/>
    <x v="1"/>
    <n v="107.42342342342343"/>
    <n v="111"/>
    <x v="6"/>
    <s v="EUR"/>
    <d v="2012-09-04T05:00:00"/>
    <n v="1346734800"/>
    <d v="2012-09-30T05:00:00"/>
    <n v="1348981200"/>
    <b v="0"/>
    <b v="1"/>
    <s v="music/rock"/>
    <x v="1"/>
    <x v="1"/>
  </r>
  <r>
    <n v="7991"/>
    <n v="7991"/>
    <n v="4.4394444444444447"/>
    <x v="1"/>
    <n v="35.995495495495497"/>
    <n v="222"/>
    <x v="1"/>
    <s v="USD"/>
    <d v="2011-07-04T05:00:00"/>
    <n v="1309755600"/>
    <d v="2011-07-13T05:00:00"/>
    <n v="1310533200"/>
    <b v="0"/>
    <b v="0"/>
    <s v="food/food trucks"/>
    <x v="0"/>
    <x v="0"/>
  </r>
  <r>
    <n v="167717"/>
    <n v="167717"/>
    <n v="1.859390243902439"/>
    <x v="1"/>
    <n v="26.998873148744366"/>
    <n v="6212"/>
    <x v="1"/>
    <s v="USD"/>
    <d v="2014-07-24T05:00:00"/>
    <n v="1406178000"/>
    <d v="2014-08-09T05:00:00"/>
    <n v="1407560400"/>
    <b v="0"/>
    <b v="0"/>
    <s v="publishing/radio &amp; podcasts"/>
    <x v="5"/>
    <x v="15"/>
  </r>
  <r>
    <n v="1370.3300000000002"/>
    <n v="10541"/>
    <n v="6.5881249999999998"/>
    <x v="1"/>
    <n v="107.56122448979592"/>
    <n v="98"/>
    <x v="3"/>
    <s v="DKK"/>
    <d v="2019-03-17T05:00:00"/>
    <n v="1552798800"/>
    <d v="2019-03-18T05:00:00"/>
    <n v="1552885200"/>
    <b v="0"/>
    <b v="0"/>
    <s v="publishing/fiction"/>
    <x v="5"/>
    <x v="13"/>
  </r>
  <r>
    <n v="4530"/>
    <n v="4530"/>
    <n v="0.4768421052631579"/>
    <x v="0"/>
    <n v="94.375"/>
    <n v="48"/>
    <x v="1"/>
    <s v="USD"/>
    <d v="2016-11-02T05:00:00"/>
    <n v="1478062800"/>
    <d v="2016-11-17T06:00:00"/>
    <n v="1479362400"/>
    <b v="0"/>
    <b v="1"/>
    <s v="theater/plays"/>
    <x v="3"/>
    <x v="3"/>
  </r>
  <r>
    <n v="4247"/>
    <n v="4247"/>
    <n v="1.1478378378378378"/>
    <x v="1"/>
    <n v="46.163043478260867"/>
    <n v="92"/>
    <x v="1"/>
    <s v="USD"/>
    <d v="2010-07-08T05:00:00"/>
    <n v="1278565200"/>
    <d v="2010-07-31T05:00:00"/>
    <n v="1280552400"/>
    <b v="0"/>
    <b v="0"/>
    <s v="music/rock"/>
    <x v="1"/>
    <x v="1"/>
  </r>
  <r>
    <n v="7129"/>
    <n v="7129"/>
    <n v="4.7526666666666664"/>
    <x v="1"/>
    <n v="47.845637583892618"/>
    <n v="149"/>
    <x v="1"/>
    <s v="USD"/>
    <d v="2014-03-29T05:00:00"/>
    <n v="1396069200"/>
    <d v="2014-04-28T05:00:00"/>
    <n v="1398661200"/>
    <b v="0"/>
    <b v="0"/>
    <s v="theater/plays"/>
    <x v="3"/>
    <x v="3"/>
  </r>
  <r>
    <n v="128862"/>
    <n v="128862"/>
    <n v="3.86972972972973"/>
    <x v="1"/>
    <n v="53.007815713698065"/>
    <n v="2431"/>
    <x v="1"/>
    <s v="USD"/>
    <d v="2015-06-25T05:00:00"/>
    <n v="1435208400"/>
    <d v="2015-07-07T05:00:00"/>
    <n v="1436245200"/>
    <b v="0"/>
    <b v="0"/>
    <s v="theater/plays"/>
    <x v="3"/>
    <x v="3"/>
  </r>
  <r>
    <n v="13653"/>
    <n v="13653"/>
    <n v="1.89625"/>
    <x v="1"/>
    <n v="45.059405940594061"/>
    <n v="303"/>
    <x v="1"/>
    <s v="USD"/>
    <d v="2019-10-20T05:00:00"/>
    <n v="1571547600"/>
    <d v="2019-12-04T06:00:00"/>
    <n v="1575439200"/>
    <b v="0"/>
    <b v="0"/>
    <s v="music/rock"/>
    <x v="1"/>
    <x v="1"/>
  </r>
  <r>
    <n v="1.92"/>
    <n v="2"/>
    <n v="0.02"/>
    <x v="0"/>
    <n v="2"/>
    <n v="1"/>
    <x v="6"/>
    <s v="EUR"/>
    <d v="2013-08-01T05:00:00"/>
    <n v="1375333200"/>
    <d v="2013-08-29T05:00:00"/>
    <n v="1377752400"/>
    <b v="0"/>
    <b v="0"/>
    <s v="music/metal"/>
    <x v="1"/>
    <x v="16"/>
  </r>
  <r>
    <n v="155410.01"/>
    <n v="145243"/>
    <n v="0.91867805186590767"/>
    <x v="0"/>
    <n v="99.006816632583508"/>
    <n v="1467"/>
    <x v="4"/>
    <s v="GBP"/>
    <d v="2012-03-27T05:00:00"/>
    <n v="1332824400"/>
    <d v="2012-04-12T05:00:00"/>
    <n v="1334206800"/>
    <b v="0"/>
    <b v="1"/>
    <s v="technology/wearables"/>
    <x v="2"/>
    <x v="8"/>
  </r>
  <r>
    <n v="2459"/>
    <n v="2459"/>
    <n v="0.34152777777777776"/>
    <x v="0"/>
    <n v="32.786666666666669"/>
    <n v="75"/>
    <x v="1"/>
    <s v="USD"/>
    <d v="2010-09-15T05:00:00"/>
    <n v="1284526800"/>
    <d v="2010-09-19T05:00:00"/>
    <n v="1284872400"/>
    <b v="0"/>
    <b v="0"/>
    <s v="theater/plays"/>
    <x v="3"/>
    <x v="3"/>
  </r>
  <r>
    <n v="12356"/>
    <n v="12356"/>
    <n v="1.4040909090909091"/>
    <x v="1"/>
    <n v="59.119617224880386"/>
    <n v="209"/>
    <x v="1"/>
    <s v="USD"/>
    <d v="2014-05-20T05:00:00"/>
    <n v="1400562000"/>
    <d v="2014-06-28T05:00:00"/>
    <n v="1403931600"/>
    <b v="0"/>
    <b v="0"/>
    <s v="film &amp; video/drama"/>
    <x v="4"/>
    <x v="6"/>
  </r>
  <r>
    <n v="5392"/>
    <n v="5392"/>
    <n v="0.89866666666666661"/>
    <x v="0"/>
    <n v="44.93333333333333"/>
    <n v="120"/>
    <x v="1"/>
    <s v="USD"/>
    <d v="2018-03-11T06:00:00"/>
    <n v="1520748000"/>
    <d v="2018-03-17T05:00:00"/>
    <n v="1521262800"/>
    <b v="0"/>
    <b v="0"/>
    <s v="technology/wearables"/>
    <x v="2"/>
    <x v="8"/>
  </r>
  <r>
    <n v="11746"/>
    <n v="11746"/>
    <n v="1.7796969696969698"/>
    <x v="1"/>
    <n v="89.664122137404576"/>
    <n v="131"/>
    <x v="1"/>
    <s v="USD"/>
    <d v="2018-07-30T05:00:00"/>
    <n v="1532926800"/>
    <d v="2018-08-04T05:00:00"/>
    <n v="1533358800"/>
    <b v="0"/>
    <b v="0"/>
    <s v="music/jazz"/>
    <x v="1"/>
    <x v="17"/>
  </r>
  <r>
    <n v="11493"/>
    <n v="11493"/>
    <n v="1.436625"/>
    <x v="1"/>
    <n v="70.079268292682926"/>
    <n v="164"/>
    <x v="1"/>
    <s v="USD"/>
    <d v="2015-01-10T06:00:00"/>
    <n v="1420869600"/>
    <d v="2015-01-17T06:00:00"/>
    <n v="1421474400"/>
    <b v="0"/>
    <b v="0"/>
    <s v="technology/wearables"/>
    <x v="2"/>
    <x v="8"/>
  </r>
  <r>
    <n v="6243"/>
    <n v="6243"/>
    <n v="2.1527586206896552"/>
    <x v="1"/>
    <n v="31.059701492537314"/>
    <n v="201"/>
    <x v="1"/>
    <s v="USD"/>
    <d v="2017-09-01T05:00:00"/>
    <n v="1504242000"/>
    <d v="2017-09-13T05:00:00"/>
    <n v="1505278800"/>
    <b v="0"/>
    <b v="0"/>
    <s v="games/video games"/>
    <x v="6"/>
    <x v="11"/>
  </r>
  <r>
    <n v="6132"/>
    <n v="6132"/>
    <n v="2.2711111111111113"/>
    <x v="1"/>
    <n v="29.061611374407583"/>
    <n v="211"/>
    <x v="1"/>
    <s v="USD"/>
    <d v="2015-09-21T05:00:00"/>
    <n v="1442811600"/>
    <d v="2015-10-04T05:00:00"/>
    <n v="1443934800"/>
    <b v="0"/>
    <b v="0"/>
    <s v="theater/plays"/>
    <x v="3"/>
    <x v="3"/>
  </r>
  <r>
    <n v="3851"/>
    <n v="3851"/>
    <n v="2.7507142857142859"/>
    <x v="1"/>
    <n v="30.0859375"/>
    <n v="128"/>
    <x v="1"/>
    <s v="USD"/>
    <d v="2017-06-12T05:00:00"/>
    <n v="1497243600"/>
    <d v="2017-06-27T05:00:00"/>
    <n v="1498539600"/>
    <b v="0"/>
    <b v="1"/>
    <s v="theater/plays"/>
    <x v="3"/>
    <x v="3"/>
  </r>
  <r>
    <n v="99277.81"/>
    <n v="135997"/>
    <n v="1.4437048832271762"/>
    <x v="1"/>
    <n v="84.998125000000002"/>
    <n v="1600"/>
    <x v="0"/>
    <s v="CAD"/>
    <d v="2012-07-17T05:00:00"/>
    <n v="1342501200"/>
    <d v="2012-07-20T05:00:00"/>
    <n v="1342760400"/>
    <b v="0"/>
    <b v="0"/>
    <s v="theater/plays"/>
    <x v="3"/>
    <x v="3"/>
  </r>
  <r>
    <n v="134867.5"/>
    <n v="184750"/>
    <n v="0.92745983935742971"/>
    <x v="0"/>
    <n v="82.001775410563695"/>
    <n v="2253"/>
    <x v="0"/>
    <s v="CAD"/>
    <d v="2011-02-21T06:00:00"/>
    <n v="1298268000"/>
    <d v="2011-04-02T05:00:00"/>
    <n v="1301720400"/>
    <b v="0"/>
    <b v="0"/>
    <s v="theater/plays"/>
    <x v="3"/>
    <x v="3"/>
  </r>
  <r>
    <n v="14452"/>
    <n v="14452"/>
    <n v="7.226"/>
    <x v="1"/>
    <n v="58.040160642570278"/>
    <n v="249"/>
    <x v="1"/>
    <s v="USD"/>
    <d v="2015-06-05T05:00:00"/>
    <n v="1433480400"/>
    <d v="2015-06-06T05:00:00"/>
    <n v="1433566800"/>
    <b v="0"/>
    <b v="0"/>
    <s v="technology/web"/>
    <x v="2"/>
    <x v="2"/>
  </r>
  <r>
    <n v="557"/>
    <n v="557"/>
    <n v="0.11851063829787234"/>
    <x v="0"/>
    <n v="111.4"/>
    <n v="5"/>
    <x v="1"/>
    <s v="USD"/>
    <d v="2017-04-28T05:00:00"/>
    <n v="1493355600"/>
    <d v="2017-05-04T05:00:00"/>
    <n v="1493874000"/>
    <b v="0"/>
    <b v="0"/>
    <s v="theater/plays"/>
    <x v="3"/>
    <x v="3"/>
  </r>
  <r>
    <n v="2734"/>
    <n v="2734"/>
    <n v="0.97642857142857142"/>
    <x v="0"/>
    <n v="71.94736842105263"/>
    <n v="38"/>
    <x v="1"/>
    <s v="USD"/>
    <d v="2018-07-02T05:00:00"/>
    <n v="1530507600"/>
    <d v="2018-07-17T05:00:00"/>
    <n v="1531803600"/>
    <b v="0"/>
    <b v="1"/>
    <s v="technology/web"/>
    <x v="2"/>
    <x v="2"/>
  </r>
  <r>
    <n v="14405"/>
    <n v="14405"/>
    <n v="2.3614754098360655"/>
    <x v="1"/>
    <n v="61.038135593220339"/>
    <n v="236"/>
    <x v="1"/>
    <s v="USD"/>
    <d v="2011-01-27T06:00:00"/>
    <n v="1296108000"/>
    <d v="2011-02-03T06:00:00"/>
    <n v="1296712800"/>
    <b v="0"/>
    <b v="0"/>
    <s v="theater/plays"/>
    <x v="3"/>
    <x v="3"/>
  </r>
  <r>
    <n v="1307"/>
    <n v="1307"/>
    <n v="0.45068965517241377"/>
    <x v="0"/>
    <n v="108.91666666666667"/>
    <n v="12"/>
    <x v="1"/>
    <s v="USD"/>
    <d v="2015-04-08T05:00:00"/>
    <n v="1428469200"/>
    <d v="2015-04-13T05:00:00"/>
    <n v="1428901200"/>
    <b v="0"/>
    <b v="1"/>
    <s v="theater/plays"/>
    <x v="3"/>
    <x v="3"/>
  </r>
  <r>
    <n v="126144.44"/>
    <n v="117892"/>
    <n v="1.6238567493112948"/>
    <x v="1"/>
    <n v="29.001722017220171"/>
    <n v="4065"/>
    <x v="4"/>
    <s v="GBP"/>
    <d v="2010-01-25T06:00:00"/>
    <n v="1264399200"/>
    <d v="2010-01-30T06:00:00"/>
    <n v="1264831200"/>
    <b v="0"/>
    <b v="1"/>
    <s v="technology/wearables"/>
    <x v="2"/>
    <x v="8"/>
  </r>
  <r>
    <n v="13927.68"/>
    <n v="14508"/>
    <n v="2.5452631578947367"/>
    <x v="1"/>
    <n v="58.975609756097562"/>
    <n v="246"/>
    <x v="6"/>
    <s v="EUR"/>
    <d v="2017-07-27T05:00:00"/>
    <n v="1501131600"/>
    <d v="2017-09-12T05:00:00"/>
    <n v="1505192400"/>
    <b v="0"/>
    <b v="1"/>
    <s v="theater/plays"/>
    <x v="3"/>
    <x v="3"/>
  </r>
  <r>
    <n v="1901"/>
    <n v="1901"/>
    <n v="0.24063291139240506"/>
    <x v="3"/>
    <n v="111.82352941176471"/>
    <n v="17"/>
    <x v="1"/>
    <s v="USD"/>
    <d v="2010-12-19T06:00:00"/>
    <n v="1292738400"/>
    <d v="2011-01-22T06:00:00"/>
    <n v="1295676000"/>
    <b v="0"/>
    <b v="0"/>
    <s v="theater/plays"/>
    <x v="3"/>
    <x v="3"/>
  </r>
  <r>
    <n v="152053.44"/>
    <n v="158389"/>
    <n v="1.2374140625000001"/>
    <x v="1"/>
    <n v="63.995555555555555"/>
    <n v="2475"/>
    <x v="6"/>
    <s v="EUR"/>
    <d v="2010-11-02T05:00:00"/>
    <n v="1288674000"/>
    <d v="2010-12-21T06:00:00"/>
    <n v="1292911200"/>
    <b v="0"/>
    <b v="1"/>
    <s v="theater/plays"/>
    <x v="3"/>
    <x v="3"/>
  </r>
  <r>
    <n v="6484"/>
    <n v="6484"/>
    <n v="1.0806666666666667"/>
    <x v="1"/>
    <n v="85.315789473684205"/>
    <n v="76"/>
    <x v="1"/>
    <s v="USD"/>
    <d v="2019-11-30T06:00:00"/>
    <n v="1575093600"/>
    <d v="2019-12-04T06:00:00"/>
    <n v="1575439200"/>
    <b v="0"/>
    <b v="0"/>
    <s v="theater/plays"/>
    <x v="3"/>
    <x v="3"/>
  </r>
  <r>
    <n v="4022"/>
    <n v="4022"/>
    <n v="6.7033333333333331"/>
    <x v="1"/>
    <n v="74.481481481481481"/>
    <n v="54"/>
    <x v="1"/>
    <s v="USD"/>
    <d v="2015-07-01T05:00:00"/>
    <n v="1435726800"/>
    <d v="2015-08-06T05:00:00"/>
    <n v="1438837200"/>
    <b v="0"/>
    <b v="0"/>
    <s v="film &amp; video/animation"/>
    <x v="4"/>
    <x v="10"/>
  </r>
  <r>
    <n v="9253"/>
    <n v="9253"/>
    <n v="6.609285714285714"/>
    <x v="1"/>
    <n v="105.14772727272727"/>
    <n v="88"/>
    <x v="1"/>
    <s v="USD"/>
    <d v="2016-11-27T06:00:00"/>
    <n v="1480226400"/>
    <d v="2016-11-30T06:00:00"/>
    <n v="1480485600"/>
    <b v="0"/>
    <b v="0"/>
    <s v="music/jazz"/>
    <x v="1"/>
    <x v="17"/>
  </r>
  <r>
    <n v="5110.3200000000006"/>
    <n v="4776"/>
    <n v="1.2246153846153847"/>
    <x v="1"/>
    <n v="56.188235294117646"/>
    <n v="85"/>
    <x v="4"/>
    <s v="GBP"/>
    <d v="2016-03-27T05:00:00"/>
    <n v="1459054800"/>
    <d v="2016-03-28T05:00:00"/>
    <n v="1459141200"/>
    <b v="0"/>
    <b v="0"/>
    <s v="music/metal"/>
    <x v="1"/>
    <x v="16"/>
  </r>
  <r>
    <n v="14606"/>
    <n v="14606"/>
    <n v="1.5057731958762886"/>
    <x v="1"/>
    <n v="85.917647058823533"/>
    <n v="170"/>
    <x v="1"/>
    <s v="USD"/>
    <d v="2018-07-15T05:00:00"/>
    <n v="1531630800"/>
    <d v="2018-07-23T05:00:00"/>
    <n v="1532322000"/>
    <b v="0"/>
    <b v="0"/>
    <s v="photography/photography books"/>
    <x v="7"/>
    <x v="14"/>
  </r>
  <r>
    <n v="95993"/>
    <n v="95993"/>
    <n v="0.78106590724165992"/>
    <x v="0"/>
    <n v="57.00296912114014"/>
    <n v="1684"/>
    <x v="1"/>
    <s v="USD"/>
    <d v="2015-01-23T06:00:00"/>
    <n v="1421992800"/>
    <d v="2015-03-13T05:00:00"/>
    <n v="1426222800"/>
    <b v="1"/>
    <b v="1"/>
    <s v="theater/plays"/>
    <x v="3"/>
    <x v="3"/>
  </r>
  <r>
    <n v="4460"/>
    <n v="4460"/>
    <n v="0.46947368421052632"/>
    <x v="0"/>
    <n v="79.642857142857139"/>
    <n v="56"/>
    <x v="1"/>
    <s v="USD"/>
    <d v="2010-09-27T05:00:00"/>
    <n v="1285563600"/>
    <d v="2010-10-11T05:00:00"/>
    <n v="1286773200"/>
    <b v="0"/>
    <b v="1"/>
    <s v="film &amp; video/animation"/>
    <x v="4"/>
    <x v="10"/>
  </r>
  <r>
    <n v="13536"/>
    <n v="13536"/>
    <n v="3.008"/>
    <x v="1"/>
    <n v="41.018181818181816"/>
    <n v="330"/>
    <x v="1"/>
    <s v="USD"/>
    <d v="2018-04-16T05:00:00"/>
    <n v="1523854800"/>
    <d v="2018-04-17T05:00:00"/>
    <n v="1523941200"/>
    <b v="0"/>
    <b v="0"/>
    <s v="publishing/translations"/>
    <x v="5"/>
    <x v="18"/>
  </r>
  <r>
    <n v="40228"/>
    <n v="40228"/>
    <n v="0.6959861591695502"/>
    <x v="0"/>
    <n v="48.004773269689736"/>
    <n v="838"/>
    <x v="1"/>
    <s v="USD"/>
    <d v="2018-06-16T05:00:00"/>
    <n v="1529125200"/>
    <d v="2018-06-21T05:00:00"/>
    <n v="1529557200"/>
    <b v="0"/>
    <b v="0"/>
    <s v="theater/plays"/>
    <x v="3"/>
    <x v="3"/>
  </r>
  <r>
    <n v="7012"/>
    <n v="7012"/>
    <n v="6.374545454545455"/>
    <x v="1"/>
    <n v="55.212598425196852"/>
    <n v="127"/>
    <x v="1"/>
    <s v="USD"/>
    <d v="2017-08-29T05:00:00"/>
    <n v="1503982800"/>
    <d v="2017-09-28T05:00:00"/>
    <n v="1506574800"/>
    <b v="0"/>
    <b v="0"/>
    <s v="games/video games"/>
    <x v="6"/>
    <x v="11"/>
  </r>
  <r>
    <n v="37857"/>
    <n v="37857"/>
    <n v="2.253392857142857"/>
    <x v="1"/>
    <n v="92.109489051094897"/>
    <n v="411"/>
    <x v="1"/>
    <s v="USD"/>
    <d v="2017-11-23T06:00:00"/>
    <n v="1511416800"/>
    <d v="2017-12-18T06:00:00"/>
    <n v="1513576800"/>
    <b v="0"/>
    <b v="0"/>
    <s v="music/rock"/>
    <x v="1"/>
    <x v="1"/>
  </r>
  <r>
    <n v="16021.11"/>
    <n v="14973"/>
    <n v="14.973000000000001"/>
    <x v="1"/>
    <n v="83.183333333333337"/>
    <n v="180"/>
    <x v="4"/>
    <s v="GBP"/>
    <d v="2019-01-17T06:00:00"/>
    <n v="1547704800"/>
    <d v="2019-01-24T06:00:00"/>
    <n v="1548309600"/>
    <b v="0"/>
    <b v="1"/>
    <s v="games/video games"/>
    <x v="6"/>
    <x v="11"/>
  </r>
  <r>
    <n v="39996"/>
    <n v="39996"/>
    <n v="0.37590225563909774"/>
    <x v="0"/>
    <n v="39.996000000000002"/>
    <n v="1000"/>
    <x v="1"/>
    <s v="USD"/>
    <d v="2016-07-28T05:00:00"/>
    <n v="1469682000"/>
    <d v="2016-08-19T05:00:00"/>
    <n v="1471582800"/>
    <b v="0"/>
    <b v="0"/>
    <s v="music/electric music"/>
    <x v="1"/>
    <x v="5"/>
  </r>
  <r>
    <n v="41564"/>
    <n v="41564"/>
    <n v="1.3236942675159236"/>
    <x v="1"/>
    <n v="111.1336898395722"/>
    <n v="374"/>
    <x v="1"/>
    <s v="USD"/>
    <d v="2012-07-28T05:00:00"/>
    <n v="1343451600"/>
    <d v="2012-08-07T05:00:00"/>
    <n v="1344315600"/>
    <b v="0"/>
    <b v="0"/>
    <s v="technology/wearables"/>
    <x v="2"/>
    <x v="8"/>
  </r>
  <r>
    <n v="4115.2"/>
    <n v="6430"/>
    <n v="1.3122448979591836"/>
    <x v="1"/>
    <n v="90.563380281690144"/>
    <n v="71"/>
    <x v="2"/>
    <s v="AUD"/>
    <d v="2011-09-11T05:00:00"/>
    <n v="1315717200"/>
    <d v="2011-09-19T05:00:00"/>
    <n v="1316408400"/>
    <b v="0"/>
    <b v="0"/>
    <s v="music/indie rock"/>
    <x v="1"/>
    <x v="7"/>
  </r>
  <r>
    <n v="12405"/>
    <n v="12405"/>
    <n v="1.6763513513513513"/>
    <x v="1"/>
    <n v="61.108374384236456"/>
    <n v="203"/>
    <x v="1"/>
    <s v="USD"/>
    <d v="2015-05-04T05:00:00"/>
    <n v="1430715600"/>
    <d v="2015-05-17T05:00:00"/>
    <n v="1431838800"/>
    <b v="1"/>
    <b v="0"/>
    <s v="theater/plays"/>
    <x v="3"/>
    <x v="3"/>
  </r>
  <r>
    <n v="78745.600000000006"/>
    <n v="123040"/>
    <n v="0.6198488664987406"/>
    <x v="0"/>
    <n v="83.022941970310384"/>
    <n v="1482"/>
    <x v="2"/>
    <s v="AUD"/>
    <d v="2011-03-08T06:00:00"/>
    <n v="1299564000"/>
    <d v="2011-03-19T05:00:00"/>
    <n v="1300510800"/>
    <b v="0"/>
    <b v="1"/>
    <s v="music/rock"/>
    <x v="1"/>
    <x v="1"/>
  </r>
  <r>
    <n v="12516"/>
    <n v="12516"/>
    <n v="2.6074999999999999"/>
    <x v="1"/>
    <n v="110.76106194690266"/>
    <n v="113"/>
    <x v="1"/>
    <s v="USD"/>
    <d v="2015-04-16T05:00:00"/>
    <n v="1429160400"/>
    <d v="2015-05-08T05:00:00"/>
    <n v="1431061200"/>
    <b v="0"/>
    <b v="0"/>
    <s v="publishing/translations"/>
    <x v="5"/>
    <x v="18"/>
  </r>
  <r>
    <n v="8588"/>
    <n v="8588"/>
    <n v="2.5258823529411765"/>
    <x v="1"/>
    <n v="89.458333333333329"/>
    <n v="96"/>
    <x v="1"/>
    <s v="USD"/>
    <d v="2010-04-15T05:00:00"/>
    <n v="1271307600"/>
    <d v="2010-04-17T05:00:00"/>
    <n v="1271480400"/>
    <b v="0"/>
    <b v="0"/>
    <s v="theater/plays"/>
    <x v="3"/>
    <x v="3"/>
  </r>
  <r>
    <n v="6132"/>
    <n v="6132"/>
    <n v="0.7861538461538462"/>
    <x v="0"/>
    <n v="57.849056603773583"/>
    <n v="106"/>
    <x v="1"/>
    <s v="USD"/>
    <d v="2016-02-25T06:00:00"/>
    <n v="1456380000"/>
    <d v="2016-02-25T06:00:00"/>
    <n v="1456380000"/>
    <b v="0"/>
    <b v="1"/>
    <s v="theater/plays"/>
    <x v="3"/>
    <x v="3"/>
  </r>
  <r>
    <n v="71700.479999999996"/>
    <n v="74688"/>
    <n v="0.48404406999351912"/>
    <x v="0"/>
    <n v="109.99705449189985"/>
    <n v="679"/>
    <x v="6"/>
    <s v="EUR"/>
    <d v="2016-08-06T05:00:00"/>
    <n v="1470459600"/>
    <d v="2016-09-03T05:00:00"/>
    <n v="1472878800"/>
    <b v="0"/>
    <b v="0"/>
    <s v="publishing/translations"/>
    <x v="5"/>
    <x v="18"/>
  </r>
  <r>
    <n v="52292.75"/>
    <n v="51775"/>
    <n v="2.5887500000000001"/>
    <x v="1"/>
    <n v="103.96586345381526"/>
    <n v="498"/>
    <x v="5"/>
    <s v="CHF"/>
    <d v="2010-06-23T05:00:00"/>
    <n v="1277269200"/>
    <d v="2010-06-24T05:00:00"/>
    <n v="1277355600"/>
    <b v="0"/>
    <b v="1"/>
    <s v="games/video games"/>
    <x v="6"/>
    <x v="11"/>
  </r>
  <r>
    <n v="65877"/>
    <n v="65877"/>
    <n v="0.60548713235294116"/>
    <x v="3"/>
    <n v="107.99508196721311"/>
    <n v="610"/>
    <x v="1"/>
    <s v="USD"/>
    <d v="2012-10-20T05:00:00"/>
    <n v="1350709200"/>
    <d v="2012-10-24T05:00:00"/>
    <n v="1351054800"/>
    <b v="0"/>
    <b v="1"/>
    <s v="theater/plays"/>
    <x v="3"/>
    <x v="3"/>
  </r>
  <r>
    <n v="9423.49"/>
    <n v="8807"/>
    <n v="3.036896551724138"/>
    <x v="1"/>
    <n v="48.927777777777777"/>
    <n v="180"/>
    <x v="4"/>
    <s v="GBP"/>
    <d v="2019-04-07T05:00:00"/>
    <n v="1554613200"/>
    <d v="2019-04-18T05:00:00"/>
    <n v="1555563600"/>
    <b v="0"/>
    <b v="0"/>
    <s v="technology/web"/>
    <x v="2"/>
    <x v="2"/>
  </r>
  <r>
    <n v="1017"/>
    <n v="1017"/>
    <n v="1.1299999999999999"/>
    <x v="1"/>
    <n v="37.666666666666664"/>
    <n v="27"/>
    <x v="1"/>
    <s v="USD"/>
    <d v="2019-10-14T05:00:00"/>
    <n v="1571029200"/>
    <d v="2019-10-21T05:00:00"/>
    <n v="1571634000"/>
    <b v="0"/>
    <b v="0"/>
    <s v="film &amp; video/documentary"/>
    <x v="4"/>
    <x v="4"/>
  </r>
  <r>
    <n v="151513"/>
    <n v="151513"/>
    <n v="2.1737876614060259"/>
    <x v="1"/>
    <n v="64.999141999141997"/>
    <n v="2331"/>
    <x v="1"/>
    <s v="USD"/>
    <d v="2011-03-10T06:00:00"/>
    <n v="1299736800"/>
    <d v="2011-03-23T05:00:00"/>
    <n v="1300856400"/>
    <b v="0"/>
    <b v="0"/>
    <s v="theater/plays"/>
    <x v="3"/>
    <x v="3"/>
  </r>
  <r>
    <n v="12047"/>
    <n v="12047"/>
    <n v="9.2669230769230762"/>
    <x v="1"/>
    <n v="106.61061946902655"/>
    <n v="113"/>
    <x v="1"/>
    <s v="USD"/>
    <d v="2015-06-25T05:00:00"/>
    <n v="1435208400"/>
    <d v="2015-08-18T05:00:00"/>
    <n v="1439874000"/>
    <b v="0"/>
    <b v="0"/>
    <s v="food/food trucks"/>
    <x v="0"/>
    <x v="0"/>
  </r>
  <r>
    <n v="21088.639999999999"/>
    <n v="32951"/>
    <n v="0.33692229038854804"/>
    <x v="0"/>
    <n v="27.009016393442622"/>
    <n v="1220"/>
    <x v="2"/>
    <s v="AUD"/>
    <d v="2015-07-27T05:00:00"/>
    <n v="1437973200"/>
    <d v="2015-07-31T05:00:00"/>
    <n v="1438318800"/>
    <b v="0"/>
    <b v="0"/>
    <s v="games/video games"/>
    <x v="6"/>
    <x v="11"/>
  </r>
  <r>
    <n v="14951"/>
    <n v="14951"/>
    <n v="1.9672368421052631"/>
    <x v="1"/>
    <n v="91.16463414634147"/>
    <n v="164"/>
    <x v="1"/>
    <s v="USD"/>
    <d v="2014-11-25T06:00:00"/>
    <n v="1416895200"/>
    <d v="2014-12-24T06:00:00"/>
    <n v="1419400800"/>
    <b v="0"/>
    <b v="0"/>
    <s v="theater/plays"/>
    <x v="3"/>
    <x v="3"/>
  </r>
  <r>
    <n v="1"/>
    <n v="1"/>
    <n v="0.01"/>
    <x v="0"/>
    <n v="1"/>
    <n v="1"/>
    <x v="1"/>
    <s v="USD"/>
    <d v="2011-10-19T05:00:00"/>
    <n v="1319000400"/>
    <d v="2011-11-06T05:00:00"/>
    <n v="1320555600"/>
    <b v="0"/>
    <b v="0"/>
    <s v="theater/plays"/>
    <x v="3"/>
    <x v="3"/>
  </r>
  <r>
    <n v="9193"/>
    <n v="9193"/>
    <n v="10.214444444444444"/>
    <x v="1"/>
    <n v="56.054878048780488"/>
    <n v="164"/>
    <x v="1"/>
    <s v="USD"/>
    <d v="2015-02-21T06:00:00"/>
    <n v="1424498400"/>
    <d v="2015-02-28T06:00:00"/>
    <n v="1425103200"/>
    <b v="0"/>
    <b v="1"/>
    <s v="music/electric music"/>
    <x v="1"/>
    <x v="5"/>
  </r>
  <r>
    <n v="10422"/>
    <n v="10422"/>
    <n v="2.8167567567567566"/>
    <x v="1"/>
    <n v="31.017857142857142"/>
    <n v="336"/>
    <x v="1"/>
    <s v="USD"/>
    <d v="2018-05-14T05:00:00"/>
    <n v="1526274000"/>
    <d v="2018-05-21T05:00:00"/>
    <n v="1526878800"/>
    <b v="0"/>
    <b v="1"/>
    <s v="technology/wearables"/>
    <x v="2"/>
    <x v="8"/>
  </r>
  <r>
    <n v="2362.56"/>
    <n v="2461"/>
    <n v="0.24610000000000001"/>
    <x v="0"/>
    <n v="66.513513513513516"/>
    <n v="37"/>
    <x v="6"/>
    <s v="EUR"/>
    <d v="2010-10-24T05:00:00"/>
    <n v="1287896400"/>
    <d v="2010-11-02T05:00:00"/>
    <n v="1288674000"/>
    <b v="0"/>
    <b v="0"/>
    <s v="music/electric music"/>
    <x v="1"/>
    <x v="5"/>
  </r>
  <r>
    <n v="170623"/>
    <n v="170623"/>
    <n v="1.4314010067114094"/>
    <x v="1"/>
    <n v="89.005216484089729"/>
    <n v="1917"/>
    <x v="1"/>
    <s v="USD"/>
    <d v="2017-05-23T05:00:00"/>
    <n v="1495515600"/>
    <d v="2017-05-24T05:00:00"/>
    <n v="1495602000"/>
    <b v="0"/>
    <b v="0"/>
    <s v="music/indie rock"/>
    <x v="1"/>
    <x v="7"/>
  </r>
  <r>
    <n v="9829"/>
    <n v="9829"/>
    <n v="1.4454411764705883"/>
    <x v="1"/>
    <n v="103.46315789473684"/>
    <n v="95"/>
    <x v="1"/>
    <s v="USD"/>
    <d v="2013-04-02T05:00:00"/>
    <n v="1364878800"/>
    <d v="2013-04-20T05:00:00"/>
    <n v="1366434000"/>
    <b v="0"/>
    <b v="0"/>
    <s v="technology/web"/>
    <x v="2"/>
    <x v="2"/>
  </r>
  <r>
    <n v="14006"/>
    <n v="14006"/>
    <n v="3.5912820512820511"/>
    <x v="1"/>
    <n v="95.278911564625844"/>
    <n v="147"/>
    <x v="1"/>
    <s v="USD"/>
    <d v="2019-09-08T05:00:00"/>
    <n v="1567918800"/>
    <d v="2019-09-13T05:00:00"/>
    <n v="1568350800"/>
    <b v="0"/>
    <b v="0"/>
    <s v="theater/plays"/>
    <x v="3"/>
    <x v="3"/>
  </r>
  <r>
    <n v="6527"/>
    <n v="6527"/>
    <n v="1.8648571428571428"/>
    <x v="1"/>
    <n v="75.895348837209298"/>
    <n v="86"/>
    <x v="1"/>
    <s v="USD"/>
    <d v="2018-04-23T05:00:00"/>
    <n v="1524459600"/>
    <d v="2018-05-10T05:00:00"/>
    <n v="1525928400"/>
    <b v="0"/>
    <b v="1"/>
    <s v="theater/plays"/>
    <x v="3"/>
    <x v="3"/>
  </r>
  <r>
    <n v="8929"/>
    <n v="8929"/>
    <n v="5.9526666666666666"/>
    <x v="1"/>
    <n v="107.57831325301204"/>
    <n v="83"/>
    <x v="1"/>
    <s v="USD"/>
    <d v="2012-04-06T05:00:00"/>
    <n v="1333688400"/>
    <d v="2012-05-13T05:00:00"/>
    <n v="1336885200"/>
    <b v="0"/>
    <b v="0"/>
    <s v="film &amp; video/documentary"/>
    <x v="4"/>
    <x v="4"/>
  </r>
  <r>
    <n v="3079"/>
    <n v="3079"/>
    <n v="0.5921153846153846"/>
    <x v="0"/>
    <n v="51.31666666666667"/>
    <n v="60"/>
    <x v="1"/>
    <s v="USD"/>
    <d v="2014-01-12T06:00:00"/>
    <n v="1389506400"/>
    <d v="2014-01-14T06:00:00"/>
    <n v="1389679200"/>
    <b v="0"/>
    <b v="0"/>
    <s v="film &amp; video/television"/>
    <x v="4"/>
    <x v="19"/>
  </r>
  <r>
    <n v="21307"/>
    <n v="21307"/>
    <n v="0.14962780898876404"/>
    <x v="0"/>
    <n v="71.983108108108112"/>
    <n v="296"/>
    <x v="1"/>
    <s v="USD"/>
    <d v="2018-09-11T05:00:00"/>
    <n v="1536642000"/>
    <d v="2018-09-30T05:00:00"/>
    <n v="1538283600"/>
    <b v="0"/>
    <b v="0"/>
    <s v="food/food trucks"/>
    <x v="0"/>
    <x v="0"/>
  </r>
  <r>
    <n v="73653"/>
    <n v="73653"/>
    <n v="1.1995602605863191"/>
    <x v="1"/>
    <n v="108.95414201183432"/>
    <n v="676"/>
    <x v="1"/>
    <s v="USD"/>
    <d v="2012-09-22T05:00:00"/>
    <n v="1348290000"/>
    <d v="2012-09-28T05:00:00"/>
    <n v="1348808400"/>
    <b v="0"/>
    <b v="0"/>
    <s v="publishing/radio &amp; podcasts"/>
    <x v="5"/>
    <x v="15"/>
  </r>
  <r>
    <n v="8086.4000000000005"/>
    <n v="12635"/>
    <n v="2.6882978723404256"/>
    <x v="1"/>
    <n v="35"/>
    <n v="361"/>
    <x v="2"/>
    <s v="AUD"/>
    <d v="2014-08-24T05:00:00"/>
    <n v="1408856400"/>
    <d v="2014-09-08T05:00:00"/>
    <n v="1410152400"/>
    <b v="0"/>
    <b v="0"/>
    <s v="technology/web"/>
    <x v="2"/>
    <x v="2"/>
  </r>
  <r>
    <n v="12437"/>
    <n v="12437"/>
    <n v="3.7687878787878786"/>
    <x v="1"/>
    <n v="94.938931297709928"/>
    <n v="131"/>
    <x v="1"/>
    <s v="USD"/>
    <d v="2017-09-12T05:00:00"/>
    <n v="1505192400"/>
    <d v="2017-09-19T05:00:00"/>
    <n v="1505797200"/>
    <b v="0"/>
    <b v="0"/>
    <s v="food/food trucks"/>
    <x v="0"/>
    <x v="0"/>
  </r>
  <r>
    <n v="13816"/>
    <n v="13816"/>
    <n v="7.2715789473684209"/>
    <x v="1"/>
    <n v="109.65079365079364"/>
    <n v="126"/>
    <x v="1"/>
    <s v="USD"/>
    <d v="2019-04-09T05:00:00"/>
    <n v="1554786000"/>
    <d v="2019-04-10T05:00:00"/>
    <n v="1554872400"/>
    <b v="0"/>
    <b v="1"/>
    <s v="technology/wearables"/>
    <x v="2"/>
    <x v="8"/>
  </r>
  <r>
    <n v="139566.72"/>
    <n v="145382"/>
    <n v="0.87211757648470301"/>
    <x v="0"/>
    <n v="44.001815980629537"/>
    <n v="3304"/>
    <x v="6"/>
    <s v="EUR"/>
    <d v="2017-11-17T06:00:00"/>
    <n v="1510898400"/>
    <d v="2017-12-22T06:00:00"/>
    <n v="1513922400"/>
    <b v="0"/>
    <b v="0"/>
    <s v="publishing/fiction"/>
    <x v="5"/>
    <x v="13"/>
  </r>
  <r>
    <n v="6336"/>
    <n v="6336"/>
    <n v="0.88"/>
    <x v="0"/>
    <n v="86.794520547945211"/>
    <n v="73"/>
    <x v="1"/>
    <s v="USD"/>
    <d v="2015-09-18T05:00:00"/>
    <n v="1442552400"/>
    <d v="2015-09-19T05:00:00"/>
    <n v="1442638800"/>
    <b v="0"/>
    <b v="0"/>
    <s v="theater/plays"/>
    <x v="3"/>
    <x v="3"/>
  </r>
  <r>
    <n v="8523"/>
    <n v="8523"/>
    <n v="1.7393877551020409"/>
    <x v="1"/>
    <n v="30.992727272727272"/>
    <n v="275"/>
    <x v="1"/>
    <s v="USD"/>
    <d v="2011-09-22T05:00:00"/>
    <n v="1316667600"/>
    <d v="2011-09-28T05:00:00"/>
    <n v="1317186000"/>
    <b v="0"/>
    <b v="0"/>
    <s v="film &amp; video/television"/>
    <x v="4"/>
    <x v="19"/>
  </r>
  <r>
    <n v="6351"/>
    <n v="6351"/>
    <n v="1.1761111111111111"/>
    <x v="1"/>
    <n v="94.791044776119406"/>
    <n v="67"/>
    <x v="1"/>
    <s v="USD"/>
    <d v="2014-01-26T06:00:00"/>
    <n v="1390716000"/>
    <d v="2014-02-01T06:00:00"/>
    <n v="1391234400"/>
    <b v="0"/>
    <b v="0"/>
    <s v="photography/photography books"/>
    <x v="7"/>
    <x v="14"/>
  </r>
  <r>
    <n v="10748"/>
    <n v="10748"/>
    <n v="2.1496"/>
    <x v="1"/>
    <n v="69.79220779220779"/>
    <n v="154"/>
    <x v="1"/>
    <s v="USD"/>
    <d v="2014-06-16T05:00:00"/>
    <n v="1402894800"/>
    <d v="2014-07-03T05:00:00"/>
    <n v="1404363600"/>
    <b v="0"/>
    <b v="1"/>
    <s v="film &amp; video/documentary"/>
    <x v="4"/>
    <x v="4"/>
  </r>
  <r>
    <n v="112272"/>
    <n v="112272"/>
    <n v="1.4949667110519307"/>
    <x v="1"/>
    <n v="63.003367003367003"/>
    <n v="1782"/>
    <x v="1"/>
    <s v="USD"/>
    <d v="2015-04-17T05:00:00"/>
    <n v="1429246800"/>
    <d v="2015-04-21T05:00:00"/>
    <n v="1429592400"/>
    <b v="0"/>
    <b v="1"/>
    <s v="games/mobile games"/>
    <x v="6"/>
    <x v="20"/>
  </r>
  <r>
    <n v="99361"/>
    <n v="99361"/>
    <n v="2.1933995584988963"/>
    <x v="1"/>
    <n v="110.0343300110742"/>
    <n v="903"/>
    <x v="1"/>
    <s v="USD"/>
    <d v="2014-10-05T05:00:00"/>
    <n v="1412485200"/>
    <d v="2014-10-18T05:00:00"/>
    <n v="1413608400"/>
    <b v="0"/>
    <b v="0"/>
    <s v="games/video games"/>
    <x v="6"/>
    <x v="11"/>
  </r>
  <r>
    <n v="88055"/>
    <n v="88055"/>
    <n v="0.64367690058479532"/>
    <x v="0"/>
    <n v="25.997933274284026"/>
    <n v="3387"/>
    <x v="1"/>
    <s v="USD"/>
    <d v="2014-11-27T06:00:00"/>
    <n v="1417068000"/>
    <d v="2014-12-24T06:00:00"/>
    <n v="1419400800"/>
    <b v="0"/>
    <b v="0"/>
    <s v="publishing/fiction"/>
    <x v="5"/>
    <x v="13"/>
  </r>
  <r>
    <n v="24157.16"/>
    <n v="33092"/>
    <n v="0.18622397298818233"/>
    <x v="0"/>
    <n v="49.987915407854985"/>
    <n v="662"/>
    <x v="0"/>
    <s v="CAD"/>
    <d v="2015-11-24T06:00:00"/>
    <n v="1448344800"/>
    <d v="2015-11-27T06:00:00"/>
    <n v="1448604000"/>
    <b v="1"/>
    <b v="0"/>
    <s v="theater/plays"/>
    <x v="3"/>
    <x v="3"/>
  </r>
  <r>
    <n v="9179.52"/>
    <n v="9562"/>
    <n v="3.6776923076923076"/>
    <x v="1"/>
    <n v="101.72340425531915"/>
    <n v="94"/>
    <x v="6"/>
    <s v="EUR"/>
    <d v="2019-05-13T05:00:00"/>
    <n v="1557723600"/>
    <d v="2019-07-05T05:00:00"/>
    <n v="1562302800"/>
    <b v="0"/>
    <b v="0"/>
    <s v="photography/photography books"/>
    <x v="7"/>
    <x v="14"/>
  </r>
  <r>
    <n v="8475"/>
    <n v="8475"/>
    <n v="1.5990566037735849"/>
    <x v="1"/>
    <n v="47.083333333333336"/>
    <n v="180"/>
    <x v="1"/>
    <s v="USD"/>
    <d v="2018-09-19T05:00:00"/>
    <n v="1537333200"/>
    <d v="2018-09-23T05:00:00"/>
    <n v="1537678800"/>
    <b v="0"/>
    <b v="0"/>
    <s v="theater/plays"/>
    <x v="3"/>
    <x v="3"/>
  </r>
  <r>
    <n v="69617"/>
    <n v="69617"/>
    <n v="0.38633185349611543"/>
    <x v="0"/>
    <n v="89.944444444444443"/>
    <n v="774"/>
    <x v="1"/>
    <s v="USD"/>
    <d v="2016-08-14T05:00:00"/>
    <n v="1471150800"/>
    <d v="2016-09-11T05:00:00"/>
    <n v="1473570000"/>
    <b v="0"/>
    <b v="1"/>
    <s v="theater/plays"/>
    <x v="3"/>
    <x v="3"/>
  </r>
  <r>
    <n v="38738.909999999996"/>
    <n v="53067"/>
    <n v="0.51421511627906979"/>
    <x v="0"/>
    <n v="78.96875"/>
    <n v="672"/>
    <x v="0"/>
    <s v="CAD"/>
    <d v="2010-05-12T05:00:00"/>
    <n v="1273640400"/>
    <d v="2010-05-15T05:00:00"/>
    <n v="1273899600"/>
    <b v="0"/>
    <b v="0"/>
    <s v="theater/plays"/>
    <x v="3"/>
    <x v="3"/>
  </r>
  <r>
    <n v="42596"/>
    <n v="42596"/>
    <n v="0.60334277620396604"/>
    <x v="3"/>
    <n v="80.067669172932327"/>
    <n v="532"/>
    <x v="1"/>
    <s v="USD"/>
    <d v="2010-08-27T05:00:00"/>
    <n v="1282885200"/>
    <d v="2010-09-09T05:00:00"/>
    <n v="1284008400"/>
    <b v="0"/>
    <b v="0"/>
    <s v="music/rock"/>
    <x v="1"/>
    <x v="1"/>
  </r>
  <r>
    <n v="3043.84"/>
    <n v="4756"/>
    <n v="3.2026936026936029E-2"/>
    <x v="3"/>
    <n v="86.472727272727269"/>
    <n v="55"/>
    <x v="2"/>
    <s v="AUD"/>
    <d v="2015-02-03T06:00:00"/>
    <n v="1422943200"/>
    <d v="2015-02-28T06:00:00"/>
    <n v="1425103200"/>
    <b v="0"/>
    <b v="0"/>
    <s v="food/food trucks"/>
    <x v="0"/>
    <x v="0"/>
  </r>
  <r>
    <n v="1940.25"/>
    <n v="14925"/>
    <n v="1.5546875"/>
    <x v="1"/>
    <n v="28.001876172607879"/>
    <n v="533"/>
    <x v="3"/>
    <s v="DKK"/>
    <d v="2011-10-26T05:00:00"/>
    <n v="1319605200"/>
    <d v="2011-11-11T06:00:00"/>
    <n v="1320991200"/>
    <b v="0"/>
    <b v="0"/>
    <s v="film &amp; video/drama"/>
    <x v="4"/>
    <x v="6"/>
  </r>
  <r>
    <n v="177744.12000000002"/>
    <n v="166116"/>
    <n v="1.0085974499089254"/>
    <x v="1"/>
    <n v="67.996725337699544"/>
    <n v="2443"/>
    <x v="4"/>
    <s v="GBP"/>
    <d v="2013-11-29T06:00:00"/>
    <n v="1385704800"/>
    <d v="2013-12-12T06:00:00"/>
    <n v="1386828000"/>
    <b v="0"/>
    <b v="0"/>
    <s v="technology/web"/>
    <x v="2"/>
    <x v="2"/>
  </r>
  <r>
    <n v="3834"/>
    <n v="3834"/>
    <n v="1.1618181818181819"/>
    <x v="1"/>
    <n v="43.078651685393261"/>
    <n v="89"/>
    <x v="1"/>
    <s v="USD"/>
    <d v="2018-01-12T06:00:00"/>
    <n v="1515736800"/>
    <d v="2018-01-28T06:00:00"/>
    <n v="1517119200"/>
    <b v="0"/>
    <b v="1"/>
    <s v="theater/plays"/>
    <x v="3"/>
    <x v="3"/>
  </r>
  <r>
    <n v="13985"/>
    <n v="13985"/>
    <n v="3.1077777777777778"/>
    <x v="1"/>
    <n v="87.95597484276729"/>
    <n v="159"/>
    <x v="1"/>
    <s v="USD"/>
    <d v="2011-08-12T05:00:00"/>
    <n v="1313125200"/>
    <d v="2011-09-03T05:00:00"/>
    <n v="1315026000"/>
    <b v="0"/>
    <b v="0"/>
    <s v="music/world music"/>
    <x v="1"/>
    <x v="21"/>
  </r>
  <r>
    <n v="90180.88"/>
    <n v="89288"/>
    <n v="0.89736683417085428"/>
    <x v="0"/>
    <n v="94.987234042553197"/>
    <n v="940"/>
    <x v="5"/>
    <s v="CHF"/>
    <d v="2011-06-19T05:00:00"/>
    <n v="1308459600"/>
    <d v="2011-08-07T05:00:00"/>
    <n v="1312693200"/>
    <b v="0"/>
    <b v="1"/>
    <s v="film &amp; video/documentary"/>
    <x v="4"/>
    <x v="4"/>
  </r>
  <r>
    <n v="5488"/>
    <n v="5488"/>
    <n v="0.71272727272727276"/>
    <x v="0"/>
    <n v="46.905982905982903"/>
    <n v="117"/>
    <x v="1"/>
    <s v="USD"/>
    <d v="2013-03-07T06:00:00"/>
    <n v="1362636000"/>
    <d v="2013-03-12T05:00:00"/>
    <n v="1363064400"/>
    <b v="0"/>
    <b v="1"/>
    <s v="theater/plays"/>
    <x v="3"/>
    <x v="3"/>
  </r>
  <r>
    <n v="2721"/>
    <n v="2721"/>
    <n v="3.2862318840579711E-2"/>
    <x v="3"/>
    <n v="46.913793103448278"/>
    <n v="58"/>
    <x v="1"/>
    <s v="USD"/>
    <d v="2014-06-07T05:00:00"/>
    <n v="1402117200"/>
    <d v="2014-06-19T05:00:00"/>
    <n v="1403154000"/>
    <b v="0"/>
    <b v="1"/>
    <s v="film &amp; video/drama"/>
    <x v="4"/>
    <x v="6"/>
  </r>
  <r>
    <n v="4712"/>
    <n v="4712"/>
    <n v="2.617777777777778"/>
    <x v="1"/>
    <n v="94.24"/>
    <n v="50"/>
    <x v="1"/>
    <s v="USD"/>
    <d v="2010-10-06T05:00:00"/>
    <n v="1286341200"/>
    <d v="2010-10-12T05:00:00"/>
    <n v="1286859600"/>
    <b v="0"/>
    <b v="0"/>
    <s v="publishing/nonfiction"/>
    <x v="5"/>
    <x v="9"/>
  </r>
  <r>
    <n v="9216"/>
    <n v="9216"/>
    <n v="0.96"/>
    <x v="0"/>
    <n v="80.139130434782615"/>
    <n v="115"/>
    <x v="1"/>
    <s v="USD"/>
    <d v="2012-09-28T05:00:00"/>
    <n v="1348808400"/>
    <d v="2012-10-04T05:00:00"/>
    <n v="1349326800"/>
    <b v="0"/>
    <b v="0"/>
    <s v="games/mobile games"/>
    <x v="6"/>
    <x v="20"/>
  </r>
  <r>
    <n v="19246"/>
    <n v="19246"/>
    <n v="0.20896851248642778"/>
    <x v="0"/>
    <n v="59.036809815950917"/>
    <n v="326"/>
    <x v="1"/>
    <s v="USD"/>
    <d v="2015-04-21T05:00:00"/>
    <n v="1429592400"/>
    <d v="2015-05-07T05:00:00"/>
    <n v="1430974800"/>
    <b v="0"/>
    <b v="1"/>
    <s v="technology/wearables"/>
    <x v="2"/>
    <x v="8"/>
  </r>
  <r>
    <n v="12274"/>
    <n v="12274"/>
    <n v="2.2316363636363636"/>
    <x v="1"/>
    <n v="65.989247311827953"/>
    <n v="186"/>
    <x v="1"/>
    <s v="USD"/>
    <d v="2018-02-25T06:00:00"/>
    <n v="1519538400"/>
    <d v="2018-03-02T06:00:00"/>
    <n v="1519970400"/>
    <b v="0"/>
    <b v="0"/>
    <s v="film &amp; video/documentary"/>
    <x v="4"/>
    <x v="4"/>
  </r>
  <r>
    <n v="65323"/>
    <n v="65323"/>
    <n v="1.0159097978227061"/>
    <x v="1"/>
    <n v="60.992530345471522"/>
    <n v="1071"/>
    <x v="1"/>
    <s v="USD"/>
    <d v="2015-06-12T05:00:00"/>
    <n v="1434085200"/>
    <d v="2015-06-18T05:00:00"/>
    <n v="1434603600"/>
    <b v="0"/>
    <b v="0"/>
    <s v="technology/web"/>
    <x v="2"/>
    <x v="2"/>
  </r>
  <r>
    <n v="11502"/>
    <n v="11502"/>
    <n v="2.3003999999999998"/>
    <x v="1"/>
    <n v="98.307692307692307"/>
    <n v="117"/>
    <x v="1"/>
    <s v="USD"/>
    <d v="2012-04-06T05:00:00"/>
    <n v="1333688400"/>
    <d v="2012-05-17T05:00:00"/>
    <n v="1337230800"/>
    <b v="0"/>
    <b v="0"/>
    <s v="technology/web"/>
    <x v="2"/>
    <x v="2"/>
  </r>
  <r>
    <n v="7322"/>
    <n v="7322"/>
    <n v="1.355925925925926"/>
    <x v="1"/>
    <n v="104.6"/>
    <n v="70"/>
    <x v="1"/>
    <s v="USD"/>
    <d v="2010-06-28T05:00:00"/>
    <n v="1277701200"/>
    <d v="2010-07-18T05:00:00"/>
    <n v="1279429200"/>
    <b v="0"/>
    <b v="0"/>
    <s v="music/indie rock"/>
    <x v="1"/>
    <x v="7"/>
  </r>
  <r>
    <n v="11619"/>
    <n v="11619"/>
    <n v="1.2909999999999999"/>
    <x v="1"/>
    <n v="86.066666666666663"/>
    <n v="135"/>
    <x v="1"/>
    <s v="USD"/>
    <d v="2019-06-17T05:00:00"/>
    <n v="1560747600"/>
    <d v="2019-06-25T05:00:00"/>
    <n v="1561438800"/>
    <b v="0"/>
    <b v="0"/>
    <s v="theater/plays"/>
    <x v="3"/>
    <x v="3"/>
  </r>
  <r>
    <n v="59719.28"/>
    <n v="59128"/>
    <n v="2.3651200000000001"/>
    <x v="1"/>
    <n v="76.989583333333329"/>
    <n v="768"/>
    <x v="5"/>
    <s v="CHF"/>
    <d v="2014-09-07T05:00:00"/>
    <n v="1410066000"/>
    <d v="2014-09-12T05:00:00"/>
    <n v="1410498000"/>
    <b v="0"/>
    <b v="0"/>
    <s v="technology/wearables"/>
    <x v="2"/>
    <x v="8"/>
  </r>
  <r>
    <n v="1518"/>
    <n v="1518"/>
    <n v="0.17249999999999999"/>
    <x v="3"/>
    <n v="29.764705882352942"/>
    <n v="51"/>
    <x v="1"/>
    <s v="USD"/>
    <d v="2011-11-08T06:00:00"/>
    <n v="1320732000"/>
    <d v="2011-11-28T06:00:00"/>
    <n v="1322460000"/>
    <b v="0"/>
    <b v="0"/>
    <s v="theater/plays"/>
    <x v="3"/>
    <x v="3"/>
  </r>
  <r>
    <n v="9337"/>
    <n v="9337"/>
    <n v="1.1249397590361445"/>
    <x v="1"/>
    <n v="46.91959798994975"/>
    <n v="199"/>
    <x v="1"/>
    <s v="USD"/>
    <d v="2016-06-13T05:00:00"/>
    <n v="1465794000"/>
    <d v="2016-06-19T05:00:00"/>
    <n v="1466312400"/>
    <b v="0"/>
    <b v="1"/>
    <s v="theater/plays"/>
    <x v="3"/>
    <x v="3"/>
  </r>
  <r>
    <n v="11255"/>
    <n v="11255"/>
    <n v="1.2102150537634409"/>
    <x v="1"/>
    <n v="105.18691588785046"/>
    <n v="107"/>
    <x v="1"/>
    <s v="USD"/>
    <d v="2017-07-25T05:00:00"/>
    <n v="1500958800"/>
    <d v="2017-08-03T05:00:00"/>
    <n v="1501736400"/>
    <b v="0"/>
    <b v="0"/>
    <s v="technology/wearables"/>
    <x v="2"/>
    <x v="8"/>
  </r>
  <r>
    <n v="13632"/>
    <n v="13632"/>
    <n v="2.1987096774193549"/>
    <x v="1"/>
    <n v="69.907692307692301"/>
    <n v="195"/>
    <x v="1"/>
    <s v="USD"/>
    <d v="2013-01-01T06:00:00"/>
    <n v="1357020000"/>
    <d v="2013-02-22T06:00:00"/>
    <n v="1361512800"/>
    <b v="0"/>
    <b v="0"/>
    <s v="music/indie rock"/>
    <x v="1"/>
    <x v="7"/>
  </r>
  <r>
    <n v="1"/>
    <n v="1"/>
    <n v="0.01"/>
    <x v="0"/>
    <n v="1"/>
    <n v="1"/>
    <x v="1"/>
    <s v="USD"/>
    <d v="2018-12-16T06:00:00"/>
    <n v="1544940000"/>
    <d v="2018-12-17T06:00:00"/>
    <n v="1545026400"/>
    <b v="0"/>
    <b v="0"/>
    <s v="music/rock"/>
    <x v="1"/>
    <x v="1"/>
  </r>
  <r>
    <n v="88037"/>
    <n v="88037"/>
    <n v="0.64166909620991253"/>
    <x v="0"/>
    <n v="60.011588275391958"/>
    <n v="1467"/>
    <x v="1"/>
    <s v="USD"/>
    <d v="2014-06-09T05:00:00"/>
    <n v="1402290000"/>
    <d v="2014-07-30T05:00:00"/>
    <n v="1406696400"/>
    <b v="0"/>
    <b v="0"/>
    <s v="music/electric music"/>
    <x v="1"/>
    <x v="5"/>
  </r>
  <r>
    <n v="175573"/>
    <n v="175573"/>
    <n v="4.2306746987951804"/>
    <x v="1"/>
    <n v="52.006220379146917"/>
    <n v="3376"/>
    <x v="1"/>
    <s v="USD"/>
    <d v="2017-02-17T06:00:00"/>
    <n v="1487311200"/>
    <d v="2017-02-24T06:00:00"/>
    <n v="1487916000"/>
    <b v="0"/>
    <b v="0"/>
    <s v="music/indie rock"/>
    <x v="1"/>
    <x v="7"/>
  </r>
  <r>
    <n v="176112"/>
    <n v="176112"/>
    <n v="0.92984160506863778"/>
    <x v="0"/>
    <n v="31.000176025347649"/>
    <n v="5681"/>
    <x v="1"/>
    <s v="USD"/>
    <d v="2012-10-19T05:00:00"/>
    <n v="1350622800"/>
    <d v="2012-10-25T05:00:00"/>
    <n v="1351141200"/>
    <b v="0"/>
    <b v="0"/>
    <s v="theater/plays"/>
    <x v="3"/>
    <x v="3"/>
  </r>
  <r>
    <n v="100650"/>
    <n v="100650"/>
    <n v="0.58756567425569173"/>
    <x v="0"/>
    <n v="95.042492917847028"/>
    <n v="1059"/>
    <x v="1"/>
    <s v="USD"/>
    <d v="2016-05-12T05:00:00"/>
    <n v="1463029200"/>
    <d v="2016-06-04T05:00:00"/>
    <n v="1465016400"/>
    <b v="0"/>
    <b v="1"/>
    <s v="music/indie rock"/>
    <x v="1"/>
    <x v="7"/>
  </r>
  <r>
    <n v="90706"/>
    <n v="90706"/>
    <n v="0.65022222222222226"/>
    <x v="0"/>
    <n v="75.968174204355108"/>
    <n v="1194"/>
    <x v="1"/>
    <s v="USD"/>
    <d v="2010-03-25T05:00:00"/>
    <n v="1269493200"/>
    <d v="2010-04-09T05:00:00"/>
    <n v="1270789200"/>
    <b v="0"/>
    <b v="0"/>
    <s v="theater/plays"/>
    <x v="3"/>
    <x v="3"/>
  </r>
  <r>
    <n v="17224.96"/>
    <n v="26914"/>
    <n v="0.73939560439560437"/>
    <x v="3"/>
    <n v="71.013192612137203"/>
    <n v="379"/>
    <x v="2"/>
    <s v="AUD"/>
    <d v="2019-10-05T05:00:00"/>
    <n v="1570251600"/>
    <d v="2019-10-29T05:00:00"/>
    <n v="1572325200"/>
    <b v="0"/>
    <b v="0"/>
    <s v="music/rock"/>
    <x v="1"/>
    <x v="1"/>
  </r>
  <r>
    <n v="1415.68"/>
    <n v="2212"/>
    <n v="0.52666666666666662"/>
    <x v="0"/>
    <n v="73.733333333333334"/>
    <n v="30"/>
    <x v="2"/>
    <s v="AUD"/>
    <d v="2013-12-30T06:00:00"/>
    <n v="1388383200"/>
    <d v="2014-01-11T06:00:00"/>
    <n v="1389420000"/>
    <b v="0"/>
    <b v="0"/>
    <s v="photography/photography books"/>
    <x v="7"/>
    <x v="14"/>
  </r>
  <r>
    <n v="4640"/>
    <n v="4640"/>
    <n v="2.2095238095238097"/>
    <x v="1"/>
    <n v="113.17073170731707"/>
    <n v="41"/>
    <x v="1"/>
    <s v="USD"/>
    <d v="2015-12-08T06:00:00"/>
    <n v="1449554400"/>
    <d v="2015-12-09T06:00:00"/>
    <n v="1449640800"/>
    <b v="0"/>
    <b v="0"/>
    <s v="music/rock"/>
    <x v="1"/>
    <x v="1"/>
  </r>
  <r>
    <n v="191222"/>
    <n v="191222"/>
    <n v="1.0001150627615063"/>
    <x v="1"/>
    <n v="105.00933552992861"/>
    <n v="1821"/>
    <x v="1"/>
    <s v="USD"/>
    <d v="2019-03-27T05:00:00"/>
    <n v="1553662800"/>
    <d v="2019-04-14T05:00:00"/>
    <n v="1555218000"/>
    <b v="0"/>
    <b v="1"/>
    <s v="theater/plays"/>
    <x v="3"/>
    <x v="3"/>
  </r>
  <r>
    <n v="12985"/>
    <n v="12985"/>
    <n v="1.6231249999999999"/>
    <x v="1"/>
    <n v="79.176829268292678"/>
    <n v="164"/>
    <x v="1"/>
    <s v="USD"/>
    <d v="2019-04-27T05:00:00"/>
    <n v="1556341200"/>
    <d v="2019-05-13T05:00:00"/>
    <n v="1557723600"/>
    <b v="0"/>
    <b v="0"/>
    <s v="technology/wearables"/>
    <x v="2"/>
    <x v="8"/>
  </r>
  <r>
    <n v="4300"/>
    <n v="4300"/>
    <n v="0.78181818181818186"/>
    <x v="0"/>
    <n v="57.333333333333336"/>
    <n v="75"/>
    <x v="1"/>
    <s v="USD"/>
    <d v="2015-09-23T05:00:00"/>
    <n v="1442984400"/>
    <d v="2015-09-29T05:00:00"/>
    <n v="1443502800"/>
    <b v="0"/>
    <b v="1"/>
    <s v="technology/web"/>
    <x v="2"/>
    <x v="2"/>
  </r>
  <r>
    <n v="9225.34"/>
    <n v="9134"/>
    <n v="1.4973770491803278"/>
    <x v="1"/>
    <n v="58.178343949044589"/>
    <n v="157"/>
    <x v="5"/>
    <s v="CHF"/>
    <d v="2018-12-08T06:00:00"/>
    <n v="1544248800"/>
    <d v="2019-01-07T06:00:00"/>
    <n v="1546840800"/>
    <b v="0"/>
    <b v="0"/>
    <s v="music/rock"/>
    <x v="1"/>
    <x v="1"/>
  </r>
  <r>
    <n v="8864"/>
    <n v="8864"/>
    <n v="2.5325714285714285"/>
    <x v="1"/>
    <n v="36.032520325203251"/>
    <n v="246"/>
    <x v="1"/>
    <s v="USD"/>
    <d v="2017-10-20T05:00:00"/>
    <n v="1508475600"/>
    <d v="2017-12-08T06:00:00"/>
    <n v="1512712800"/>
    <b v="0"/>
    <b v="1"/>
    <s v="photography/photography books"/>
    <x v="7"/>
    <x v="14"/>
  </r>
  <r>
    <n v="150755"/>
    <n v="150755"/>
    <n v="1.0016943521594683"/>
    <x v="1"/>
    <n v="107.99068767908309"/>
    <n v="1396"/>
    <x v="1"/>
    <s v="USD"/>
    <d v="2017-10-08T05:00:00"/>
    <n v="1507438800"/>
    <d v="2017-10-09T05:00:00"/>
    <n v="1507525200"/>
    <b v="0"/>
    <b v="0"/>
    <s v="theater/plays"/>
    <x v="3"/>
    <x v="3"/>
  </r>
  <r>
    <n v="110279"/>
    <n v="110279"/>
    <n v="1.2199004424778761"/>
    <x v="1"/>
    <n v="44.005985634477256"/>
    <n v="2506"/>
    <x v="1"/>
    <s v="USD"/>
    <d v="2017-08-01T05:00:00"/>
    <n v="1501563600"/>
    <d v="2017-09-02T05:00:00"/>
    <n v="1504328400"/>
    <b v="0"/>
    <b v="0"/>
    <s v="technology/web"/>
    <x v="2"/>
    <x v="2"/>
  </r>
  <r>
    <n v="13439"/>
    <n v="13439"/>
    <n v="1.3713265306122449"/>
    <x v="1"/>
    <n v="55.077868852459019"/>
    <n v="244"/>
    <x v="1"/>
    <s v="USD"/>
    <d v="2010-12-22T06:00:00"/>
    <n v="1292997600"/>
    <d v="2010-12-26T06:00:00"/>
    <n v="1293343200"/>
    <b v="0"/>
    <b v="0"/>
    <s v="photography/photography books"/>
    <x v="7"/>
    <x v="14"/>
  </r>
  <r>
    <n v="6914.56"/>
    <n v="10804"/>
    <n v="4.155384615384615"/>
    <x v="1"/>
    <n v="74"/>
    <n v="146"/>
    <x v="2"/>
    <s v="AUD"/>
    <d v="2013-06-10T05:00:00"/>
    <n v="1370840400"/>
    <d v="2013-06-20T05:00:00"/>
    <n v="1371704400"/>
    <b v="0"/>
    <b v="0"/>
    <s v="theater/plays"/>
    <x v="3"/>
    <x v="3"/>
  </r>
  <r>
    <n v="5213.91"/>
    <n v="40107"/>
    <n v="0.3130913348946136"/>
    <x v="0"/>
    <n v="41.996858638743454"/>
    <n v="955"/>
    <x v="3"/>
    <s v="DKK"/>
    <d v="2019-02-22T06:00:00"/>
    <n v="1550815200"/>
    <d v="2019-03-17T05:00:00"/>
    <n v="1552798800"/>
    <b v="0"/>
    <b v="1"/>
    <s v="music/indie rock"/>
    <x v="1"/>
    <x v="7"/>
  </r>
  <r>
    <n v="98811"/>
    <n v="98811"/>
    <n v="4.240815450643777"/>
    <x v="1"/>
    <n v="77.988161010260455"/>
    <n v="1267"/>
    <x v="1"/>
    <s v="USD"/>
    <d v="2012-06-17T05:00:00"/>
    <n v="1339909200"/>
    <d v="2012-07-15T05:00:00"/>
    <n v="1342328400"/>
    <b v="0"/>
    <b v="1"/>
    <s v="film &amp; video/shorts"/>
    <x v="4"/>
    <x v="12"/>
  </r>
  <r>
    <n v="5528"/>
    <n v="5528"/>
    <n v="2.9388623072833599E-2"/>
    <x v="0"/>
    <n v="82.507462686567166"/>
    <n v="67"/>
    <x v="1"/>
    <s v="USD"/>
    <d v="2017-08-03T05:00:00"/>
    <n v="1501736400"/>
    <d v="2017-08-10T05:00:00"/>
    <n v="1502341200"/>
    <b v="0"/>
    <b v="0"/>
    <s v="music/indie rock"/>
    <x v="1"/>
    <x v="7"/>
  </r>
  <r>
    <n v="521"/>
    <n v="521"/>
    <n v="0.1063265306122449"/>
    <x v="0"/>
    <n v="104.2"/>
    <n v="5"/>
    <x v="1"/>
    <s v="USD"/>
    <d v="2014-03-20T05:00:00"/>
    <n v="1395291600"/>
    <d v="2014-04-11T05:00:00"/>
    <n v="1397192400"/>
    <b v="0"/>
    <b v="0"/>
    <s v="publishing/translations"/>
    <x v="5"/>
    <x v="18"/>
  </r>
  <r>
    <n v="663"/>
    <n v="663"/>
    <n v="0.82874999999999999"/>
    <x v="0"/>
    <n v="25.5"/>
    <n v="26"/>
    <x v="1"/>
    <s v="USD"/>
    <d v="2014-07-19T05:00:00"/>
    <n v="1405746000"/>
    <d v="2014-08-03T05:00:00"/>
    <n v="1407042000"/>
    <b v="0"/>
    <b v="1"/>
    <s v="film &amp; video/documentary"/>
    <x v="4"/>
    <x v="4"/>
  </r>
  <r>
    <n v="157635"/>
    <n v="157635"/>
    <n v="1.6301447776628748"/>
    <x v="1"/>
    <n v="100.98334401024984"/>
    <n v="1561"/>
    <x v="1"/>
    <s v="USD"/>
    <d v="2013-05-18T05:00:00"/>
    <n v="1368853200"/>
    <d v="2013-05-24T05:00:00"/>
    <n v="1369371600"/>
    <b v="0"/>
    <b v="0"/>
    <s v="theater/plays"/>
    <x v="3"/>
    <x v="3"/>
  </r>
  <r>
    <n v="5368"/>
    <n v="5368"/>
    <n v="8.9466666666666672"/>
    <x v="1"/>
    <n v="111.83333333333333"/>
    <n v="48"/>
    <x v="1"/>
    <s v="USD"/>
    <d v="2015-10-05T05:00:00"/>
    <n v="1444021200"/>
    <d v="2015-10-06T05:00:00"/>
    <n v="1444107600"/>
    <b v="0"/>
    <b v="1"/>
    <s v="technology/wearables"/>
    <x v="2"/>
    <x v="8"/>
  </r>
  <r>
    <n v="47459"/>
    <n v="47459"/>
    <n v="0.26191501103752757"/>
    <x v="0"/>
    <n v="41.999115044247787"/>
    <n v="1130"/>
    <x v="1"/>
    <s v="USD"/>
    <d v="2016-08-31T05:00:00"/>
    <n v="1472619600"/>
    <d v="2016-09-19T05:00:00"/>
    <n v="1474261200"/>
    <b v="0"/>
    <b v="0"/>
    <s v="theater/plays"/>
    <x v="3"/>
    <x v="3"/>
  </r>
  <r>
    <n v="86060"/>
    <n v="86060"/>
    <n v="0.74834782608695649"/>
    <x v="0"/>
    <n v="110.05115089514067"/>
    <n v="782"/>
    <x v="1"/>
    <s v="USD"/>
    <d v="2016-09-03T05:00:00"/>
    <n v="1472878800"/>
    <d v="2016-09-12T05:00:00"/>
    <n v="1473656400"/>
    <b v="0"/>
    <b v="0"/>
    <s v="theater/plays"/>
    <x v="3"/>
    <x v="3"/>
  </r>
  <r>
    <n v="161593"/>
    <n v="161593"/>
    <n v="4.1647680412371137"/>
    <x v="1"/>
    <n v="58.997079225994888"/>
    <n v="2739"/>
    <x v="1"/>
    <s v="USD"/>
    <d v="2010-11-15T06:00:00"/>
    <n v="1289800800"/>
    <d v="2010-12-10T06:00:00"/>
    <n v="1291960800"/>
    <b v="0"/>
    <b v="0"/>
    <s v="theater/plays"/>
    <x v="3"/>
    <x v="3"/>
  </r>
  <r>
    <n v="6927"/>
    <n v="6927"/>
    <n v="0.96208333333333329"/>
    <x v="0"/>
    <n v="32.985714285714288"/>
    <n v="210"/>
    <x v="1"/>
    <s v="USD"/>
    <d v="2017-09-21T05:00:00"/>
    <n v="1505970000"/>
    <d v="2017-09-30T05:00:00"/>
    <n v="1506747600"/>
    <b v="0"/>
    <b v="0"/>
    <s v="food/food trucks"/>
    <x v="0"/>
    <x v="0"/>
  </r>
  <r>
    <n v="116205.05"/>
    <n v="159185"/>
    <n v="3.5771910112359548"/>
    <x v="1"/>
    <n v="45.005654509471306"/>
    <n v="3537"/>
    <x v="0"/>
    <s v="CAD"/>
    <d v="2013-03-17T05:00:00"/>
    <n v="1363496400"/>
    <d v="2013-03-18T05:00:00"/>
    <n v="1363582800"/>
    <b v="0"/>
    <b v="1"/>
    <s v="theater/plays"/>
    <x v="3"/>
    <x v="3"/>
  </r>
  <r>
    <n v="110551.04000000001"/>
    <n v="172736"/>
    <n v="3.0845714285714285"/>
    <x v="1"/>
    <n v="81.98196487897485"/>
    <n v="2107"/>
    <x v="2"/>
    <s v="AUD"/>
    <d v="2010-03-22T05:00:00"/>
    <n v="1269234000"/>
    <d v="2010-03-27T05:00:00"/>
    <n v="1269666000"/>
    <b v="0"/>
    <b v="0"/>
    <s v="technology/wearables"/>
    <x v="2"/>
    <x v="8"/>
  </r>
  <r>
    <n v="5315"/>
    <n v="5315"/>
    <n v="0.61802325581395345"/>
    <x v="0"/>
    <n v="39.080882352941174"/>
    <n v="136"/>
    <x v="1"/>
    <s v="USD"/>
    <d v="2017-10-04T05:00:00"/>
    <n v="1507093200"/>
    <d v="2017-10-22T05:00:00"/>
    <n v="1508648400"/>
    <b v="0"/>
    <b v="0"/>
    <s v="technology/web"/>
    <x v="2"/>
    <x v="2"/>
  </r>
  <r>
    <n v="25447.5"/>
    <n v="195750"/>
    <n v="7.2232472324723247"/>
    <x v="1"/>
    <n v="58.996383363471971"/>
    <n v="3318"/>
    <x v="3"/>
    <s v="DKK"/>
    <d v="2019-06-15T05:00:00"/>
    <n v="1560574800"/>
    <d v="2019-07-01T05:00:00"/>
    <n v="1561957200"/>
    <b v="0"/>
    <b v="0"/>
    <s v="theater/plays"/>
    <x v="3"/>
    <x v="3"/>
  </r>
  <r>
    <n v="2573.25"/>
    <n v="3525"/>
    <n v="0.69117647058823528"/>
    <x v="0"/>
    <n v="40.988372093023258"/>
    <n v="86"/>
    <x v="0"/>
    <s v="CAD"/>
    <d v="2010-09-09T05:00:00"/>
    <n v="1284008400"/>
    <d v="2010-09-22T05:00:00"/>
    <n v="1285131600"/>
    <b v="0"/>
    <b v="0"/>
    <s v="music/rock"/>
    <x v="1"/>
    <x v="1"/>
  </r>
  <r>
    <n v="10550"/>
    <n v="10550"/>
    <n v="2.9305555555555554"/>
    <x v="1"/>
    <n v="31.029411764705884"/>
    <n v="340"/>
    <x v="1"/>
    <s v="USD"/>
    <d v="2019-05-03T05:00:00"/>
    <n v="1556859600"/>
    <d v="2019-05-04T05:00:00"/>
    <n v="1556946000"/>
    <b v="0"/>
    <b v="0"/>
    <s v="theater/plays"/>
    <x v="3"/>
    <x v="3"/>
  </r>
  <r>
    <n v="718"/>
    <n v="718"/>
    <n v="0.71799999999999997"/>
    <x v="0"/>
    <n v="37.789473684210527"/>
    <n v="19"/>
    <x v="1"/>
    <s v="USD"/>
    <d v="2018-05-13T05:00:00"/>
    <n v="1526187600"/>
    <d v="2018-05-24T05:00:00"/>
    <n v="1527138000"/>
    <b v="0"/>
    <b v="0"/>
    <s v="film &amp; video/television"/>
    <x v="4"/>
    <x v="19"/>
  </r>
  <r>
    <n v="28358"/>
    <n v="28358"/>
    <n v="0.31934684684684683"/>
    <x v="0"/>
    <n v="32.006772009029348"/>
    <n v="886"/>
    <x v="1"/>
    <s v="USD"/>
    <d v="2014-05-23T05:00:00"/>
    <n v="1400821200"/>
    <d v="2014-06-07T05:00:00"/>
    <n v="1402117200"/>
    <b v="0"/>
    <b v="0"/>
    <s v="theater/plays"/>
    <x v="3"/>
    <x v="3"/>
  </r>
  <r>
    <n v="101020.31999999999"/>
    <n v="138384"/>
    <n v="2.2987375415282392"/>
    <x v="1"/>
    <n v="95.966712898751737"/>
    <n v="1442"/>
    <x v="0"/>
    <s v="CAD"/>
    <d v="2013-02-23T06:00:00"/>
    <n v="1361599200"/>
    <d v="2013-03-23T05:00:00"/>
    <n v="1364014800"/>
    <b v="0"/>
    <b v="1"/>
    <s v="film &amp; video/shorts"/>
    <x v="4"/>
    <x v="12"/>
  </r>
  <r>
    <n v="2520"/>
    <n v="2625"/>
    <n v="0.3201219512195122"/>
    <x v="0"/>
    <n v="75"/>
    <n v="35"/>
    <x v="6"/>
    <s v="EUR"/>
    <d v="2014-12-02T06:00:00"/>
    <n v="1417500000"/>
    <d v="2014-12-03T06:00:00"/>
    <n v="1417586400"/>
    <b v="0"/>
    <b v="0"/>
    <s v="theater/plays"/>
    <x v="3"/>
    <x v="3"/>
  </r>
  <r>
    <n v="45004"/>
    <n v="45004"/>
    <n v="0.23525352848928385"/>
    <x v="3"/>
    <n v="102.0498866213152"/>
    <n v="441"/>
    <x v="1"/>
    <s v="USD"/>
    <d v="2016-03-04T06:00:00"/>
    <n v="1457071200"/>
    <d v="2016-03-04T06:00:00"/>
    <n v="1457071200"/>
    <b v="0"/>
    <b v="0"/>
    <s v="theater/plays"/>
    <x v="3"/>
    <x v="3"/>
  </r>
  <r>
    <n v="2538"/>
    <n v="2538"/>
    <n v="0.68594594594594593"/>
    <x v="0"/>
    <n v="105.75"/>
    <n v="24"/>
    <x v="1"/>
    <s v="USD"/>
    <d v="2013-06-04T05:00:00"/>
    <n v="1370322000"/>
    <d v="2013-06-05T05:00:00"/>
    <n v="1370408400"/>
    <b v="0"/>
    <b v="1"/>
    <s v="theater/plays"/>
    <x v="3"/>
    <x v="3"/>
  </r>
  <r>
    <n v="3060.48"/>
    <n v="3188"/>
    <n v="0.37952380952380954"/>
    <x v="0"/>
    <n v="37.069767441860463"/>
    <n v="86"/>
    <x v="6"/>
    <s v="EUR"/>
    <d v="2019-03-12T05:00:00"/>
    <n v="1552366800"/>
    <d v="2019-03-15T05:00:00"/>
    <n v="1552626000"/>
    <b v="0"/>
    <b v="0"/>
    <s v="theater/plays"/>
    <x v="3"/>
    <x v="3"/>
  </r>
  <r>
    <n v="8517"/>
    <n v="8517"/>
    <n v="0.19992957746478873"/>
    <x v="0"/>
    <n v="35.049382716049379"/>
    <n v="243"/>
    <x v="1"/>
    <s v="USD"/>
    <d v="2014-06-27T05:00:00"/>
    <n v="1403845200"/>
    <d v="2014-07-01T05:00:00"/>
    <n v="1404190800"/>
    <b v="0"/>
    <b v="0"/>
    <s v="music/rock"/>
    <x v="1"/>
    <x v="1"/>
  </r>
  <r>
    <n v="3012"/>
    <n v="3012"/>
    <n v="0.45636363636363636"/>
    <x v="0"/>
    <n v="46.338461538461537"/>
    <n v="65"/>
    <x v="1"/>
    <s v="USD"/>
    <d v="2018-04-08T05:00:00"/>
    <n v="1523163600"/>
    <d v="2018-04-12T05:00:00"/>
    <n v="1523509200"/>
    <b v="1"/>
    <b v="0"/>
    <s v="music/indie rock"/>
    <x v="1"/>
    <x v="7"/>
  </r>
  <r>
    <n v="8716"/>
    <n v="8716"/>
    <n v="1.227605633802817"/>
    <x v="1"/>
    <n v="69.174603174603178"/>
    <n v="126"/>
    <x v="1"/>
    <s v="USD"/>
    <d v="2015-09-14T05:00:00"/>
    <n v="1442206800"/>
    <d v="2015-09-30T05:00:00"/>
    <n v="1443589200"/>
    <b v="0"/>
    <b v="0"/>
    <s v="music/metal"/>
    <x v="1"/>
    <x v="16"/>
  </r>
  <r>
    <n v="57157"/>
    <n v="57157"/>
    <n v="3.61753164556962"/>
    <x v="1"/>
    <n v="109.07824427480917"/>
    <n v="524"/>
    <x v="1"/>
    <s v="USD"/>
    <d v="2018-07-29T05:00:00"/>
    <n v="1532840400"/>
    <d v="2018-08-05T05:00:00"/>
    <n v="1533445200"/>
    <b v="0"/>
    <b v="0"/>
    <s v="music/electric music"/>
    <x v="1"/>
    <x v="5"/>
  </r>
  <r>
    <n v="673.14"/>
    <n v="5178"/>
    <n v="0.63146341463414635"/>
    <x v="0"/>
    <n v="51.78"/>
    <n v="100"/>
    <x v="3"/>
    <s v="DKK"/>
    <d v="2016-09-03T05:00:00"/>
    <n v="1472878800"/>
    <d v="2016-09-22T05:00:00"/>
    <n v="1474520400"/>
    <b v="0"/>
    <b v="0"/>
    <s v="technology/wearables"/>
    <x v="2"/>
    <x v="8"/>
  </r>
  <r>
    <n v="163118"/>
    <n v="163118"/>
    <n v="2.9820475319926874"/>
    <x v="1"/>
    <n v="82.010055304172951"/>
    <n v="1989"/>
    <x v="1"/>
    <s v="USD"/>
    <d v="2017-06-23T05:00:00"/>
    <n v="1498194000"/>
    <d v="2017-07-07T05:00:00"/>
    <n v="1499403600"/>
    <b v="0"/>
    <b v="0"/>
    <s v="film &amp; video/drama"/>
    <x v="4"/>
    <x v="6"/>
  </r>
  <r>
    <n v="6041"/>
    <n v="6041"/>
    <n v="9.5585443037974685E-2"/>
    <x v="0"/>
    <n v="35.958333333333336"/>
    <n v="168"/>
    <x v="1"/>
    <s v="USD"/>
    <d v="2010-08-06T05:00:00"/>
    <n v="1281070800"/>
    <d v="2010-09-04T05:00:00"/>
    <n v="1283576400"/>
    <b v="0"/>
    <b v="0"/>
    <s v="music/electric music"/>
    <x v="1"/>
    <x v="5"/>
  </r>
  <r>
    <n v="968"/>
    <n v="968"/>
    <n v="0.5377777777777778"/>
    <x v="0"/>
    <n v="74.461538461538467"/>
    <n v="13"/>
    <x v="1"/>
    <s v="USD"/>
    <d v="2015-07-07T05:00:00"/>
    <n v="1436245200"/>
    <d v="2015-07-11T05:00:00"/>
    <n v="1436590800"/>
    <b v="0"/>
    <b v="0"/>
    <s v="music/rock"/>
    <x v="1"/>
    <x v="1"/>
  </r>
  <r>
    <n v="1.46"/>
    <n v="2"/>
    <n v="0.02"/>
    <x v="0"/>
    <n v="2"/>
    <n v="1"/>
    <x v="0"/>
    <s v="CAD"/>
    <d v="2010-03-25T05:00:00"/>
    <n v="1269493200"/>
    <d v="2010-04-05T05:00:00"/>
    <n v="1270443600"/>
    <b v="0"/>
    <b v="0"/>
    <s v="theater/plays"/>
    <x v="3"/>
    <x v="3"/>
  </r>
  <r>
    <n v="14305"/>
    <n v="14305"/>
    <n v="6.8119047619047617"/>
    <x v="1"/>
    <n v="91.114649681528661"/>
    <n v="157"/>
    <x v="1"/>
    <s v="USD"/>
    <d v="2014-07-25T05:00:00"/>
    <n v="1406264400"/>
    <d v="2014-08-12T05:00:00"/>
    <n v="1407819600"/>
    <b v="0"/>
    <b v="0"/>
    <s v="technology/web"/>
    <x v="2"/>
    <x v="2"/>
  </r>
  <r>
    <n v="6543"/>
    <n v="6543"/>
    <n v="0.78831325301204824"/>
    <x v="3"/>
    <n v="79.792682926829272"/>
    <n v="82"/>
    <x v="1"/>
    <s v="USD"/>
    <d v="2011-10-02T05:00:00"/>
    <n v="1317531600"/>
    <d v="2011-10-06T05:00:00"/>
    <n v="1317877200"/>
    <b v="0"/>
    <b v="0"/>
    <s v="food/food trucks"/>
    <x v="0"/>
    <x v="0"/>
  </r>
  <r>
    <n v="123784.32000000001"/>
    <n v="193413"/>
    <n v="1.3440792216817234"/>
    <x v="1"/>
    <n v="42.999777678968428"/>
    <n v="4498"/>
    <x v="2"/>
    <s v="AUD"/>
    <d v="2017-01-17T06:00:00"/>
    <n v="1484632800"/>
    <d v="2017-01-19T06:00:00"/>
    <n v="1484805600"/>
    <b v="0"/>
    <b v="0"/>
    <s v="theater/plays"/>
    <x v="3"/>
    <x v="3"/>
  </r>
  <r>
    <n v="2529"/>
    <n v="2529"/>
    <n v="3.372E-2"/>
    <x v="0"/>
    <n v="63.225000000000001"/>
    <n v="40"/>
    <x v="1"/>
    <s v="USD"/>
    <d v="2011-04-03T05:00:00"/>
    <n v="1301806800"/>
    <d v="2011-04-13T05:00:00"/>
    <n v="1302670800"/>
    <b v="0"/>
    <b v="0"/>
    <s v="music/jazz"/>
    <x v="1"/>
    <x v="17"/>
  </r>
  <r>
    <n v="5614"/>
    <n v="5614"/>
    <n v="4.3184615384615386"/>
    <x v="1"/>
    <n v="70.174999999999997"/>
    <n v="80"/>
    <x v="1"/>
    <s v="USD"/>
    <d v="2018-10-17T05:00:00"/>
    <n v="1539752400"/>
    <d v="2018-10-29T05:00:00"/>
    <n v="1540789200"/>
    <b v="1"/>
    <b v="0"/>
    <s v="theater/plays"/>
    <x v="3"/>
    <x v="3"/>
  </r>
  <r>
    <n v="3496"/>
    <n v="3496"/>
    <n v="0.38844444444444443"/>
    <x v="3"/>
    <n v="61.333333333333336"/>
    <n v="57"/>
    <x v="1"/>
    <s v="USD"/>
    <d v="2010-02-27T06:00:00"/>
    <n v="1267250400"/>
    <d v="2010-03-08T06:00:00"/>
    <n v="1268028000"/>
    <b v="0"/>
    <b v="0"/>
    <s v="publishing/fiction"/>
    <x v="5"/>
    <x v="13"/>
  </r>
  <r>
    <n v="4257"/>
    <n v="4257"/>
    <n v="4.2569999999999997"/>
    <x v="1"/>
    <n v="99"/>
    <n v="43"/>
    <x v="1"/>
    <s v="USD"/>
    <d v="2018-08-28T05:00:00"/>
    <n v="1535432400"/>
    <d v="2018-09-17T05:00:00"/>
    <n v="1537160400"/>
    <b v="0"/>
    <b v="1"/>
    <s v="music/rock"/>
    <x v="1"/>
    <x v="1"/>
  </r>
  <r>
    <n v="199110"/>
    <n v="199110"/>
    <n v="1.0112239715591671"/>
    <x v="1"/>
    <n v="96.984900146127615"/>
    <n v="2053"/>
    <x v="1"/>
    <s v="USD"/>
    <d v="2017-11-09T06:00:00"/>
    <n v="1510207200"/>
    <d v="2017-12-03T06:00:00"/>
    <n v="1512280800"/>
    <b v="0"/>
    <b v="0"/>
    <s v="film &amp; video/documentary"/>
    <x v="4"/>
    <x v="4"/>
  </r>
  <r>
    <n v="26375.68"/>
    <n v="41212"/>
    <n v="0.21188688946015424"/>
    <x v="2"/>
    <n v="51.004950495049506"/>
    <n v="808"/>
    <x v="2"/>
    <s v="AUD"/>
    <d v="2016-05-06T05:00:00"/>
    <n v="1462510800"/>
    <d v="2016-05-13T05:00:00"/>
    <n v="1463115600"/>
    <b v="0"/>
    <b v="0"/>
    <s v="film &amp; video/documentary"/>
    <x v="4"/>
    <x v="4"/>
  </r>
  <r>
    <n v="823.94"/>
    <n v="6338"/>
    <n v="0.67425531914893622"/>
    <x v="0"/>
    <n v="28.044247787610619"/>
    <n v="226"/>
    <x v="3"/>
    <s v="DKK"/>
    <d v="2017-03-03T06:00:00"/>
    <n v="1488520800"/>
    <d v="2017-03-30T05:00:00"/>
    <n v="1490850000"/>
    <b v="0"/>
    <b v="0"/>
    <s v="film &amp; video/science fiction"/>
    <x v="4"/>
    <x v="22"/>
  </r>
  <r>
    <n v="99100"/>
    <n v="99100"/>
    <n v="0.9492337164750958"/>
    <x v="0"/>
    <n v="60.984615384615381"/>
    <n v="1625"/>
    <x v="1"/>
    <s v="USD"/>
    <d v="2013-08-27T05:00:00"/>
    <n v="1377579600"/>
    <d v="2013-09-20T05:00:00"/>
    <n v="1379653200"/>
    <b v="0"/>
    <b v="0"/>
    <s v="theater/plays"/>
    <x v="3"/>
    <x v="3"/>
  </r>
  <r>
    <n v="12300"/>
    <n v="12300"/>
    <n v="1.5185185185185186"/>
    <x v="1"/>
    <n v="73.214285714285708"/>
    <n v="168"/>
    <x v="1"/>
    <s v="USD"/>
    <d v="2019-12-15T06:00:00"/>
    <n v="1576389600"/>
    <d v="2020-01-30T06:00:00"/>
    <n v="1580364000"/>
    <b v="0"/>
    <b v="0"/>
    <s v="theater/plays"/>
    <x v="3"/>
    <x v="3"/>
  </r>
  <r>
    <n v="171549"/>
    <n v="171549"/>
    <n v="1.9516382252559727"/>
    <x v="1"/>
    <n v="39.997435299603637"/>
    <n v="4289"/>
    <x v="1"/>
    <s v="USD"/>
    <d v="2010-11-06T05:00:00"/>
    <n v="1289019600"/>
    <d v="2010-11-14T06:00:00"/>
    <n v="1289714400"/>
    <b v="0"/>
    <b v="1"/>
    <s v="music/indie rock"/>
    <x v="1"/>
    <x v="7"/>
  </r>
  <r>
    <n v="14324"/>
    <n v="14324"/>
    <n v="10.231428571428571"/>
    <x v="1"/>
    <n v="86.812121212121212"/>
    <n v="165"/>
    <x v="1"/>
    <s v="USD"/>
    <d v="2010-08-19T05:00:00"/>
    <n v="1282194000"/>
    <d v="2010-08-25T05:00:00"/>
    <n v="1282712400"/>
    <b v="0"/>
    <b v="0"/>
    <s v="music/rock"/>
    <x v="1"/>
    <x v="1"/>
  </r>
  <r>
    <n v="6024"/>
    <n v="6024"/>
    <n v="3.8418367346938778E-2"/>
    <x v="0"/>
    <n v="42.125874125874127"/>
    <n v="143"/>
    <x v="1"/>
    <s v="USD"/>
    <d v="2019-02-13T06:00:00"/>
    <n v="1550037600"/>
    <d v="2019-02-15T06:00:00"/>
    <n v="1550210400"/>
    <b v="0"/>
    <b v="0"/>
    <s v="theater/plays"/>
    <x v="3"/>
    <x v="3"/>
  </r>
  <r>
    <n v="188721"/>
    <n v="188721"/>
    <n v="1.5507066557107643"/>
    <x v="1"/>
    <n v="103.97851239669421"/>
    <n v="1815"/>
    <x v="1"/>
    <s v="USD"/>
    <d v="2011-11-22T06:00:00"/>
    <n v="1321941600"/>
    <d v="2011-11-24T06:00:00"/>
    <n v="1322114400"/>
    <b v="0"/>
    <b v="0"/>
    <s v="theater/plays"/>
    <x v="3"/>
    <x v="3"/>
  </r>
  <r>
    <n v="57911"/>
    <n v="57911"/>
    <n v="0.44753477588871715"/>
    <x v="0"/>
    <n v="62.003211991434689"/>
    <n v="934"/>
    <x v="1"/>
    <s v="USD"/>
    <d v="2019-04-28T05:00:00"/>
    <n v="1556427600"/>
    <d v="2019-05-07T05:00:00"/>
    <n v="1557205200"/>
    <b v="0"/>
    <b v="0"/>
    <s v="film &amp; video/science fiction"/>
    <x v="4"/>
    <x v="22"/>
  </r>
  <r>
    <n v="13170.630000000001"/>
    <n v="12309"/>
    <n v="2.1594736842105262"/>
    <x v="1"/>
    <n v="31.005037783375315"/>
    <n v="397"/>
    <x v="4"/>
    <s v="GBP"/>
    <d v="2011-11-11T06:00:00"/>
    <n v="1320991200"/>
    <d v="2011-12-15T06:00:00"/>
    <n v="1323928800"/>
    <b v="0"/>
    <b v="1"/>
    <s v="film &amp; video/shorts"/>
    <x v="4"/>
    <x v="12"/>
  </r>
  <r>
    <n v="138497"/>
    <n v="138497"/>
    <n v="3.3212709832134291"/>
    <x v="1"/>
    <n v="89.991552956465242"/>
    <n v="1539"/>
    <x v="1"/>
    <s v="USD"/>
    <d v="2012-08-16T05:00:00"/>
    <n v="1345093200"/>
    <d v="2012-08-28T05:00:00"/>
    <n v="1346130000"/>
    <b v="0"/>
    <b v="0"/>
    <s v="film &amp; video/animation"/>
    <x v="4"/>
    <x v="10"/>
  </r>
  <r>
    <n v="667"/>
    <n v="667"/>
    <n v="8.4430379746835441E-2"/>
    <x v="0"/>
    <n v="39.235294117647058"/>
    <n v="17"/>
    <x v="1"/>
    <s v="USD"/>
    <d v="2011-07-01T05:00:00"/>
    <n v="1309496400"/>
    <d v="2011-07-19T05:00:00"/>
    <n v="1311051600"/>
    <b v="1"/>
    <b v="0"/>
    <s v="theater/plays"/>
    <x v="3"/>
    <x v="3"/>
  </r>
  <r>
    <n v="119830"/>
    <n v="119830"/>
    <n v="0.9862551440329218"/>
    <x v="0"/>
    <n v="54.993116108306566"/>
    <n v="2179"/>
    <x v="1"/>
    <s v="USD"/>
    <d v="2012-06-21T05:00:00"/>
    <n v="1340254800"/>
    <d v="2012-06-23T05:00:00"/>
    <n v="1340427600"/>
    <b v="1"/>
    <b v="0"/>
    <s v="food/food trucks"/>
    <x v="0"/>
    <x v="0"/>
  </r>
  <r>
    <n v="6623"/>
    <n v="6623"/>
    <n v="1.3797916666666667"/>
    <x v="1"/>
    <n v="47.992753623188406"/>
    <n v="138"/>
    <x v="1"/>
    <s v="USD"/>
    <d v="2014-10-02T05:00:00"/>
    <n v="1412226000"/>
    <d v="2014-10-03T05:00:00"/>
    <n v="1412312400"/>
    <b v="0"/>
    <b v="0"/>
    <s v="photography/photography books"/>
    <x v="7"/>
    <x v="14"/>
  </r>
  <r>
    <n v="81897"/>
    <n v="81897"/>
    <n v="0.93810996563573879"/>
    <x v="0"/>
    <n v="87.966702470461868"/>
    <n v="931"/>
    <x v="1"/>
    <s v="USD"/>
    <d v="2016-03-16T05:00:00"/>
    <n v="1458104400"/>
    <d v="2016-03-30T05:00:00"/>
    <n v="1459314000"/>
    <b v="0"/>
    <b v="0"/>
    <s v="theater/plays"/>
    <x v="3"/>
    <x v="3"/>
  </r>
  <r>
    <n v="186885"/>
    <n v="186885"/>
    <n v="4.0363930885529156"/>
    <x v="1"/>
    <n v="51.999165275459099"/>
    <n v="3594"/>
    <x v="1"/>
    <s v="USD"/>
    <d v="2014-09-24T05:00:00"/>
    <n v="1411534800"/>
    <d v="2014-11-08T06:00:00"/>
    <n v="1415426400"/>
    <b v="0"/>
    <b v="0"/>
    <s v="film &amp; video/science fiction"/>
    <x v="4"/>
    <x v="22"/>
  </r>
  <r>
    <n v="176398"/>
    <n v="176398"/>
    <n v="2.6017404129793511"/>
    <x v="1"/>
    <n v="29.999659863945578"/>
    <n v="5880"/>
    <x v="1"/>
    <s v="USD"/>
    <d v="2014-05-03T05:00:00"/>
    <n v="1399093200"/>
    <d v="2014-05-03T05:00:00"/>
    <n v="1399093200"/>
    <b v="1"/>
    <b v="0"/>
    <s v="music/rock"/>
    <x v="1"/>
    <x v="1"/>
  </r>
  <r>
    <n v="10999"/>
    <n v="10999"/>
    <n v="3.6663333333333332"/>
    <x v="1"/>
    <n v="98.205357142857139"/>
    <n v="112"/>
    <x v="1"/>
    <s v="USD"/>
    <d v="2010-04-08T05:00:00"/>
    <n v="1270702800"/>
    <d v="2010-05-15T05:00:00"/>
    <n v="1273899600"/>
    <b v="0"/>
    <b v="0"/>
    <s v="photography/photography books"/>
    <x v="7"/>
    <x v="14"/>
  </r>
  <r>
    <n v="102751"/>
    <n v="102751"/>
    <n v="1.687208538587849"/>
    <x v="1"/>
    <n v="108.96182396606575"/>
    <n v="943"/>
    <x v="1"/>
    <s v="USD"/>
    <d v="2015-05-15T05:00:00"/>
    <n v="1431666000"/>
    <d v="2015-05-21T05:00:00"/>
    <n v="1432184400"/>
    <b v="0"/>
    <b v="0"/>
    <s v="games/mobile games"/>
    <x v="6"/>
    <x v="20"/>
  </r>
  <r>
    <n v="165352"/>
    <n v="165352"/>
    <n v="1.1990717911530093"/>
    <x v="1"/>
    <n v="66.998379254457049"/>
    <n v="2468"/>
    <x v="1"/>
    <s v="USD"/>
    <d v="2016-08-31T05:00:00"/>
    <n v="1472619600"/>
    <d v="2016-09-25T05:00:00"/>
    <n v="1474779600"/>
    <b v="0"/>
    <b v="0"/>
    <s v="film &amp; video/animation"/>
    <x v="4"/>
    <x v="10"/>
  </r>
  <r>
    <n v="165798"/>
    <n v="165798"/>
    <n v="1.936892523364486"/>
    <x v="1"/>
    <n v="64.99333594668758"/>
    <n v="2551"/>
    <x v="1"/>
    <s v="USD"/>
    <d v="2017-06-01T05:00:00"/>
    <n v="1496293200"/>
    <d v="2017-07-19T05:00:00"/>
    <n v="1500440400"/>
    <b v="0"/>
    <b v="1"/>
    <s v="games/mobile games"/>
    <x v="6"/>
    <x v="20"/>
  </r>
  <r>
    <n v="10084"/>
    <n v="10084"/>
    <n v="4.2016666666666671"/>
    <x v="1"/>
    <n v="99.841584158415841"/>
    <n v="101"/>
    <x v="1"/>
    <s v="USD"/>
    <d v="2019-12-06T06:00:00"/>
    <n v="1575612000"/>
    <d v="2019-12-06T06:00:00"/>
    <n v="1575612000"/>
    <b v="0"/>
    <b v="0"/>
    <s v="games/video games"/>
    <x v="6"/>
    <x v="11"/>
  </r>
  <r>
    <n v="5523"/>
    <n v="5523"/>
    <n v="0.76708333333333334"/>
    <x v="3"/>
    <n v="82.432835820895519"/>
    <n v="67"/>
    <x v="1"/>
    <s v="USD"/>
    <d v="2013-05-21T05:00:00"/>
    <n v="1369112400"/>
    <d v="2013-07-18T05:00:00"/>
    <n v="1374123600"/>
    <b v="0"/>
    <b v="0"/>
    <s v="theater/plays"/>
    <x v="3"/>
    <x v="3"/>
  </r>
  <r>
    <n v="5823"/>
    <n v="5823"/>
    <n v="1.7126470588235294"/>
    <x v="1"/>
    <n v="63.293478260869563"/>
    <n v="92"/>
    <x v="1"/>
    <s v="USD"/>
    <d v="2016-07-25T05:00:00"/>
    <n v="1469422800"/>
    <d v="2016-07-26T05:00:00"/>
    <n v="1469509200"/>
    <b v="0"/>
    <b v="0"/>
    <s v="theater/plays"/>
    <x v="3"/>
    <x v="3"/>
  </r>
  <r>
    <n v="6000"/>
    <n v="6000"/>
    <n v="1.5789473684210527"/>
    <x v="1"/>
    <n v="96.774193548387103"/>
    <n v="62"/>
    <x v="1"/>
    <s v="USD"/>
    <d v="2011-06-12T05:00:00"/>
    <n v="1307854800"/>
    <d v="2011-06-28T05:00:00"/>
    <n v="1309237200"/>
    <b v="0"/>
    <b v="0"/>
    <s v="film &amp; video/animation"/>
    <x v="4"/>
    <x v="10"/>
  </r>
  <r>
    <n v="7853.7599999999993"/>
    <n v="8181"/>
    <n v="1.0908"/>
    <x v="1"/>
    <n v="54.906040268456373"/>
    <n v="149"/>
    <x v="6"/>
    <s v="EUR"/>
    <d v="2017-08-22T05:00:00"/>
    <n v="1503378000"/>
    <d v="2017-08-29T05:00:00"/>
    <n v="1503982800"/>
    <b v="0"/>
    <b v="1"/>
    <s v="games/video games"/>
    <x v="6"/>
    <x v="11"/>
  </r>
  <r>
    <n v="3589"/>
    <n v="3589"/>
    <n v="0.41732558139534881"/>
    <x v="0"/>
    <n v="39.010869565217391"/>
    <n v="92"/>
    <x v="1"/>
    <s v="USD"/>
    <d v="2017-02-13T06:00:00"/>
    <n v="1486965600"/>
    <d v="2017-02-18T06:00:00"/>
    <n v="1487397600"/>
    <b v="0"/>
    <b v="0"/>
    <s v="film &amp; video/animation"/>
    <x v="4"/>
    <x v="10"/>
  </r>
  <r>
    <n v="2766.7200000000003"/>
    <n v="4323"/>
    <n v="0.10944303797468355"/>
    <x v="0"/>
    <n v="75.84210526315789"/>
    <n v="57"/>
    <x v="2"/>
    <s v="AUD"/>
    <d v="2019-06-25T05:00:00"/>
    <n v="1561438800"/>
    <d v="2019-07-02T05:00:00"/>
    <n v="1562043600"/>
    <b v="0"/>
    <b v="1"/>
    <s v="music/rock"/>
    <x v="1"/>
    <x v="1"/>
  </r>
  <r>
    <n v="14822"/>
    <n v="14822"/>
    <n v="1.593763440860215"/>
    <x v="1"/>
    <n v="45.051671732522799"/>
    <n v="329"/>
    <x v="1"/>
    <s v="USD"/>
    <d v="2014-04-25T05:00:00"/>
    <n v="1398402000"/>
    <d v="2014-04-27T05:00:00"/>
    <n v="1398574800"/>
    <b v="0"/>
    <b v="0"/>
    <s v="film &amp; video/animation"/>
    <x v="4"/>
    <x v="10"/>
  </r>
  <r>
    <n v="1317.94"/>
    <n v="10138"/>
    <n v="4.2241666666666671"/>
    <x v="1"/>
    <n v="104.51546391752578"/>
    <n v="97"/>
    <x v="3"/>
    <s v="DKK"/>
    <d v="2017-12-14T06:00:00"/>
    <n v="1513231200"/>
    <d v="2018-01-08T06:00:00"/>
    <n v="1515391200"/>
    <b v="0"/>
    <b v="1"/>
    <s v="theater/plays"/>
    <x v="3"/>
    <x v="3"/>
  </r>
  <r>
    <n v="3127"/>
    <n v="3127"/>
    <n v="0.97718749999999999"/>
    <x v="0"/>
    <n v="76.268292682926827"/>
    <n v="41"/>
    <x v="1"/>
    <s v="USD"/>
    <d v="2015-08-29T05:00:00"/>
    <n v="1440824400"/>
    <d v="2015-09-02T05:00:00"/>
    <n v="1441170000"/>
    <b v="0"/>
    <b v="0"/>
    <s v="technology/wearables"/>
    <x v="2"/>
    <x v="8"/>
  </r>
  <r>
    <n v="123124"/>
    <n v="123124"/>
    <n v="4.1878911564625847"/>
    <x v="1"/>
    <n v="69.015695067264573"/>
    <n v="1784"/>
    <x v="1"/>
    <s v="USD"/>
    <d v="2010-08-06T05:00:00"/>
    <n v="1281070800"/>
    <d v="2010-08-07T05:00:00"/>
    <n v="1281157200"/>
    <b v="0"/>
    <b v="0"/>
    <s v="theater/plays"/>
    <x v="3"/>
    <x v="3"/>
  </r>
  <r>
    <n v="109906.56"/>
    <n v="171729"/>
    <n v="1.0191632047477746"/>
    <x v="1"/>
    <n v="101.97684085510689"/>
    <n v="1684"/>
    <x v="2"/>
    <s v="AUD"/>
    <d v="2014-04-13T05:00:00"/>
    <n v="1397365200"/>
    <d v="2014-04-23T05:00:00"/>
    <n v="1398229200"/>
    <b v="0"/>
    <b v="1"/>
    <s v="publishing/nonfiction"/>
    <x v="5"/>
    <x v="9"/>
  </r>
  <r>
    <n v="10729"/>
    <n v="10729"/>
    <n v="1.2772619047619047"/>
    <x v="1"/>
    <n v="42.915999999999997"/>
    <n v="250"/>
    <x v="1"/>
    <s v="USD"/>
    <d v="2017-05-10T05:00:00"/>
    <n v="1494392400"/>
    <d v="2017-05-20T05:00:00"/>
    <n v="1495256400"/>
    <b v="0"/>
    <b v="1"/>
    <s v="music/rock"/>
    <x v="1"/>
    <x v="1"/>
  </r>
  <r>
    <n v="10240"/>
    <n v="10240"/>
    <n v="4.4521739130434783"/>
    <x v="1"/>
    <n v="43.025210084033617"/>
    <n v="238"/>
    <x v="1"/>
    <s v="USD"/>
    <d v="2018-03-04T06:00:00"/>
    <n v="1520143200"/>
    <d v="2018-03-07T06:00:00"/>
    <n v="1520402400"/>
    <b v="0"/>
    <b v="0"/>
    <s v="theater/plays"/>
    <x v="3"/>
    <x v="3"/>
  </r>
  <r>
    <n v="3988"/>
    <n v="3988"/>
    <n v="5.6971428571428575"/>
    <x v="1"/>
    <n v="75.245283018867923"/>
    <n v="53"/>
    <x v="1"/>
    <s v="USD"/>
    <d v="2014-07-14T05:00:00"/>
    <n v="1405314000"/>
    <d v="2014-09-04T05:00:00"/>
    <n v="1409806800"/>
    <b v="0"/>
    <b v="0"/>
    <s v="theater/plays"/>
    <x v="3"/>
    <x v="3"/>
  </r>
  <r>
    <n v="14771"/>
    <n v="14771"/>
    <n v="5.0934482758620687"/>
    <x v="1"/>
    <n v="69.023364485981304"/>
    <n v="214"/>
    <x v="1"/>
    <s v="USD"/>
    <d v="2014-04-07T05:00:00"/>
    <n v="1396846800"/>
    <d v="2014-04-08T05:00:00"/>
    <n v="1396933200"/>
    <b v="0"/>
    <b v="0"/>
    <s v="theater/plays"/>
    <x v="3"/>
    <x v="3"/>
  </r>
  <r>
    <n v="14649"/>
    <n v="14649"/>
    <n v="3.2553333333333332"/>
    <x v="1"/>
    <n v="65.986486486486484"/>
    <n v="222"/>
    <x v="1"/>
    <s v="USD"/>
    <d v="2013-08-05T05:00:00"/>
    <n v="1375678800"/>
    <d v="2013-08-09T05:00:00"/>
    <n v="1376024400"/>
    <b v="0"/>
    <b v="0"/>
    <s v="technology/web"/>
    <x v="2"/>
    <x v="2"/>
  </r>
  <r>
    <n v="184658"/>
    <n v="184658"/>
    <n v="9.3261616161616168"/>
    <x v="1"/>
    <n v="98.013800424628457"/>
    <n v="1884"/>
    <x v="1"/>
    <s v="USD"/>
    <d v="2016-12-22T06:00:00"/>
    <n v="1482386400"/>
    <d v="2017-01-06T06:00:00"/>
    <n v="1483682400"/>
    <b v="0"/>
    <b v="1"/>
    <s v="publishing/fiction"/>
    <x v="5"/>
    <x v="13"/>
  </r>
  <r>
    <n v="8385.92"/>
    <n v="13103"/>
    <n v="2.1133870967741935"/>
    <x v="1"/>
    <n v="60.105504587155963"/>
    <n v="218"/>
    <x v="2"/>
    <s v="AUD"/>
    <d v="2014-12-31T06:00:00"/>
    <n v="1420005600"/>
    <d v="2015-01-05T06:00:00"/>
    <n v="1420437600"/>
    <b v="0"/>
    <b v="0"/>
    <s v="games/mobile games"/>
    <x v="6"/>
    <x v="20"/>
  </r>
  <r>
    <n v="168095"/>
    <n v="168095"/>
    <n v="2.7332520325203253"/>
    <x v="1"/>
    <n v="26.000773395204948"/>
    <n v="6465"/>
    <x v="1"/>
    <s v="USD"/>
    <d v="2015-01-02T06:00:00"/>
    <n v="1420178400"/>
    <d v="2015-01-09T06:00:00"/>
    <n v="1420783200"/>
    <b v="0"/>
    <b v="0"/>
    <s v="publishing/translations"/>
    <x v="5"/>
    <x v="18"/>
  </r>
  <r>
    <n v="3"/>
    <n v="3"/>
    <n v="0.03"/>
    <x v="0"/>
    <n v="3"/>
    <n v="1"/>
    <x v="1"/>
    <s v="USD"/>
    <d v="2010-01-25T06:00:00"/>
    <n v="1264399200"/>
    <d v="2010-03-01T06:00:00"/>
    <n v="1267423200"/>
    <b v="0"/>
    <b v="0"/>
    <s v="music/rock"/>
    <x v="1"/>
    <x v="1"/>
  </r>
  <r>
    <n v="3840"/>
    <n v="3840"/>
    <n v="0.54084507042253516"/>
    <x v="0"/>
    <n v="38.019801980198018"/>
    <n v="101"/>
    <x v="1"/>
    <s v="USD"/>
    <d v="2012-12-09T06:00:00"/>
    <n v="1355032800"/>
    <d v="2012-12-11T06:00:00"/>
    <n v="1355205600"/>
    <b v="0"/>
    <b v="0"/>
    <s v="theater/plays"/>
    <x v="3"/>
    <x v="3"/>
  </r>
  <r>
    <n v="6263"/>
    <n v="6263"/>
    <n v="6.2629999999999999"/>
    <x v="1"/>
    <n v="106.15254237288136"/>
    <n v="59"/>
    <x v="1"/>
    <s v="USD"/>
    <d v="2013-10-25T05:00:00"/>
    <n v="1382677200"/>
    <d v="2013-10-30T05:00:00"/>
    <n v="1383109200"/>
    <b v="0"/>
    <b v="0"/>
    <s v="theater/plays"/>
    <x v="3"/>
    <x v="3"/>
  </r>
  <r>
    <n v="78957.53"/>
    <n v="108161"/>
    <n v="0.8902139917695473"/>
    <x v="0"/>
    <n v="81.019475655430711"/>
    <n v="1335"/>
    <x v="0"/>
    <s v="CAD"/>
    <d v="2011-04-08T05:00:00"/>
    <n v="1302238800"/>
    <d v="2011-04-20T05:00:00"/>
    <n v="1303275600"/>
    <b v="0"/>
    <b v="0"/>
    <s v="film &amp; video/drama"/>
    <x v="4"/>
    <x v="6"/>
  </r>
  <r>
    <n v="8505"/>
    <n v="8505"/>
    <n v="1.8489130434782608"/>
    <x v="1"/>
    <n v="96.647727272727266"/>
    <n v="88"/>
    <x v="1"/>
    <s v="USD"/>
    <d v="2017-02-21T06:00:00"/>
    <n v="1487656800"/>
    <d v="2017-02-23T06:00:00"/>
    <n v="1487829600"/>
    <b v="0"/>
    <b v="0"/>
    <s v="publishing/nonfiction"/>
    <x v="5"/>
    <x v="9"/>
  </r>
  <r>
    <n v="96735"/>
    <n v="96735"/>
    <n v="1.2016770186335404"/>
    <x v="1"/>
    <n v="57.003535651149086"/>
    <n v="1697"/>
    <x v="1"/>
    <s v="USD"/>
    <d v="2011-02-16T06:00:00"/>
    <n v="1297836000"/>
    <d v="2011-02-21T06:00:00"/>
    <n v="1298268000"/>
    <b v="0"/>
    <b v="1"/>
    <s v="music/rock"/>
    <x v="1"/>
    <x v="1"/>
  </r>
  <r>
    <n v="1026.1300000000001"/>
    <n v="959"/>
    <n v="0.23390243902439026"/>
    <x v="0"/>
    <n v="63.93333333333333"/>
    <n v="15"/>
    <x v="4"/>
    <s v="GBP"/>
    <d v="2016-01-24T06:00:00"/>
    <n v="1453615200"/>
    <d v="2016-03-01T06:00:00"/>
    <n v="1456812000"/>
    <b v="0"/>
    <b v="0"/>
    <s v="music/rock"/>
    <x v="1"/>
    <x v="1"/>
  </r>
  <r>
    <n v="8322"/>
    <n v="8322"/>
    <n v="1.46"/>
    <x v="1"/>
    <n v="90.456521739130437"/>
    <n v="92"/>
    <x v="1"/>
    <s v="USD"/>
    <d v="2013-03-05T06:00:00"/>
    <n v="1362463200"/>
    <d v="2013-03-19T05:00:00"/>
    <n v="1363669200"/>
    <b v="0"/>
    <b v="0"/>
    <s v="theater/plays"/>
    <x v="3"/>
    <x v="3"/>
  </r>
  <r>
    <n v="13424"/>
    <n v="13424"/>
    <n v="2.6848000000000001"/>
    <x v="1"/>
    <n v="72.172043010752688"/>
    <n v="186"/>
    <x v="1"/>
    <s v="USD"/>
    <d v="2016-12-08T06:00:00"/>
    <n v="1481176800"/>
    <d v="2016-12-28T06:00:00"/>
    <n v="1482904800"/>
    <b v="0"/>
    <b v="1"/>
    <s v="theater/plays"/>
    <x v="3"/>
    <x v="3"/>
  </r>
  <r>
    <n v="10755"/>
    <n v="10755"/>
    <n v="5.9749999999999996"/>
    <x v="1"/>
    <n v="77.934782608695656"/>
    <n v="138"/>
    <x v="1"/>
    <s v="USD"/>
    <d v="2012-12-08T06:00:00"/>
    <n v="1354946400"/>
    <d v="2012-12-27T06:00:00"/>
    <n v="1356588000"/>
    <b v="1"/>
    <b v="0"/>
    <s v="photography/photography books"/>
    <x v="7"/>
    <x v="14"/>
  </r>
  <r>
    <n v="9935"/>
    <n v="9935"/>
    <n v="1.5769841269841269"/>
    <x v="1"/>
    <n v="38.065134099616856"/>
    <n v="261"/>
    <x v="1"/>
    <s v="USD"/>
    <d v="2012-09-28T05:00:00"/>
    <n v="1348808400"/>
    <d v="2012-10-10T05:00:00"/>
    <n v="1349845200"/>
    <b v="0"/>
    <b v="0"/>
    <s v="music/rock"/>
    <x v="1"/>
    <x v="1"/>
  </r>
  <r>
    <n v="26303"/>
    <n v="26303"/>
    <n v="0.31201660735468567"/>
    <x v="0"/>
    <n v="57.936123348017624"/>
    <n v="454"/>
    <x v="1"/>
    <s v="USD"/>
    <d v="2010-08-25T05:00:00"/>
    <n v="1282712400"/>
    <d v="2010-08-29T05:00:00"/>
    <n v="1283058000"/>
    <b v="0"/>
    <b v="1"/>
    <s v="music/rock"/>
    <x v="1"/>
    <x v="1"/>
  </r>
  <r>
    <n v="5328"/>
    <n v="5328"/>
    <n v="3.1341176470588237"/>
    <x v="1"/>
    <n v="49.794392523364486"/>
    <n v="107"/>
    <x v="1"/>
    <s v="USD"/>
    <d v="2011-04-05T05:00:00"/>
    <n v="1301979600"/>
    <d v="2011-05-01T05:00:00"/>
    <n v="1304226000"/>
    <b v="0"/>
    <b v="1"/>
    <s v="music/indie rock"/>
    <x v="1"/>
    <x v="7"/>
  </r>
  <r>
    <n v="10756"/>
    <n v="10756"/>
    <n v="3.7089655172413791"/>
    <x v="1"/>
    <n v="54.050251256281406"/>
    <n v="199"/>
    <x v="1"/>
    <s v="USD"/>
    <d v="2010-01-09T06:00:00"/>
    <n v="1263016800"/>
    <d v="2010-01-09T06:00:00"/>
    <n v="1263016800"/>
    <b v="0"/>
    <b v="0"/>
    <s v="photography/photography books"/>
    <x v="7"/>
    <x v="14"/>
  </r>
  <r>
    <n v="165375"/>
    <n v="165375"/>
    <n v="3.6266447368421053"/>
    <x v="1"/>
    <n v="30.002721335268504"/>
    <n v="5512"/>
    <x v="1"/>
    <s v="USD"/>
    <d v="2013-02-12T06:00:00"/>
    <n v="1360648800"/>
    <d v="2013-02-28T06:00:00"/>
    <n v="1362031200"/>
    <b v="0"/>
    <b v="0"/>
    <s v="theater/plays"/>
    <x v="3"/>
    <x v="3"/>
  </r>
  <r>
    <n v="6031"/>
    <n v="6031"/>
    <n v="1.2308163265306122"/>
    <x v="1"/>
    <n v="70.127906976744185"/>
    <n v="86"/>
    <x v="1"/>
    <s v="USD"/>
    <d v="2016-01-03T06:00:00"/>
    <n v="1451800800"/>
    <d v="2016-02-16T06:00:00"/>
    <n v="1455602400"/>
    <b v="0"/>
    <b v="0"/>
    <s v="theater/plays"/>
    <x v="3"/>
    <x v="3"/>
  </r>
  <r>
    <n v="82465.919999999998"/>
    <n v="85902"/>
    <n v="0.76766756032171579"/>
    <x v="0"/>
    <n v="26.996228786926462"/>
    <n v="3182"/>
    <x v="6"/>
    <s v="EUR"/>
    <d v="2014-11-07T06:00:00"/>
    <n v="1415340000"/>
    <d v="2014-12-10T06:00:00"/>
    <n v="1418191200"/>
    <b v="0"/>
    <b v="1"/>
    <s v="music/jazz"/>
    <x v="1"/>
    <x v="17"/>
  </r>
  <r>
    <n v="92102.400000000009"/>
    <n v="143910"/>
    <n v="2.3362012987012988"/>
    <x v="1"/>
    <n v="51.990606936416185"/>
    <n v="2768"/>
    <x v="2"/>
    <s v="AUD"/>
    <d v="2012-10-24T05:00:00"/>
    <n v="1351054800"/>
    <d v="2012-11-09T06:00:00"/>
    <n v="1352440800"/>
    <b v="0"/>
    <b v="0"/>
    <s v="theater/plays"/>
    <x v="3"/>
    <x v="3"/>
  </r>
  <r>
    <n v="2708"/>
    <n v="2708"/>
    <n v="1.8053333333333332"/>
    <x v="1"/>
    <n v="56.416666666666664"/>
    <n v="48"/>
    <x v="1"/>
    <s v="USD"/>
    <d v="2012-10-04T05:00:00"/>
    <n v="1349326800"/>
    <d v="2012-11-19T06:00:00"/>
    <n v="1353304800"/>
    <b v="0"/>
    <b v="0"/>
    <s v="film &amp; video/documentary"/>
    <x v="4"/>
    <x v="4"/>
  </r>
  <r>
    <n v="8842"/>
    <n v="8842"/>
    <n v="2.5262857142857142"/>
    <x v="1"/>
    <n v="101.63218390804597"/>
    <n v="87"/>
    <x v="1"/>
    <s v="USD"/>
    <d v="2019-01-31T06:00:00"/>
    <n v="1548914400"/>
    <d v="2019-02-21T06:00:00"/>
    <n v="1550728800"/>
    <b v="0"/>
    <b v="0"/>
    <s v="film &amp; video/television"/>
    <x v="4"/>
    <x v="19"/>
  </r>
  <r>
    <n v="47260"/>
    <n v="47260"/>
    <n v="0.27176538240368026"/>
    <x v="3"/>
    <n v="25.005291005291006"/>
    <n v="1890"/>
    <x v="1"/>
    <s v="USD"/>
    <d v="2010-12-02T06:00:00"/>
    <n v="1291269600"/>
    <d v="2010-12-04T06:00:00"/>
    <n v="1291442400"/>
    <b v="0"/>
    <b v="0"/>
    <s v="games/video games"/>
    <x v="6"/>
    <x v="11"/>
  </r>
  <r>
    <n v="1953"/>
    <n v="1953"/>
    <n v="1.2706571242680547E-2"/>
    <x v="2"/>
    <n v="32.016393442622949"/>
    <n v="61"/>
    <x v="1"/>
    <s v="USD"/>
    <d v="2015-12-07T06:00:00"/>
    <n v="1449468000"/>
    <d v="2016-01-07T06:00:00"/>
    <n v="1452146400"/>
    <b v="0"/>
    <b v="0"/>
    <s v="photography/photography books"/>
    <x v="7"/>
    <x v="14"/>
  </r>
  <r>
    <n v="155349"/>
    <n v="155349"/>
    <n v="3.0400978473581213"/>
    <x v="1"/>
    <n v="82.021647307286173"/>
    <n v="1894"/>
    <x v="1"/>
    <s v="USD"/>
    <d v="2019-07-10T05:00:00"/>
    <n v="1562734800"/>
    <d v="2019-08-04T05:00:00"/>
    <n v="1564894800"/>
    <b v="0"/>
    <b v="1"/>
    <s v="theater/plays"/>
    <x v="3"/>
    <x v="3"/>
  </r>
  <r>
    <n v="7813.92"/>
    <n v="10704"/>
    <n v="1.3723076923076922"/>
    <x v="1"/>
    <n v="37.957446808510639"/>
    <n v="282"/>
    <x v="0"/>
    <s v="CAD"/>
    <d v="2017-09-17T05:00:00"/>
    <n v="1505624400"/>
    <d v="2017-09-20T05:00:00"/>
    <n v="1505883600"/>
    <b v="0"/>
    <b v="0"/>
    <s v="theater/plays"/>
    <x v="3"/>
    <x v="3"/>
  </r>
  <r>
    <n v="773"/>
    <n v="773"/>
    <n v="0.32208333333333333"/>
    <x v="0"/>
    <n v="51.533333333333331"/>
    <n v="15"/>
    <x v="1"/>
    <s v="USD"/>
    <d v="2017-11-06T06:00:00"/>
    <n v="1509948000"/>
    <d v="2017-11-11T06:00:00"/>
    <n v="1510380000"/>
    <b v="0"/>
    <b v="0"/>
    <s v="theater/plays"/>
    <x v="3"/>
    <x v="3"/>
  </r>
  <r>
    <n v="9419"/>
    <n v="9419"/>
    <n v="2.4151282051282053"/>
    <x v="1"/>
    <n v="81.198275862068968"/>
    <n v="116"/>
    <x v="1"/>
    <s v="USD"/>
    <d v="2019-04-06T05:00:00"/>
    <n v="1554526800"/>
    <d v="2019-04-14T05:00:00"/>
    <n v="1555218000"/>
    <b v="0"/>
    <b v="0"/>
    <s v="publishing/translations"/>
    <x v="5"/>
    <x v="18"/>
  </r>
  <r>
    <n v="5324"/>
    <n v="5324"/>
    <n v="0.96799999999999997"/>
    <x v="0"/>
    <n v="40.030075187969928"/>
    <n v="133"/>
    <x v="1"/>
    <s v="USD"/>
    <d v="2012-04-19T05:00:00"/>
    <n v="1334811600"/>
    <d v="2012-04-24T05:00:00"/>
    <n v="1335243600"/>
    <b v="0"/>
    <b v="1"/>
    <s v="games/video games"/>
    <x v="6"/>
    <x v="11"/>
  </r>
  <r>
    <n v="7465"/>
    <n v="7465"/>
    <n v="10.664285714285715"/>
    <x v="1"/>
    <n v="89.939759036144579"/>
    <n v="83"/>
    <x v="1"/>
    <s v="USD"/>
    <d v="2010-07-19T05:00:00"/>
    <n v="1279515600"/>
    <d v="2010-07-21T05:00:00"/>
    <n v="1279688400"/>
    <b v="0"/>
    <b v="0"/>
    <s v="theater/plays"/>
    <x v="3"/>
    <x v="3"/>
  </r>
  <r>
    <n v="8799"/>
    <n v="8799"/>
    <n v="3.2588888888888889"/>
    <x v="1"/>
    <n v="96.692307692307693"/>
    <n v="91"/>
    <x v="1"/>
    <s v="USD"/>
    <d v="2012-11-26T06:00:00"/>
    <n v="1353909600"/>
    <d v="2012-12-21T06:00:00"/>
    <n v="1356069600"/>
    <b v="0"/>
    <b v="0"/>
    <s v="technology/web"/>
    <x v="2"/>
    <x v="2"/>
  </r>
  <r>
    <n v="13656"/>
    <n v="13656"/>
    <n v="1.7070000000000001"/>
    <x v="1"/>
    <n v="25.010989010989011"/>
    <n v="546"/>
    <x v="1"/>
    <s v="USD"/>
    <d v="2018-09-03T05:00:00"/>
    <n v="1535950800"/>
    <d v="2018-09-06T05:00:00"/>
    <n v="1536210000"/>
    <b v="0"/>
    <b v="0"/>
    <s v="theater/plays"/>
    <x v="3"/>
    <x v="3"/>
  </r>
  <r>
    <n v="14536"/>
    <n v="14536"/>
    <n v="5.8144"/>
    <x v="1"/>
    <n v="36.987277353689571"/>
    <n v="393"/>
    <x v="1"/>
    <s v="USD"/>
    <d v="2017-11-21T06:00:00"/>
    <n v="1511244000"/>
    <d v="2017-11-27T06:00:00"/>
    <n v="1511762400"/>
    <b v="0"/>
    <b v="0"/>
    <s v="film &amp; video/animation"/>
    <x v="4"/>
    <x v="10"/>
  </r>
  <r>
    <n v="150552"/>
    <n v="150552"/>
    <n v="0.91520972644376897"/>
    <x v="0"/>
    <n v="73.012609117361791"/>
    <n v="2062"/>
    <x v="1"/>
    <s v="USD"/>
    <d v="2012-03-11T06:00:00"/>
    <n v="1331445600"/>
    <d v="2012-04-01T05:00:00"/>
    <n v="1333256400"/>
    <b v="0"/>
    <b v="1"/>
    <s v="theater/plays"/>
    <x v="3"/>
    <x v="3"/>
  </r>
  <r>
    <n v="9076"/>
    <n v="9076"/>
    <n v="1.0804761904761904"/>
    <x v="1"/>
    <n v="68.240601503759393"/>
    <n v="133"/>
    <x v="1"/>
    <s v="USD"/>
    <d v="2016-11-27T06:00:00"/>
    <n v="1480226400"/>
    <d v="2016-12-03T06:00:00"/>
    <n v="1480744800"/>
    <b v="0"/>
    <b v="1"/>
    <s v="film &amp; video/television"/>
    <x v="4"/>
    <x v="19"/>
  </r>
  <r>
    <n v="197.21"/>
    <n v="1517"/>
    <n v="0.18728395061728395"/>
    <x v="0"/>
    <n v="52.310344827586206"/>
    <n v="29"/>
    <x v="3"/>
    <s v="DKK"/>
    <d v="2016-05-30T05:00:00"/>
    <n v="1464584400"/>
    <d v="2016-06-04T05:00:00"/>
    <n v="1465016400"/>
    <b v="0"/>
    <b v="0"/>
    <s v="music/rock"/>
    <x v="1"/>
    <x v="1"/>
  </r>
  <r>
    <n v="8153"/>
    <n v="8153"/>
    <n v="0.83193877551020412"/>
    <x v="0"/>
    <n v="61.765151515151516"/>
    <n v="132"/>
    <x v="1"/>
    <s v="USD"/>
    <d v="2012-05-01T05:00:00"/>
    <n v="1335848400"/>
    <d v="2012-05-06T05:00:00"/>
    <n v="1336280400"/>
    <b v="0"/>
    <b v="0"/>
    <s v="technology/web"/>
    <x v="2"/>
    <x v="2"/>
  </r>
  <r>
    <n v="6357"/>
    <n v="6357"/>
    <n v="7.0633333333333335"/>
    <x v="1"/>
    <n v="25.027559055118111"/>
    <n v="254"/>
    <x v="1"/>
    <s v="USD"/>
    <d v="2016-09-10T05:00:00"/>
    <n v="1473483600"/>
    <d v="2016-10-18T05:00:00"/>
    <n v="1476766800"/>
    <b v="0"/>
    <b v="0"/>
    <s v="theater/plays"/>
    <x v="3"/>
    <x v="3"/>
  </r>
  <r>
    <n v="19557"/>
    <n v="19557"/>
    <n v="0.17446030330062445"/>
    <x v="3"/>
    <n v="106.28804347826087"/>
    <n v="184"/>
    <x v="1"/>
    <s v="USD"/>
    <d v="2016-11-23T06:00:00"/>
    <n v="1479880800"/>
    <d v="2016-11-30T06:00:00"/>
    <n v="1480485600"/>
    <b v="0"/>
    <b v="0"/>
    <s v="theater/plays"/>
    <x v="3"/>
    <x v="3"/>
  </r>
  <r>
    <n v="13213"/>
    <n v="13213"/>
    <n v="2.0973015873015872"/>
    <x v="1"/>
    <n v="75.07386363636364"/>
    <n v="176"/>
    <x v="1"/>
    <s v="USD"/>
    <d v="2015-04-28T05:00:00"/>
    <n v="1430197200"/>
    <d v="2015-04-28T05:00:00"/>
    <n v="1430197200"/>
    <b v="0"/>
    <b v="0"/>
    <s v="music/electric music"/>
    <x v="1"/>
    <x v="5"/>
  </r>
  <r>
    <n v="711.88"/>
    <n v="5476"/>
    <n v="0.97785714285714287"/>
    <x v="0"/>
    <n v="39.970802919708028"/>
    <n v="137"/>
    <x v="3"/>
    <s v="DKK"/>
    <d v="2012-03-14T05:00:00"/>
    <n v="1331701200"/>
    <d v="2012-03-15T05:00:00"/>
    <n v="1331787600"/>
    <b v="0"/>
    <b v="1"/>
    <s v="music/metal"/>
    <x v="1"/>
    <x v="16"/>
  </r>
  <r>
    <n v="9836.02"/>
    <n v="13474"/>
    <n v="16.842500000000001"/>
    <x v="1"/>
    <n v="39.982195845697326"/>
    <n v="337"/>
    <x v="0"/>
    <s v="CAD"/>
    <d v="2015-08-03T05:00:00"/>
    <n v="1438578000"/>
    <d v="2015-08-06T05:00:00"/>
    <n v="1438837200"/>
    <b v="0"/>
    <b v="0"/>
    <s v="theater/plays"/>
    <x v="3"/>
    <x v="3"/>
  </r>
  <r>
    <n v="91722"/>
    <n v="91722"/>
    <n v="0.54402135231316728"/>
    <x v="0"/>
    <n v="101.01541850220265"/>
    <n v="908"/>
    <x v="1"/>
    <s v="USD"/>
    <d v="2013-05-10T05:00:00"/>
    <n v="1368162000"/>
    <d v="2013-06-11T05:00:00"/>
    <n v="1370926800"/>
    <b v="0"/>
    <b v="1"/>
    <s v="film &amp; video/documentary"/>
    <x v="4"/>
    <x v="4"/>
  </r>
  <r>
    <n v="8219"/>
    <n v="8219"/>
    <n v="4.5661111111111108"/>
    <x v="1"/>
    <n v="76.813084112149539"/>
    <n v="107"/>
    <x v="1"/>
    <s v="USD"/>
    <d v="2011-10-15T05:00:00"/>
    <n v="1318654800"/>
    <d v="2011-10-19T05:00:00"/>
    <n v="1319000400"/>
    <b v="1"/>
    <b v="0"/>
    <s v="technology/web"/>
    <x v="2"/>
    <x v="2"/>
  </r>
  <r>
    <n v="717"/>
    <n v="717"/>
    <n v="9.8219178082191785E-2"/>
    <x v="0"/>
    <n v="71.7"/>
    <n v="10"/>
    <x v="1"/>
    <s v="USD"/>
    <d v="2012-03-16T05:00:00"/>
    <n v="1331874000"/>
    <d v="2012-04-03T05:00:00"/>
    <n v="1333429200"/>
    <b v="0"/>
    <b v="0"/>
    <s v="food/food trucks"/>
    <x v="0"/>
    <x v="0"/>
  </r>
  <r>
    <n v="1022.4"/>
    <n v="1065"/>
    <n v="0.16384615384615384"/>
    <x v="3"/>
    <n v="33.28125"/>
    <n v="32"/>
    <x v="6"/>
    <s v="EUR"/>
    <d v="2010-10-05T05:00:00"/>
    <n v="1286254800"/>
    <d v="2010-10-14T05:00:00"/>
    <n v="1287032400"/>
    <b v="0"/>
    <b v="0"/>
    <s v="theater/plays"/>
    <x v="3"/>
    <x v="3"/>
  </r>
  <r>
    <n v="8038"/>
    <n v="8038"/>
    <n v="13.396666666666667"/>
    <x v="1"/>
    <n v="43.923497267759565"/>
    <n v="183"/>
    <x v="1"/>
    <s v="USD"/>
    <d v="2018-10-26T05:00:00"/>
    <n v="1540530000"/>
    <d v="2018-11-07T06:00:00"/>
    <n v="1541570400"/>
    <b v="0"/>
    <b v="0"/>
    <s v="theater/plays"/>
    <x v="3"/>
    <x v="3"/>
  </r>
  <r>
    <n v="69456.69"/>
    <n v="68769"/>
    <n v="0.35650077760497667"/>
    <x v="0"/>
    <n v="36.004712041884815"/>
    <n v="1910"/>
    <x v="5"/>
    <s v="CHF"/>
    <d v="2013-10-15T05:00:00"/>
    <n v="1381813200"/>
    <d v="2013-11-09T06:00:00"/>
    <n v="1383976800"/>
    <b v="0"/>
    <b v="0"/>
    <s v="theater/plays"/>
    <x v="3"/>
    <x v="3"/>
  </r>
  <r>
    <n v="2145.2800000000002"/>
    <n v="3352"/>
    <n v="0.54950819672131146"/>
    <x v="0"/>
    <n v="88.21052631578948"/>
    <n v="38"/>
    <x v="2"/>
    <s v="AUD"/>
    <d v="2019-01-28T06:00:00"/>
    <n v="1548655200"/>
    <d v="2019-02-19T06:00:00"/>
    <n v="1550556000"/>
    <b v="0"/>
    <b v="0"/>
    <s v="theater/plays"/>
    <x v="3"/>
    <x v="3"/>
  </r>
  <r>
    <n v="4342.3999999999996"/>
    <n v="6785"/>
    <n v="0.94236111111111109"/>
    <x v="0"/>
    <n v="65.240384615384613"/>
    <n v="104"/>
    <x v="2"/>
    <s v="AUD"/>
    <d v="2014-01-14T06:00:00"/>
    <n v="1389679200"/>
    <d v="2014-01-23T06:00:00"/>
    <n v="1390456800"/>
    <b v="0"/>
    <b v="1"/>
    <s v="theater/plays"/>
    <x v="3"/>
    <x v="3"/>
  </r>
  <r>
    <n v="5037"/>
    <n v="5037"/>
    <n v="1.4391428571428571"/>
    <x v="1"/>
    <n v="69.958333333333329"/>
    <n v="72"/>
    <x v="1"/>
    <s v="USD"/>
    <d v="2016-02-26T06:00:00"/>
    <n v="1456466400"/>
    <d v="2016-03-15T05:00:00"/>
    <n v="1458018000"/>
    <b v="0"/>
    <b v="1"/>
    <s v="music/rock"/>
    <x v="1"/>
    <x v="1"/>
  </r>
  <r>
    <n v="1954"/>
    <n v="1954"/>
    <n v="0.51421052631578945"/>
    <x v="0"/>
    <n v="39.877551020408163"/>
    <n v="49"/>
    <x v="1"/>
    <s v="USD"/>
    <d v="2016-03-03T06:00:00"/>
    <n v="1456984800"/>
    <d v="2016-04-28T05:00:00"/>
    <n v="1461819600"/>
    <b v="0"/>
    <b v="0"/>
    <s v="food/food trucks"/>
    <x v="0"/>
    <x v="0"/>
  </r>
  <r>
    <n v="0.65"/>
    <n v="5"/>
    <n v="0.05"/>
    <x v="0"/>
    <n v="5"/>
    <n v="1"/>
    <x v="3"/>
    <s v="DKK"/>
    <d v="2017-08-30T05:00:00"/>
    <n v="1504069200"/>
    <d v="2017-08-31T05:00:00"/>
    <n v="1504155600"/>
    <b v="0"/>
    <b v="1"/>
    <s v="publishing/nonfiction"/>
    <x v="5"/>
    <x v="9"/>
  </r>
  <r>
    <n v="12102"/>
    <n v="12102"/>
    <n v="13.446666666666667"/>
    <x v="1"/>
    <n v="41.023728813559323"/>
    <n v="295"/>
    <x v="1"/>
    <s v="USD"/>
    <d v="2015-02-26T06:00:00"/>
    <n v="1424930400"/>
    <d v="2015-03-15T05:00:00"/>
    <n v="1426395600"/>
    <b v="0"/>
    <b v="0"/>
    <s v="film &amp; video/documentary"/>
    <x v="4"/>
    <x v="4"/>
  </r>
  <r>
    <n v="24234"/>
    <n v="24234"/>
    <n v="0.31844940867279897"/>
    <x v="0"/>
    <n v="98.914285714285711"/>
    <n v="245"/>
    <x v="1"/>
    <s v="USD"/>
    <d v="2018-09-02T05:00:00"/>
    <n v="1535864400"/>
    <d v="2018-09-16T05:00:00"/>
    <n v="1537074000"/>
    <b v="0"/>
    <b v="0"/>
    <s v="theater/plays"/>
    <x v="3"/>
    <x v="3"/>
  </r>
  <r>
    <n v="2809"/>
    <n v="2809"/>
    <n v="0.82617647058823529"/>
    <x v="0"/>
    <n v="87.78125"/>
    <n v="32"/>
    <x v="1"/>
    <s v="USD"/>
    <d v="2016-01-07T06:00:00"/>
    <n v="1452146400"/>
    <d v="2016-01-12T06:00:00"/>
    <n v="1452578400"/>
    <b v="0"/>
    <b v="0"/>
    <s v="music/indie rock"/>
    <x v="1"/>
    <x v="7"/>
  </r>
  <r>
    <n v="11469"/>
    <n v="11469"/>
    <n v="5.4614285714285717"/>
    <x v="1"/>
    <n v="80.767605633802816"/>
    <n v="142"/>
    <x v="1"/>
    <s v="USD"/>
    <d v="2016-08-07T05:00:00"/>
    <n v="1470546000"/>
    <d v="2016-09-17T05:00:00"/>
    <n v="1474088400"/>
    <b v="0"/>
    <b v="0"/>
    <s v="film &amp; video/documentary"/>
    <x v="4"/>
    <x v="4"/>
  </r>
  <r>
    <n v="8014"/>
    <n v="8014"/>
    <n v="2.8621428571428571"/>
    <x v="1"/>
    <n v="94.28235294117647"/>
    <n v="85"/>
    <x v="1"/>
    <s v="USD"/>
    <d v="2016-03-19T05:00:00"/>
    <n v="1458363600"/>
    <d v="2016-04-29T05:00:00"/>
    <n v="1461906000"/>
    <b v="0"/>
    <b v="0"/>
    <s v="theater/plays"/>
    <x v="3"/>
    <x v="3"/>
  </r>
  <r>
    <n v="514"/>
    <n v="514"/>
    <n v="7.9076923076923072E-2"/>
    <x v="0"/>
    <n v="73.428571428571431"/>
    <n v="7"/>
    <x v="1"/>
    <s v="USD"/>
    <d v="2017-07-14T05:00:00"/>
    <n v="1500008400"/>
    <d v="2017-07-17T05:00:00"/>
    <n v="1500267600"/>
    <b v="0"/>
    <b v="1"/>
    <s v="theater/plays"/>
    <x v="3"/>
    <x v="3"/>
  </r>
  <r>
    <n v="5651.49"/>
    <n v="43473"/>
    <n v="1.3213677811550153"/>
    <x v="1"/>
    <n v="65.968133535660087"/>
    <n v="659"/>
    <x v="3"/>
    <s v="DKK"/>
    <d v="2012-06-06T05:00:00"/>
    <n v="1338958800"/>
    <d v="2012-06-26T05:00:00"/>
    <n v="1340686800"/>
    <b v="0"/>
    <b v="1"/>
    <s v="publishing/fiction"/>
    <x v="5"/>
    <x v="13"/>
  </r>
  <r>
    <n v="87560"/>
    <n v="87560"/>
    <n v="0.74077834179357027"/>
    <x v="0"/>
    <n v="109.04109589041096"/>
    <n v="803"/>
    <x v="1"/>
    <s v="USD"/>
    <d v="2011-04-18T05:00:00"/>
    <n v="1303102800"/>
    <d v="2011-04-19T05:00:00"/>
    <n v="1303189200"/>
    <b v="0"/>
    <b v="0"/>
    <s v="theater/plays"/>
    <x v="3"/>
    <x v="3"/>
  </r>
  <r>
    <n v="3087"/>
    <n v="3087"/>
    <n v="0.75292682926829269"/>
    <x v="3"/>
    <n v="41.16"/>
    <n v="75"/>
    <x v="1"/>
    <s v="USD"/>
    <d v="2011-09-21T05:00:00"/>
    <n v="1316581200"/>
    <d v="2011-10-11T05:00:00"/>
    <n v="1318309200"/>
    <b v="0"/>
    <b v="1"/>
    <s v="music/indie rock"/>
    <x v="1"/>
    <x v="7"/>
  </r>
  <r>
    <n v="1586"/>
    <n v="1586"/>
    <n v="0.20333333333333334"/>
    <x v="0"/>
    <n v="99.125"/>
    <n v="16"/>
    <x v="1"/>
    <s v="USD"/>
    <d v="2010-04-09T05:00:00"/>
    <n v="1270789200"/>
    <d v="2010-04-25T05:00:00"/>
    <n v="1272171600"/>
    <b v="0"/>
    <b v="0"/>
    <s v="games/video games"/>
    <x v="6"/>
    <x v="11"/>
  </r>
  <r>
    <n v="12812"/>
    <n v="12812"/>
    <n v="2.0336507936507937"/>
    <x v="1"/>
    <n v="105.88429752066116"/>
    <n v="121"/>
    <x v="1"/>
    <s v="USD"/>
    <d v="2011-02-16T06:00:00"/>
    <n v="1297836000"/>
    <d v="2011-02-28T06:00:00"/>
    <n v="1298872800"/>
    <b v="0"/>
    <b v="0"/>
    <s v="theater/plays"/>
    <x v="3"/>
    <x v="3"/>
  </r>
  <r>
    <n v="183345"/>
    <n v="183345"/>
    <n v="3.1022842639593908"/>
    <x v="1"/>
    <n v="48.996525921966864"/>
    <n v="3742"/>
    <x v="1"/>
    <s v="USD"/>
    <d v="2013-10-25T05:00:00"/>
    <n v="1382677200"/>
    <d v="2013-11-01T05:00:00"/>
    <n v="1383282000"/>
    <b v="0"/>
    <b v="0"/>
    <s v="theater/plays"/>
    <x v="3"/>
    <x v="3"/>
  </r>
  <r>
    <n v="8697"/>
    <n v="8697"/>
    <n v="3.9531818181818181"/>
    <x v="1"/>
    <n v="39"/>
    <n v="223"/>
    <x v="1"/>
    <s v="USD"/>
    <d v="2012-02-27T06:00:00"/>
    <n v="1330322400"/>
    <d v="2012-02-29T06:00:00"/>
    <n v="1330495200"/>
    <b v="0"/>
    <b v="0"/>
    <s v="music/rock"/>
    <x v="1"/>
    <x v="1"/>
  </r>
  <r>
    <n v="4126"/>
    <n v="4126"/>
    <n v="2.9471428571428571"/>
    <x v="1"/>
    <n v="31.022556390977442"/>
    <n v="133"/>
    <x v="1"/>
    <s v="USD"/>
    <d v="2019-03-12T05:00:00"/>
    <n v="1552366800"/>
    <d v="2019-03-17T05:00:00"/>
    <n v="1552798800"/>
    <b v="0"/>
    <b v="1"/>
    <s v="film &amp; video/documentary"/>
    <x v="4"/>
    <x v="4"/>
  </r>
  <r>
    <n v="3220"/>
    <n v="3220"/>
    <n v="0.33894736842105261"/>
    <x v="0"/>
    <n v="103.87096774193549"/>
    <n v="31"/>
    <x v="1"/>
    <s v="USD"/>
    <d v="2014-05-24T05:00:00"/>
    <n v="1400907600"/>
    <d v="2014-06-22T05:00:00"/>
    <n v="1403413200"/>
    <b v="0"/>
    <b v="0"/>
    <s v="theater/plays"/>
    <x v="3"/>
    <x v="3"/>
  </r>
  <r>
    <n v="6144.96"/>
    <n v="6401"/>
    <n v="0.66677083333333331"/>
    <x v="0"/>
    <n v="59.268518518518519"/>
    <n v="108"/>
    <x v="6"/>
    <s v="EUR"/>
    <d v="2019-11-19T06:00:00"/>
    <n v="1574143200"/>
    <d v="2019-11-20T06:00:00"/>
    <n v="1574229600"/>
    <b v="0"/>
    <b v="1"/>
    <s v="food/food trucks"/>
    <x v="0"/>
    <x v="0"/>
  </r>
  <r>
    <n v="1269"/>
    <n v="1269"/>
    <n v="0.19227272727272726"/>
    <x v="0"/>
    <n v="42.3"/>
    <n v="30"/>
    <x v="1"/>
    <s v="USD"/>
    <d v="2017-05-14T05:00:00"/>
    <n v="1494738000"/>
    <d v="2017-05-27T05:00:00"/>
    <n v="1495861200"/>
    <b v="0"/>
    <b v="0"/>
    <s v="theater/plays"/>
    <x v="3"/>
    <x v="3"/>
  </r>
  <r>
    <n v="903"/>
    <n v="903"/>
    <n v="0.15842105263157893"/>
    <x v="0"/>
    <n v="53.117647058823529"/>
    <n v="17"/>
    <x v="1"/>
    <s v="USD"/>
    <d v="2014-02-14T06:00:00"/>
    <n v="1392357600"/>
    <d v="2014-02-16T06:00:00"/>
    <n v="1392530400"/>
    <b v="0"/>
    <b v="0"/>
    <s v="music/rock"/>
    <x v="1"/>
    <x v="1"/>
  </r>
  <r>
    <n v="3251"/>
    <n v="3251"/>
    <n v="0.38702380952380955"/>
    <x v="3"/>
    <n v="50.796875"/>
    <n v="64"/>
    <x v="1"/>
    <s v="USD"/>
    <d v="2010-08-12T05:00:00"/>
    <n v="1281589200"/>
    <d v="2010-09-05T05:00:00"/>
    <n v="1283662800"/>
    <b v="0"/>
    <b v="0"/>
    <s v="technology/web"/>
    <x v="2"/>
    <x v="2"/>
  </r>
  <r>
    <n v="8092"/>
    <n v="8092"/>
    <n v="9.5876777251184833E-2"/>
    <x v="0"/>
    <n v="101.15"/>
    <n v="80"/>
    <x v="1"/>
    <s v="USD"/>
    <d v="2011-05-10T05:00:00"/>
    <n v="1305003600"/>
    <d v="2011-05-19T05:00:00"/>
    <n v="1305781200"/>
    <b v="0"/>
    <b v="0"/>
    <s v="publishing/fiction"/>
    <x v="5"/>
    <x v="13"/>
  </r>
  <r>
    <n v="160422"/>
    <n v="160422"/>
    <n v="0.94144366197183094"/>
    <x v="0"/>
    <n v="65.000810372771468"/>
    <n v="2468"/>
    <x v="1"/>
    <s v="USD"/>
    <d v="2011-04-01T05:00:00"/>
    <n v="1301634000"/>
    <d v="2011-04-09T05:00:00"/>
    <n v="1302325200"/>
    <b v="0"/>
    <b v="0"/>
    <s v="film &amp; video/shorts"/>
    <x v="4"/>
    <x v="12"/>
  </r>
  <r>
    <n v="196377"/>
    <n v="196377"/>
    <n v="1.6656234096692113"/>
    <x v="1"/>
    <n v="37.998645510835914"/>
    <n v="5168"/>
    <x v="1"/>
    <s v="USD"/>
    <d v="2010-11-25T06:00:00"/>
    <n v="1290664800"/>
    <d v="2010-12-08T06:00:00"/>
    <n v="1291788000"/>
    <b v="0"/>
    <b v="0"/>
    <s v="theater/plays"/>
    <x v="3"/>
    <x v="3"/>
  </r>
  <r>
    <n v="2298.36"/>
    <n v="2148"/>
    <n v="0.24134831460674158"/>
    <x v="0"/>
    <n v="82.615384615384613"/>
    <n v="26"/>
    <x v="4"/>
    <s v="GBP"/>
    <d v="2014-03-27T05:00:00"/>
    <n v="1395896400"/>
    <d v="2014-03-29T05:00:00"/>
    <n v="1396069200"/>
    <b v="0"/>
    <b v="0"/>
    <s v="film &amp; video/documentary"/>
    <x v="4"/>
    <x v="4"/>
  </r>
  <r>
    <n v="11648"/>
    <n v="11648"/>
    <n v="1.6405633802816901"/>
    <x v="1"/>
    <n v="37.941368078175898"/>
    <n v="307"/>
    <x v="1"/>
    <s v="USD"/>
    <d v="2015-06-21T05:00:00"/>
    <n v="1434862800"/>
    <d v="2015-07-03T05:00:00"/>
    <n v="1435899600"/>
    <b v="0"/>
    <b v="1"/>
    <s v="theater/plays"/>
    <x v="3"/>
    <x v="3"/>
  </r>
  <r>
    <n v="5897"/>
    <n v="5897"/>
    <n v="0.90723076923076929"/>
    <x v="0"/>
    <n v="80.780821917808225"/>
    <n v="73"/>
    <x v="1"/>
    <s v="USD"/>
    <d v="2018-06-16T05:00:00"/>
    <n v="1529125200"/>
    <d v="2018-07-09T05:00:00"/>
    <n v="1531112400"/>
    <b v="0"/>
    <b v="1"/>
    <s v="theater/plays"/>
    <x v="3"/>
    <x v="3"/>
  </r>
  <r>
    <n v="3326"/>
    <n v="3326"/>
    <n v="0.46194444444444444"/>
    <x v="0"/>
    <n v="25.984375"/>
    <n v="128"/>
    <x v="1"/>
    <s v="USD"/>
    <d v="2015-12-26T06:00:00"/>
    <n v="1451109600"/>
    <d v="2016-01-01T06:00:00"/>
    <n v="1451628000"/>
    <b v="0"/>
    <b v="0"/>
    <s v="film &amp; video/animation"/>
    <x v="4"/>
    <x v="10"/>
  </r>
  <r>
    <n v="1002"/>
    <n v="1002"/>
    <n v="0.38538461538461538"/>
    <x v="0"/>
    <n v="30.363636363636363"/>
    <n v="33"/>
    <x v="1"/>
    <s v="USD"/>
    <d v="2019-08-28T05:00:00"/>
    <n v="1566968400"/>
    <d v="2019-09-01T05:00:00"/>
    <n v="1567314000"/>
    <b v="0"/>
    <b v="1"/>
    <s v="theater/plays"/>
    <x v="3"/>
    <x v="3"/>
  </r>
  <r>
    <n v="131826"/>
    <n v="131826"/>
    <n v="1.3356231003039514"/>
    <x v="1"/>
    <n v="54.004916018025398"/>
    <n v="2441"/>
    <x v="1"/>
    <s v="USD"/>
    <d v="2018-11-30T06:00:00"/>
    <n v="1543557600"/>
    <d v="2018-12-11T06:00:00"/>
    <n v="1544508000"/>
    <b v="0"/>
    <b v="0"/>
    <s v="music/rock"/>
    <x v="1"/>
    <x v="1"/>
  </r>
  <r>
    <n v="21477"/>
    <n v="21477"/>
    <n v="0.22896588486140726"/>
    <x v="2"/>
    <n v="101.78672985781991"/>
    <n v="211"/>
    <x v="1"/>
    <s v="USD"/>
    <d v="2016-12-12T06:00:00"/>
    <n v="1481522400"/>
    <d v="2016-12-23T06:00:00"/>
    <n v="1482472800"/>
    <b v="0"/>
    <b v="0"/>
    <s v="games/video games"/>
    <x v="6"/>
    <x v="11"/>
  </r>
  <r>
    <n v="66693.100000000006"/>
    <n v="62330"/>
    <n v="1.8495548961424333"/>
    <x v="1"/>
    <n v="45.003610108303249"/>
    <n v="1385"/>
    <x v="4"/>
    <s v="GBP"/>
    <d v="2017-12-08T06:00:00"/>
    <n v="1512712800"/>
    <d v="2017-12-09T06:00:00"/>
    <n v="1512799200"/>
    <b v="0"/>
    <b v="0"/>
    <s v="film &amp; video/documentary"/>
    <x v="4"/>
    <x v="4"/>
  </r>
  <r>
    <n v="14643"/>
    <n v="14643"/>
    <n v="4.4372727272727275"/>
    <x v="1"/>
    <n v="77.068421052631578"/>
    <n v="190"/>
    <x v="1"/>
    <s v="USD"/>
    <d v="2011-12-19T06:00:00"/>
    <n v="1324274400"/>
    <d v="2011-12-20T06:00:00"/>
    <n v="1324360800"/>
    <b v="0"/>
    <b v="0"/>
    <s v="food/food trucks"/>
    <x v="0"/>
    <x v="0"/>
  </r>
  <r>
    <n v="41396"/>
    <n v="41396"/>
    <n v="1.999806763285024"/>
    <x v="1"/>
    <n v="88.076595744680844"/>
    <n v="470"/>
    <x v="1"/>
    <s v="USD"/>
    <d v="2013-03-28T05:00:00"/>
    <n v="1364446800"/>
    <d v="2013-03-29T05:00:00"/>
    <n v="1364533200"/>
    <b v="0"/>
    <b v="0"/>
    <s v="technology/wearables"/>
    <x v="2"/>
    <x v="8"/>
  </r>
  <r>
    <n v="11900"/>
    <n v="11900"/>
    <n v="1.2395833333333333"/>
    <x v="1"/>
    <n v="47.035573122529641"/>
    <n v="253"/>
    <x v="1"/>
    <s v="USD"/>
    <d v="2018-11-20T06:00:00"/>
    <n v="1542693600"/>
    <d v="2018-12-18T06:00:00"/>
    <n v="1545112800"/>
    <b v="0"/>
    <b v="0"/>
    <s v="theater/plays"/>
    <x v="3"/>
    <x v="3"/>
  </r>
  <r>
    <n v="123538"/>
    <n v="123538"/>
    <n v="1.8661329305135952"/>
    <x v="1"/>
    <n v="110.99550763701707"/>
    <n v="1113"/>
    <x v="1"/>
    <s v="USD"/>
    <d v="2018-01-10T06:00:00"/>
    <n v="1515564000"/>
    <d v="2018-01-17T06:00:00"/>
    <n v="1516168800"/>
    <b v="0"/>
    <b v="0"/>
    <s v="music/rock"/>
    <x v="1"/>
    <x v="1"/>
  </r>
  <r>
    <n v="198628"/>
    <n v="198628"/>
    <n v="1.1428538550057536"/>
    <x v="1"/>
    <n v="87.003066141042481"/>
    <n v="2283"/>
    <x v="1"/>
    <s v="USD"/>
    <d v="2019-11-15T06:00:00"/>
    <n v="1573797600"/>
    <d v="2019-11-28T06:00:00"/>
    <n v="1574920800"/>
    <b v="0"/>
    <b v="0"/>
    <s v="music/rock"/>
    <x v="1"/>
    <x v="1"/>
  </r>
  <r>
    <n v="68602"/>
    <n v="68602"/>
    <n v="0.97032531824611035"/>
    <x v="0"/>
    <n v="63.994402985074629"/>
    <n v="1072"/>
    <x v="1"/>
    <s v="USD"/>
    <d v="2010-12-15T06:00:00"/>
    <n v="1292392800"/>
    <d v="2010-12-16T06:00:00"/>
    <n v="1292479200"/>
    <b v="0"/>
    <b v="1"/>
    <s v="music/rock"/>
    <x v="1"/>
    <x v="1"/>
  </r>
  <r>
    <n v="116064"/>
    <n v="116064"/>
    <n v="1.2281904761904763"/>
    <x v="1"/>
    <n v="105.9945205479452"/>
    <n v="1095"/>
    <x v="1"/>
    <s v="USD"/>
    <d v="2019-11-11T06:00:00"/>
    <n v="1573452000"/>
    <d v="2019-11-12T06:00:00"/>
    <n v="1573538400"/>
    <b v="0"/>
    <b v="0"/>
    <s v="theater/plays"/>
    <x v="3"/>
    <x v="3"/>
  </r>
  <r>
    <n v="125042"/>
    <n v="125042"/>
    <n v="1.7914326647564469"/>
    <x v="1"/>
    <n v="73.989349112426041"/>
    <n v="1690"/>
    <x v="1"/>
    <s v="USD"/>
    <d v="2011-10-05T05:00:00"/>
    <n v="1317790800"/>
    <d v="2011-11-04T05:00:00"/>
    <n v="1320382800"/>
    <b v="0"/>
    <b v="0"/>
    <s v="theater/plays"/>
    <x v="3"/>
    <x v="3"/>
  </r>
  <r>
    <n v="79551.02"/>
    <n v="108974"/>
    <n v="0.79951577402787966"/>
    <x v="3"/>
    <n v="84.02004626060139"/>
    <n v="1297"/>
    <x v="0"/>
    <s v="CAD"/>
    <d v="2017-08-02T05:00:00"/>
    <n v="1501650000"/>
    <d v="2017-08-16T05:00:00"/>
    <n v="1502859600"/>
    <b v="0"/>
    <b v="0"/>
    <s v="theater/plays"/>
    <x v="3"/>
    <x v="3"/>
  </r>
  <r>
    <n v="34964"/>
    <n v="34964"/>
    <n v="0.94242587601078165"/>
    <x v="0"/>
    <n v="88.966921119592882"/>
    <n v="393"/>
    <x v="1"/>
    <s v="USD"/>
    <d v="2011-12-12T06:00:00"/>
    <n v="1323669600"/>
    <d v="2011-12-13T06:00:00"/>
    <n v="1323756000"/>
    <b v="0"/>
    <b v="0"/>
    <s v="photography/photography books"/>
    <x v="7"/>
    <x v="14"/>
  </r>
  <r>
    <n v="96777"/>
    <n v="96777"/>
    <n v="0.84669291338582675"/>
    <x v="0"/>
    <n v="76.990453460620529"/>
    <n v="1257"/>
    <x v="1"/>
    <s v="USD"/>
    <d v="2015-08-28T05:00:00"/>
    <n v="1440738000"/>
    <d v="2015-09-04T05:00:00"/>
    <n v="1441342800"/>
    <b v="0"/>
    <b v="0"/>
    <s v="music/indie rock"/>
    <x v="1"/>
    <x v="7"/>
  </r>
  <r>
    <n v="31864"/>
    <n v="31864"/>
    <n v="0.66521920668058454"/>
    <x v="0"/>
    <n v="97.146341463414629"/>
    <n v="328"/>
    <x v="1"/>
    <s v="USD"/>
    <d v="2013-07-20T05:00:00"/>
    <n v="1374296400"/>
    <d v="2013-08-01T05:00:00"/>
    <n v="1375333200"/>
    <b v="0"/>
    <b v="0"/>
    <s v="theater/plays"/>
    <x v="3"/>
    <x v="3"/>
  </r>
  <r>
    <n v="4853"/>
    <n v="4853"/>
    <n v="0.53922222222222227"/>
    <x v="0"/>
    <n v="33.013605442176868"/>
    <n v="147"/>
    <x v="1"/>
    <s v="USD"/>
    <d v="2013-11-19T06:00:00"/>
    <n v="1384840800"/>
    <d v="2014-01-11T06:00:00"/>
    <n v="1389420000"/>
    <b v="0"/>
    <b v="0"/>
    <s v="theater/plays"/>
    <x v="3"/>
    <x v="3"/>
  </r>
  <r>
    <n v="82959"/>
    <n v="82959"/>
    <n v="0.41983299595141699"/>
    <x v="0"/>
    <n v="99.950602409638549"/>
    <n v="830"/>
    <x v="1"/>
    <s v="USD"/>
    <d v="2018-01-22T06:00:00"/>
    <n v="1516600800"/>
    <d v="2018-03-03T06:00:00"/>
    <n v="1520056800"/>
    <b v="0"/>
    <b v="0"/>
    <s v="games/video games"/>
    <x v="6"/>
    <x v="11"/>
  </r>
  <r>
    <n v="24780.13"/>
    <n v="23159"/>
    <n v="0.14694796954314721"/>
    <x v="0"/>
    <n v="69.966767371601208"/>
    <n v="331"/>
    <x v="4"/>
    <s v="GBP"/>
    <d v="2015-07-09T05:00:00"/>
    <n v="1436418000"/>
    <d v="2015-07-10T05:00:00"/>
    <n v="1436504400"/>
    <b v="0"/>
    <b v="0"/>
    <s v="film &amp; video/drama"/>
    <x v="4"/>
    <x v="6"/>
  </r>
  <r>
    <n v="2758"/>
    <n v="2758"/>
    <n v="0.34475"/>
    <x v="0"/>
    <n v="110.32"/>
    <n v="25"/>
    <x v="1"/>
    <s v="USD"/>
    <d v="2017-08-24T05:00:00"/>
    <n v="1503550800"/>
    <d v="2017-10-18T05:00:00"/>
    <n v="1508302800"/>
    <b v="0"/>
    <b v="1"/>
    <s v="music/indie rock"/>
    <x v="1"/>
    <x v="7"/>
  </r>
  <r>
    <n v="12607"/>
    <n v="12607"/>
    <n v="14.007777777777777"/>
    <x v="1"/>
    <n v="66.005235602094245"/>
    <n v="191"/>
    <x v="1"/>
    <s v="USD"/>
    <d v="2015-02-11T06:00:00"/>
    <n v="1423634400"/>
    <d v="2015-03-07T06:00:00"/>
    <n v="1425708000"/>
    <b v="0"/>
    <b v="0"/>
    <s v="technology/web"/>
    <x v="2"/>
    <x v="2"/>
  </r>
  <r>
    <n v="142823"/>
    <n v="142823"/>
    <n v="0.71770351758793971"/>
    <x v="0"/>
    <n v="41.005742176284812"/>
    <n v="3483"/>
    <x v="1"/>
    <s v="USD"/>
    <d v="2017-02-16T06:00:00"/>
    <n v="1487224800"/>
    <d v="2017-03-01T06:00:00"/>
    <n v="1488348000"/>
    <b v="0"/>
    <b v="0"/>
    <s v="food/food trucks"/>
    <x v="0"/>
    <x v="0"/>
  </r>
  <r>
    <n v="95958"/>
    <n v="95958"/>
    <n v="0.53074115044247783"/>
    <x v="0"/>
    <n v="103.96316359696641"/>
    <n v="923"/>
    <x v="1"/>
    <s v="USD"/>
    <d v="2017-07-14T05:00:00"/>
    <n v="1500008400"/>
    <d v="2017-08-13T05:00:00"/>
    <n v="1502600400"/>
    <b v="0"/>
    <b v="0"/>
    <s v="theater/plays"/>
    <x v="3"/>
    <x v="3"/>
  </r>
  <r>
    <n v="5"/>
    <n v="5"/>
    <n v="0.05"/>
    <x v="0"/>
    <n v="5"/>
    <n v="1"/>
    <x v="1"/>
    <s v="USD"/>
    <d v="2015-05-20T05:00:00"/>
    <n v="1432098000"/>
    <d v="2015-06-07T05:00:00"/>
    <n v="1433653200"/>
    <b v="0"/>
    <b v="1"/>
    <s v="music/jazz"/>
    <x v="1"/>
    <x v="17"/>
  </r>
  <r>
    <n v="94631"/>
    <n v="94631"/>
    <n v="1.2770715249662619"/>
    <x v="1"/>
    <n v="47.009935419771487"/>
    <n v="2013"/>
    <x v="1"/>
    <s v="USD"/>
    <d v="2015-08-24T05:00:00"/>
    <n v="1440392400"/>
    <d v="2015-09-07T05:00:00"/>
    <n v="1441602000"/>
    <b v="0"/>
    <b v="0"/>
    <s v="music/rock"/>
    <x v="1"/>
    <x v="1"/>
  </r>
  <r>
    <n v="713.21"/>
    <n v="977"/>
    <n v="0.34892857142857142"/>
    <x v="0"/>
    <n v="29.606060606060606"/>
    <n v="33"/>
    <x v="0"/>
    <s v="CAD"/>
    <d v="2015-11-07T06:00:00"/>
    <n v="1446876000"/>
    <d v="2015-11-15T06:00:00"/>
    <n v="1447567200"/>
    <b v="0"/>
    <b v="0"/>
    <s v="theater/plays"/>
    <x v="3"/>
    <x v="3"/>
  </r>
  <r>
    <n v="137961"/>
    <n v="137961"/>
    <n v="4.105982142857143"/>
    <x v="1"/>
    <n v="81.010569583088667"/>
    <n v="1703"/>
    <x v="1"/>
    <s v="USD"/>
    <d v="2019-07-05T05:00:00"/>
    <n v="1562302800"/>
    <d v="2019-07-06T05:00:00"/>
    <n v="1562389200"/>
    <b v="0"/>
    <b v="0"/>
    <s v="theater/plays"/>
    <x v="3"/>
    <x v="3"/>
  </r>
  <r>
    <n v="981.24"/>
    <n v="7548"/>
    <n v="1.2373770491803278"/>
    <x v="1"/>
    <n v="94.35"/>
    <n v="80"/>
    <x v="3"/>
    <s v="DKK"/>
    <d v="2013-09-03T05:00:00"/>
    <n v="1378184400"/>
    <d v="2013-09-10T05:00:00"/>
    <n v="1378789200"/>
    <b v="0"/>
    <b v="0"/>
    <s v="film &amp; video/documentary"/>
    <x v="4"/>
    <x v="4"/>
  </r>
  <r>
    <n v="2241"/>
    <n v="2241"/>
    <n v="0.58973684210526311"/>
    <x v="2"/>
    <n v="26.058139534883722"/>
    <n v="86"/>
    <x v="1"/>
    <s v="USD"/>
    <d v="2017-01-22T06:00:00"/>
    <n v="1485064800"/>
    <d v="2017-03-03T06:00:00"/>
    <n v="1488520800"/>
    <b v="0"/>
    <b v="0"/>
    <s v="technology/wearables"/>
    <x v="2"/>
    <x v="8"/>
  </r>
  <r>
    <n v="3293.7599999999998"/>
    <n v="3431"/>
    <n v="0.36892473118279567"/>
    <x v="0"/>
    <n v="85.775000000000006"/>
    <n v="40"/>
    <x v="6"/>
    <s v="EUR"/>
    <d v="2012-01-14T06:00:00"/>
    <n v="1326520800"/>
    <d v="2012-01-23T06:00:00"/>
    <n v="1327298400"/>
    <b v="0"/>
    <b v="0"/>
    <s v="theater/plays"/>
    <x v="3"/>
    <x v="3"/>
  </r>
  <r>
    <n v="4253"/>
    <n v="4253"/>
    <n v="1.8491304347826087"/>
    <x v="1"/>
    <n v="103.73170731707317"/>
    <n v="41"/>
    <x v="1"/>
    <s v="USD"/>
    <d v="2015-09-03T05:00:00"/>
    <n v="1441256400"/>
    <d v="2015-09-28T05:00:00"/>
    <n v="1443416400"/>
    <b v="0"/>
    <b v="0"/>
    <s v="games/video games"/>
    <x v="6"/>
    <x v="11"/>
  </r>
  <r>
    <n v="836.57999999999993"/>
    <n v="1146"/>
    <n v="0.11814432989690722"/>
    <x v="0"/>
    <n v="49.826086956521742"/>
    <n v="23"/>
    <x v="0"/>
    <s v="CAD"/>
    <d v="2018-08-10T05:00:00"/>
    <n v="1533877200"/>
    <d v="2018-08-13T05:00:00"/>
    <n v="1534136400"/>
    <b v="1"/>
    <b v="0"/>
    <s v="photography/photography books"/>
    <x v="7"/>
    <x v="14"/>
  </r>
  <r>
    <n v="11948"/>
    <n v="11948"/>
    <n v="2.9870000000000001"/>
    <x v="1"/>
    <n v="63.893048128342244"/>
    <n v="187"/>
    <x v="1"/>
    <s v="USD"/>
    <d v="2011-08-27T05:00:00"/>
    <n v="1314421200"/>
    <d v="2011-09-03T05:00:00"/>
    <n v="1315026000"/>
    <b v="0"/>
    <b v="0"/>
    <s v="film &amp; video/animation"/>
    <x v="4"/>
    <x v="10"/>
  </r>
  <r>
    <n v="144591.24000000002"/>
    <n v="135132"/>
    <n v="2.2635175879396985"/>
    <x v="1"/>
    <n v="47.002434782608695"/>
    <n v="2875"/>
    <x v="4"/>
    <s v="GBP"/>
    <d v="2011-01-01T06:00:00"/>
    <n v="1293861600"/>
    <d v="2011-01-15T06:00:00"/>
    <n v="1295071200"/>
    <b v="0"/>
    <b v="1"/>
    <s v="theater/plays"/>
    <x v="3"/>
    <x v="3"/>
  </r>
  <r>
    <n v="9546"/>
    <n v="9546"/>
    <n v="1.7356363636363636"/>
    <x v="1"/>
    <n v="108.47727272727273"/>
    <n v="88"/>
    <x v="1"/>
    <s v="USD"/>
    <d v="2017-10-07T05:00:00"/>
    <n v="1507352400"/>
    <d v="2017-10-31T05:00:00"/>
    <n v="1509426000"/>
    <b v="0"/>
    <b v="0"/>
    <s v="theater/plays"/>
    <x v="3"/>
    <x v="3"/>
  </r>
  <r>
    <n v="13755"/>
    <n v="13755"/>
    <n v="3.7175675675675675"/>
    <x v="1"/>
    <n v="72.015706806282722"/>
    <n v="191"/>
    <x v="1"/>
    <s v="USD"/>
    <d v="2011-01-27T06:00:00"/>
    <n v="1296108000"/>
    <d v="2011-03-06T06:00:00"/>
    <n v="1299391200"/>
    <b v="0"/>
    <b v="0"/>
    <s v="music/rock"/>
    <x v="1"/>
    <x v="1"/>
  </r>
  <r>
    <n v="8330"/>
    <n v="8330"/>
    <n v="1.601923076923077"/>
    <x v="1"/>
    <n v="59.928057553956833"/>
    <n v="139"/>
    <x v="1"/>
    <s v="USD"/>
    <d v="2011-12-27T06:00:00"/>
    <n v="1324965600"/>
    <d v="2011-12-28T06:00:00"/>
    <n v="1325052000"/>
    <b v="0"/>
    <b v="0"/>
    <s v="music/rock"/>
    <x v="1"/>
    <x v="1"/>
  </r>
  <r>
    <n v="14547"/>
    <n v="14547"/>
    <n v="16.163333333333334"/>
    <x v="1"/>
    <n v="78.209677419354833"/>
    <n v="186"/>
    <x v="1"/>
    <s v="USD"/>
    <d v="2018-03-05T06:00:00"/>
    <n v="1520229600"/>
    <d v="2018-04-04T05:00:00"/>
    <n v="1522818000"/>
    <b v="0"/>
    <b v="0"/>
    <s v="music/indie rock"/>
    <x v="1"/>
    <x v="7"/>
  </r>
  <r>
    <n v="7510.4000000000005"/>
    <n v="11735"/>
    <n v="7.3343749999999996"/>
    <x v="1"/>
    <n v="104.77678571428571"/>
    <n v="112"/>
    <x v="2"/>
    <s v="AUD"/>
    <d v="2016-12-29T06:00:00"/>
    <n v="1482991200"/>
    <d v="2017-01-25T06:00:00"/>
    <n v="1485324000"/>
    <b v="0"/>
    <b v="0"/>
    <s v="theater/plays"/>
    <x v="3"/>
    <x v="3"/>
  </r>
  <r>
    <n v="10658"/>
    <n v="10658"/>
    <n v="5.9211111111111112"/>
    <x v="1"/>
    <n v="105.52475247524752"/>
    <n v="101"/>
    <x v="1"/>
    <s v="USD"/>
    <d v="2011-01-03T06:00:00"/>
    <n v="1294034400"/>
    <d v="2011-01-04T06:00:00"/>
    <n v="1294120800"/>
    <b v="0"/>
    <b v="1"/>
    <s v="theater/plays"/>
    <x v="3"/>
    <x v="3"/>
  </r>
  <r>
    <n v="1870"/>
    <n v="1870"/>
    <n v="0.18888888888888888"/>
    <x v="0"/>
    <n v="24.933333333333334"/>
    <n v="75"/>
    <x v="1"/>
    <s v="USD"/>
    <d v="2014-10-18T05:00:00"/>
    <n v="1413608400"/>
    <d v="2014-11-11T06:00:00"/>
    <n v="1415685600"/>
    <b v="0"/>
    <b v="1"/>
    <s v="theater/plays"/>
    <x v="3"/>
    <x v="3"/>
  </r>
  <r>
    <n v="15401.580000000002"/>
    <n v="14394"/>
    <n v="2.7680769230769231"/>
    <x v="1"/>
    <n v="69.873786407766985"/>
    <n v="206"/>
    <x v="4"/>
    <s v="GBP"/>
    <d v="2010-10-13T05:00:00"/>
    <n v="1286946000"/>
    <d v="2010-11-05T05:00:00"/>
    <n v="1288933200"/>
    <b v="0"/>
    <b v="1"/>
    <s v="film &amp; video/documentary"/>
    <x v="4"/>
    <x v="4"/>
  </r>
  <r>
    <n v="14743"/>
    <n v="14743"/>
    <n v="2.730185185185185"/>
    <x v="1"/>
    <n v="95.733766233766232"/>
    <n v="154"/>
    <x v="1"/>
    <s v="USD"/>
    <d v="2013-02-03T06:00:00"/>
    <n v="1359871200"/>
    <d v="2013-03-14T05:00:00"/>
    <n v="1363237200"/>
    <b v="0"/>
    <b v="1"/>
    <s v="film &amp; video/television"/>
    <x v="4"/>
    <x v="19"/>
  </r>
  <r>
    <n v="178965"/>
    <n v="178965"/>
    <n v="1.593633125556545"/>
    <x v="1"/>
    <n v="29.997485752598056"/>
    <n v="5966"/>
    <x v="1"/>
    <s v="USD"/>
    <d v="2019-04-15T05:00:00"/>
    <n v="1555304400"/>
    <d v="2019-04-21T05:00:00"/>
    <n v="1555822800"/>
    <b v="0"/>
    <b v="0"/>
    <s v="theater/plays"/>
    <x v="3"/>
    <x v="3"/>
  </r>
  <r>
    <n v="128410"/>
    <n v="128410"/>
    <n v="0.67869978858350954"/>
    <x v="0"/>
    <n v="59.011948529411768"/>
    <n v="2176"/>
    <x v="1"/>
    <s v="USD"/>
    <d v="2015-02-08T06:00:00"/>
    <n v="1423375200"/>
    <d v="2015-03-31T05:00:00"/>
    <n v="1427778000"/>
    <b v="0"/>
    <b v="0"/>
    <s v="theater/plays"/>
    <x v="3"/>
    <x v="3"/>
  </r>
  <r>
    <n v="14324"/>
    <n v="14324"/>
    <n v="15.915555555555555"/>
    <x v="1"/>
    <n v="84.757396449704146"/>
    <n v="169"/>
    <x v="1"/>
    <s v="USD"/>
    <d v="2015-01-08T06:00:00"/>
    <n v="1420696800"/>
    <d v="2015-01-28T06:00:00"/>
    <n v="1422424800"/>
    <b v="0"/>
    <b v="1"/>
    <s v="film &amp; video/documentary"/>
    <x v="4"/>
    <x v="4"/>
  </r>
  <r>
    <n v="164291"/>
    <n v="164291"/>
    <n v="7.3018222222222224"/>
    <x v="1"/>
    <n v="78.010921177587846"/>
    <n v="2106"/>
    <x v="1"/>
    <s v="USD"/>
    <d v="2017-08-17T05:00:00"/>
    <n v="1502946000"/>
    <d v="2017-08-25T05:00:00"/>
    <n v="1503637200"/>
    <b v="0"/>
    <b v="0"/>
    <s v="theater/plays"/>
    <x v="3"/>
    <x v="3"/>
  </r>
  <r>
    <n v="22073"/>
    <n v="22073"/>
    <n v="0.13185782556750297"/>
    <x v="0"/>
    <n v="50.05215419501134"/>
    <n v="441"/>
    <x v="1"/>
    <s v="USD"/>
    <d v="2019-01-11T06:00:00"/>
    <n v="1547186400"/>
    <d v="2019-01-16T06:00:00"/>
    <n v="1547618400"/>
    <b v="0"/>
    <b v="1"/>
    <s v="film &amp; video/documentary"/>
    <x v="4"/>
    <x v="4"/>
  </r>
  <r>
    <n v="1479"/>
    <n v="1479"/>
    <n v="0.54777777777777781"/>
    <x v="0"/>
    <n v="59.16"/>
    <n v="25"/>
    <x v="1"/>
    <s v="USD"/>
    <d v="2015-10-16T05:00:00"/>
    <n v="1444971600"/>
    <d v="2015-12-12T06:00:00"/>
    <n v="1449900000"/>
    <b v="0"/>
    <b v="0"/>
    <s v="music/indie rock"/>
    <x v="1"/>
    <x v="7"/>
  </r>
  <r>
    <n v="12275"/>
    <n v="12275"/>
    <n v="3.6102941176470589"/>
    <x v="1"/>
    <n v="93.702290076335885"/>
    <n v="131"/>
    <x v="1"/>
    <s v="USD"/>
    <d v="2014-07-06T05:00:00"/>
    <n v="1404622800"/>
    <d v="2014-07-12T05:00:00"/>
    <n v="1405141200"/>
    <b v="0"/>
    <b v="0"/>
    <s v="music/rock"/>
    <x v="1"/>
    <x v="1"/>
  </r>
  <r>
    <n v="5098"/>
    <n v="5098"/>
    <n v="0.10257545271629778"/>
    <x v="0"/>
    <n v="40.14173228346457"/>
    <n v="127"/>
    <x v="1"/>
    <s v="USD"/>
    <d v="2019-10-22T05:00:00"/>
    <n v="1571720400"/>
    <d v="2019-11-05T06:00:00"/>
    <n v="1572933600"/>
    <b v="0"/>
    <b v="0"/>
    <s v="theater/plays"/>
    <x v="3"/>
    <x v="3"/>
  </r>
  <r>
    <n v="24882"/>
    <n v="24882"/>
    <n v="0.13962962962962963"/>
    <x v="0"/>
    <n v="70.090140845070422"/>
    <n v="355"/>
    <x v="1"/>
    <s v="USD"/>
    <d v="2018-05-21T05:00:00"/>
    <n v="1526878800"/>
    <d v="2018-06-28T05:00:00"/>
    <n v="1530162000"/>
    <b v="0"/>
    <b v="0"/>
    <s v="film &amp; video/documentary"/>
    <x v="4"/>
    <x v="4"/>
  </r>
  <r>
    <n v="3115.84"/>
    <n v="2912"/>
    <n v="0.40444444444444444"/>
    <x v="0"/>
    <n v="66.181818181818187"/>
    <n v="44"/>
    <x v="4"/>
    <s v="GBP"/>
    <d v="2011-10-27T05:00:00"/>
    <n v="1319691600"/>
    <d v="2011-11-10T06:00:00"/>
    <n v="1320904800"/>
    <b v="0"/>
    <b v="0"/>
    <s v="theater/plays"/>
    <x v="3"/>
    <x v="3"/>
  </r>
  <r>
    <n v="4008"/>
    <n v="4008"/>
    <n v="1.6032"/>
    <x v="1"/>
    <n v="47.714285714285715"/>
    <n v="84"/>
    <x v="1"/>
    <s v="USD"/>
    <d v="2013-06-23T05:00:00"/>
    <n v="1371963600"/>
    <d v="2013-06-28T05:00:00"/>
    <n v="1372395600"/>
    <b v="0"/>
    <b v="0"/>
    <s v="theater/plays"/>
    <x v="3"/>
    <x v="3"/>
  </r>
  <r>
    <n v="9749"/>
    <n v="9749"/>
    <n v="1.8394339622641509"/>
    <x v="1"/>
    <n v="62.896774193548389"/>
    <n v="155"/>
    <x v="1"/>
    <s v="USD"/>
    <d v="2015-06-08T05:00:00"/>
    <n v="1433739600"/>
    <d v="2015-07-24T05:00:00"/>
    <n v="1437714000"/>
    <b v="0"/>
    <b v="0"/>
    <s v="theater/plays"/>
    <x v="3"/>
    <x v="3"/>
  </r>
  <r>
    <n v="5803"/>
    <n v="5803"/>
    <n v="0.63769230769230767"/>
    <x v="0"/>
    <n v="86.611940298507463"/>
    <n v="67"/>
    <x v="1"/>
    <s v="USD"/>
    <d v="2017-10-16T05:00:00"/>
    <n v="1508130000"/>
    <d v="2017-11-04T05:00:00"/>
    <n v="1509771600"/>
    <b v="0"/>
    <b v="0"/>
    <s v="photography/photography books"/>
    <x v="7"/>
    <x v="14"/>
  </r>
  <r>
    <n v="14199"/>
    <n v="14199"/>
    <n v="2.2538095238095237"/>
    <x v="1"/>
    <n v="75.126984126984127"/>
    <n v="189"/>
    <x v="1"/>
    <s v="USD"/>
    <d v="2019-02-13T06:00:00"/>
    <n v="1550037600"/>
    <d v="2019-02-19T06:00:00"/>
    <n v="1550556000"/>
    <b v="0"/>
    <b v="1"/>
    <s v="food/food trucks"/>
    <x v="0"/>
    <x v="0"/>
  </r>
  <r>
    <n v="196779"/>
    <n v="196779"/>
    <n v="1.7200961538461539"/>
    <x v="1"/>
    <n v="41.004167534903104"/>
    <n v="4799"/>
    <x v="1"/>
    <s v="USD"/>
    <d v="2017-02-10T06:00:00"/>
    <n v="1486706400"/>
    <d v="2017-03-09T06:00:00"/>
    <n v="1489039200"/>
    <b v="1"/>
    <b v="1"/>
    <s v="film &amp; video/documentary"/>
    <x v="4"/>
    <x v="4"/>
  </r>
  <r>
    <n v="56859"/>
    <n v="56859"/>
    <n v="1.4616709511568124"/>
    <x v="1"/>
    <n v="50.007915567282325"/>
    <n v="1137"/>
    <x v="1"/>
    <s v="USD"/>
    <d v="2019-03-29T05:00:00"/>
    <n v="1553835600"/>
    <d v="2019-04-30T05:00:00"/>
    <n v="1556600400"/>
    <b v="0"/>
    <b v="0"/>
    <s v="publishing/nonfiction"/>
    <x v="5"/>
    <x v="9"/>
  </r>
  <r>
    <n v="103554"/>
    <n v="103554"/>
    <n v="0.76423616236162362"/>
    <x v="0"/>
    <n v="96.960674157303373"/>
    <n v="1068"/>
    <x v="1"/>
    <s v="USD"/>
    <d v="2010-06-26T05:00:00"/>
    <n v="1277528400"/>
    <d v="2010-07-08T05:00:00"/>
    <n v="1278565200"/>
    <b v="0"/>
    <b v="0"/>
    <s v="theater/plays"/>
    <x v="3"/>
    <x v="3"/>
  </r>
  <r>
    <n v="42795"/>
    <n v="42795"/>
    <n v="0.39261467889908258"/>
    <x v="0"/>
    <n v="100.93160377358491"/>
    <n v="424"/>
    <x v="1"/>
    <s v="USD"/>
    <d v="2012-06-12T05:00:00"/>
    <n v="1339477200"/>
    <d v="2012-06-17T05:00:00"/>
    <n v="1339909200"/>
    <b v="0"/>
    <b v="0"/>
    <s v="technology/wearables"/>
    <x v="2"/>
    <x v="8"/>
  </r>
  <r>
    <n v="13067.380000000001"/>
    <n v="12938"/>
    <n v="0.11270034843205574"/>
    <x v="3"/>
    <n v="89.227586206896547"/>
    <n v="145"/>
    <x v="5"/>
    <s v="CHF"/>
    <d v="2012-01-04T06:00:00"/>
    <n v="1325656800"/>
    <d v="2012-01-06T06:00:00"/>
    <n v="1325829600"/>
    <b v="0"/>
    <b v="0"/>
    <s v="music/indie rock"/>
    <x v="1"/>
    <x v="7"/>
  </r>
  <r>
    <n v="101352"/>
    <n v="101352"/>
    <n v="1.2211084337349398"/>
    <x v="1"/>
    <n v="87.979166666666671"/>
    <n v="1152"/>
    <x v="1"/>
    <s v="USD"/>
    <d v="2010-10-28T05:00:00"/>
    <n v="1288242000"/>
    <d v="2010-11-24T06:00:00"/>
    <n v="1290578400"/>
    <b v="0"/>
    <b v="0"/>
    <s v="theater/plays"/>
    <x v="3"/>
    <x v="3"/>
  </r>
  <r>
    <n v="4477"/>
    <n v="4477"/>
    <n v="1.8654166666666667"/>
    <x v="1"/>
    <n v="89.54"/>
    <n v="50"/>
    <x v="1"/>
    <s v="USD"/>
    <d v="2013-09-13T05:00:00"/>
    <n v="1379048400"/>
    <d v="2013-09-28T05:00:00"/>
    <n v="1380344400"/>
    <b v="0"/>
    <b v="0"/>
    <s v="photography/photography books"/>
    <x v="7"/>
    <x v="14"/>
  </r>
  <r>
    <n v="4393"/>
    <n v="4393"/>
    <n v="7.27317880794702E-2"/>
    <x v="0"/>
    <n v="29.09271523178808"/>
    <n v="151"/>
    <x v="1"/>
    <s v="USD"/>
    <d v="2014-01-14T06:00:00"/>
    <n v="1389679200"/>
    <d v="2014-01-16T06:00:00"/>
    <n v="1389852000"/>
    <b v="0"/>
    <b v="0"/>
    <s v="publishing/nonfiction"/>
    <x v="5"/>
    <x v="9"/>
  </r>
  <r>
    <n v="67546"/>
    <n v="67546"/>
    <n v="0.65642371234207963"/>
    <x v="0"/>
    <n v="42.006218905472636"/>
    <n v="1608"/>
    <x v="1"/>
    <s v="USD"/>
    <d v="2011-01-06T06:00:00"/>
    <n v="1294293600"/>
    <d v="2011-01-08T06:00:00"/>
    <n v="1294466400"/>
    <b v="0"/>
    <b v="0"/>
    <s v="technology/wearables"/>
    <x v="2"/>
    <x v="8"/>
  </r>
  <r>
    <n v="104965.23999999999"/>
    <n v="143788"/>
    <n v="2.2896178343949045"/>
    <x v="1"/>
    <n v="47.004903563255965"/>
    <n v="3059"/>
    <x v="0"/>
    <s v="CAD"/>
    <d v="2017-07-17T05:00:00"/>
    <n v="1500267600"/>
    <d v="2017-07-18T05:00:00"/>
    <n v="1500354000"/>
    <b v="0"/>
    <b v="0"/>
    <s v="music/jazz"/>
    <x v="1"/>
    <x v="17"/>
  </r>
  <r>
    <n v="3755"/>
    <n v="3755"/>
    <n v="4.6937499999999996"/>
    <x v="1"/>
    <n v="110.44117647058823"/>
    <n v="34"/>
    <x v="1"/>
    <s v="USD"/>
    <d v="2013-07-29T05:00:00"/>
    <n v="1375074000"/>
    <d v="2013-08-08T05:00:00"/>
    <n v="1375938000"/>
    <b v="0"/>
    <b v="1"/>
    <s v="film &amp; video/documentary"/>
    <x v="4"/>
    <x v="4"/>
  </r>
  <r>
    <n v="9238"/>
    <n v="9238"/>
    <n v="1.3011267605633803"/>
    <x v="1"/>
    <n v="41.990909090909092"/>
    <n v="220"/>
    <x v="1"/>
    <s v="USD"/>
    <d v="2011-12-08T06:00:00"/>
    <n v="1323324000"/>
    <d v="2011-12-09T06:00:00"/>
    <n v="1323410400"/>
    <b v="1"/>
    <b v="0"/>
    <s v="theater/plays"/>
    <x v="3"/>
    <x v="3"/>
  </r>
  <r>
    <n v="49287.68"/>
    <n v="77012"/>
    <n v="1.6705422993492407"/>
    <x v="1"/>
    <n v="48.012468827930178"/>
    <n v="1604"/>
    <x v="2"/>
    <s v="AUD"/>
    <d v="2018-10-05T05:00:00"/>
    <n v="1538715600"/>
    <d v="2018-10-13T05:00:00"/>
    <n v="1539406800"/>
    <b v="0"/>
    <b v="0"/>
    <s v="film &amp; video/drama"/>
    <x v="4"/>
    <x v="6"/>
  </r>
  <r>
    <n v="14083"/>
    <n v="14083"/>
    <n v="1.738641975308642"/>
    <x v="1"/>
    <n v="31.019823788546255"/>
    <n v="454"/>
    <x v="1"/>
    <s v="USD"/>
    <d v="2013-05-23T05:00:00"/>
    <n v="1369285200"/>
    <d v="2013-05-29T05:00:00"/>
    <n v="1369803600"/>
    <b v="0"/>
    <b v="0"/>
    <s v="music/rock"/>
    <x v="1"/>
    <x v="1"/>
  </r>
  <r>
    <n v="11713.92"/>
    <n v="12202"/>
    <n v="7.1776470588235295"/>
    <x v="1"/>
    <n v="99.203252032520325"/>
    <n v="123"/>
    <x v="6"/>
    <s v="EUR"/>
    <d v="2018-05-08T05:00:00"/>
    <n v="1525755600"/>
    <d v="2018-05-10T05:00:00"/>
    <n v="1525928400"/>
    <b v="0"/>
    <b v="1"/>
    <s v="film &amp; video/animation"/>
    <x v="4"/>
    <x v="10"/>
  </r>
  <r>
    <n v="62127"/>
    <n v="62127"/>
    <n v="0.63850976361767731"/>
    <x v="0"/>
    <n v="66.022316684378325"/>
    <n v="941"/>
    <x v="1"/>
    <s v="USD"/>
    <d v="2011-02-02T06:00:00"/>
    <n v="1296626400"/>
    <d v="2011-02-09T06:00:00"/>
    <n v="1297231200"/>
    <b v="0"/>
    <b v="0"/>
    <s v="music/indie rock"/>
    <x v="1"/>
    <x v="7"/>
  </r>
  <r>
    <n v="2"/>
    <n v="2"/>
    <n v="0.02"/>
    <x v="0"/>
    <n v="2"/>
    <n v="1"/>
    <x v="1"/>
    <s v="USD"/>
    <d v="2013-08-16T05:00:00"/>
    <n v="1376629200"/>
    <d v="2013-09-07T05:00:00"/>
    <n v="1378530000"/>
    <b v="0"/>
    <b v="1"/>
    <s v="photography/photography books"/>
    <x v="7"/>
    <x v="14"/>
  </r>
  <r>
    <n v="13772"/>
    <n v="13772"/>
    <n v="15.302222222222222"/>
    <x v="1"/>
    <n v="46.060200668896321"/>
    <n v="299"/>
    <x v="1"/>
    <s v="USD"/>
    <d v="2019-10-27T05:00:00"/>
    <n v="1572152400"/>
    <d v="2019-10-27T05:00:00"/>
    <n v="1572152400"/>
    <b v="0"/>
    <b v="0"/>
    <s v="theater/plays"/>
    <x v="3"/>
    <x v="3"/>
  </r>
  <r>
    <n v="2946"/>
    <n v="2946"/>
    <n v="0.40356164383561643"/>
    <x v="0"/>
    <n v="73.650000000000006"/>
    <n v="40"/>
    <x v="1"/>
    <s v="USD"/>
    <d v="2012-01-06T06:00:00"/>
    <n v="1325829600"/>
    <d v="2012-02-22T06:00:00"/>
    <n v="1329890400"/>
    <b v="0"/>
    <b v="1"/>
    <s v="film &amp; video/shorts"/>
    <x v="4"/>
    <x v="12"/>
  </r>
  <r>
    <n v="123238.59999999999"/>
    <n v="168820"/>
    <n v="0.86220633299284988"/>
    <x v="0"/>
    <n v="55.99336650082919"/>
    <n v="3015"/>
    <x v="0"/>
    <s v="CAD"/>
    <d v="2010-05-12T05:00:00"/>
    <n v="1273640400"/>
    <d v="2010-06-17T05:00:00"/>
    <n v="1276750800"/>
    <b v="0"/>
    <b v="1"/>
    <s v="theater/plays"/>
    <x v="3"/>
    <x v="3"/>
  </r>
  <r>
    <n v="154321"/>
    <n v="154321"/>
    <n v="3.1558486707566464"/>
    <x v="1"/>
    <n v="68.985695127402778"/>
    <n v="2237"/>
    <x v="1"/>
    <s v="USD"/>
    <d v="2017-11-14T06:00:00"/>
    <n v="1510639200"/>
    <d v="2017-11-17T06:00:00"/>
    <n v="1510898400"/>
    <b v="0"/>
    <b v="0"/>
    <s v="theater/plays"/>
    <x v="3"/>
    <x v="3"/>
  </r>
  <r>
    <n v="26527"/>
    <n v="26527"/>
    <n v="0.89618243243243245"/>
    <x v="0"/>
    <n v="60.981609195402299"/>
    <n v="435"/>
    <x v="1"/>
    <s v="USD"/>
    <d v="2018-06-04T05:00:00"/>
    <n v="1528088400"/>
    <d v="2018-07-24T05:00:00"/>
    <n v="1532408400"/>
    <b v="0"/>
    <b v="0"/>
    <s v="theater/plays"/>
    <x v="3"/>
    <x v="3"/>
  </r>
  <r>
    <n v="71583"/>
    <n v="71583"/>
    <n v="1.8214503816793892"/>
    <x v="1"/>
    <n v="110.98139534883721"/>
    <n v="645"/>
    <x v="1"/>
    <s v="USD"/>
    <d v="2013-01-30T06:00:00"/>
    <n v="1359525600"/>
    <d v="2013-02-11T06:00:00"/>
    <n v="1360562400"/>
    <b v="1"/>
    <b v="0"/>
    <s v="film &amp; video/documentary"/>
    <x v="4"/>
    <x v="4"/>
  </r>
  <r>
    <n v="1573"/>
    <n v="12100"/>
    <n v="3.5588235294117645"/>
    <x v="1"/>
    <n v="25"/>
    <n v="484"/>
    <x v="3"/>
    <s v="DKK"/>
    <d v="2019-10-13T05:00:00"/>
    <n v="1570942800"/>
    <d v="2019-10-20T05:00:00"/>
    <n v="1571547600"/>
    <b v="0"/>
    <b v="0"/>
    <s v="theater/plays"/>
    <x v="3"/>
    <x v="3"/>
  </r>
  <r>
    <n v="8854.17"/>
    <n v="12129"/>
    <n v="1.3183695652173912"/>
    <x v="1"/>
    <n v="78.759740259740255"/>
    <n v="154"/>
    <x v="0"/>
    <s v="CAD"/>
    <d v="2016-06-20T05:00:00"/>
    <n v="1466398800"/>
    <d v="2016-07-10T05:00:00"/>
    <n v="1468126800"/>
    <b v="0"/>
    <b v="0"/>
    <s v="film &amp; video/documentary"/>
    <x v="4"/>
    <x v="4"/>
  </r>
  <r>
    <n v="62804"/>
    <n v="62804"/>
    <n v="0.46315634218289087"/>
    <x v="0"/>
    <n v="87.960784313725483"/>
    <n v="714"/>
    <x v="1"/>
    <s v="USD"/>
    <d v="2017-04-18T05:00:00"/>
    <n v="1492491600"/>
    <d v="2017-04-22T05:00:00"/>
    <n v="1492837200"/>
    <b v="0"/>
    <b v="0"/>
    <s v="music/rock"/>
    <x v="1"/>
    <x v="1"/>
  </r>
  <r>
    <n v="55536"/>
    <n v="55536"/>
    <n v="0.36132726089785294"/>
    <x v="2"/>
    <n v="49.987398739873989"/>
    <n v="1111"/>
    <x v="1"/>
    <s v="USD"/>
    <d v="2015-04-28T05:00:00"/>
    <n v="1430197200"/>
    <d v="2015-04-28T05:00:00"/>
    <n v="1430197200"/>
    <b v="0"/>
    <b v="0"/>
    <s v="games/mobile games"/>
    <x v="6"/>
    <x v="20"/>
  </r>
  <r>
    <n v="8161"/>
    <n v="8161"/>
    <n v="1.0462820512820512"/>
    <x v="1"/>
    <n v="99.524390243902445"/>
    <n v="82"/>
    <x v="1"/>
    <s v="USD"/>
    <d v="2017-05-29T05:00:00"/>
    <n v="1496034000"/>
    <d v="2017-05-31T05:00:00"/>
    <n v="1496206800"/>
    <b v="0"/>
    <b v="0"/>
    <s v="theater/plays"/>
    <x v="3"/>
    <x v="3"/>
  </r>
  <r>
    <n v="14046"/>
    <n v="14046"/>
    <n v="6.6885714285714286"/>
    <x v="1"/>
    <n v="104.82089552238806"/>
    <n v="134"/>
    <x v="1"/>
    <s v="USD"/>
    <d v="2014-01-03T06:00:00"/>
    <n v="1388728800"/>
    <d v="2014-01-13T06:00:00"/>
    <n v="1389592800"/>
    <b v="0"/>
    <b v="0"/>
    <s v="publishing/fiction"/>
    <x v="5"/>
    <x v="13"/>
  </r>
  <r>
    <n v="117628"/>
    <n v="117628"/>
    <n v="0.62072823218997364"/>
    <x v="2"/>
    <n v="108.01469237832875"/>
    <n v="1089"/>
    <x v="1"/>
    <s v="USD"/>
    <d v="2018-11-27T06:00:00"/>
    <n v="1543298400"/>
    <d v="2018-12-24T06:00:00"/>
    <n v="1545631200"/>
    <b v="0"/>
    <b v="0"/>
    <s v="film &amp; video/animation"/>
    <x v="4"/>
    <x v="10"/>
  </r>
  <r>
    <n v="159405"/>
    <n v="159405"/>
    <n v="0.84699787460148779"/>
    <x v="0"/>
    <n v="28.998544660724033"/>
    <n v="5497"/>
    <x v="1"/>
    <s v="USD"/>
    <d v="2010-04-20T05:00:00"/>
    <n v="1271739600"/>
    <d v="2010-04-28T05:00:00"/>
    <n v="1272430800"/>
    <b v="0"/>
    <b v="1"/>
    <s v="food/food trucks"/>
    <x v="0"/>
    <x v="0"/>
  </r>
  <r>
    <n v="12552"/>
    <n v="12552"/>
    <n v="0.11059030837004405"/>
    <x v="0"/>
    <n v="30.028708133971293"/>
    <n v="418"/>
    <x v="1"/>
    <s v="USD"/>
    <d v="2012-01-13T06:00:00"/>
    <n v="1326434400"/>
    <d v="2012-01-30T06:00:00"/>
    <n v="1327903200"/>
    <b v="0"/>
    <b v="0"/>
    <s v="theater/plays"/>
    <x v="3"/>
    <x v="3"/>
  </r>
  <r>
    <n v="59007"/>
    <n v="59007"/>
    <n v="0.43838781575037145"/>
    <x v="0"/>
    <n v="41.005559416261292"/>
    <n v="1439"/>
    <x v="1"/>
    <s v="USD"/>
    <d v="2011-01-17T06:00:00"/>
    <n v="1295244000"/>
    <d v="2011-01-26T06:00:00"/>
    <n v="1296021600"/>
    <b v="0"/>
    <b v="1"/>
    <s v="film &amp; video/documentary"/>
    <x v="4"/>
    <x v="4"/>
  </r>
  <r>
    <n v="943"/>
    <n v="943"/>
    <n v="0.55470588235294116"/>
    <x v="0"/>
    <n v="62.866666666666667"/>
    <n v="15"/>
    <x v="1"/>
    <s v="USD"/>
    <d v="2018-11-03T05:00:00"/>
    <n v="1541221200"/>
    <d v="2018-11-27T06:00:00"/>
    <n v="1543298400"/>
    <b v="0"/>
    <b v="0"/>
    <s v="theater/plays"/>
    <x v="3"/>
    <x v="3"/>
  </r>
  <r>
    <n v="68592.990000000005"/>
    <n v="93963"/>
    <n v="0.57399511301160655"/>
    <x v="0"/>
    <n v="47.005002501250623"/>
    <n v="1999"/>
    <x v="0"/>
    <s v="CAD"/>
    <d v="2012-05-06T05:00:00"/>
    <n v="1336280400"/>
    <d v="2012-05-07T05:00:00"/>
    <n v="1336366800"/>
    <b v="0"/>
    <b v="0"/>
    <s v="film &amp; video/documentary"/>
    <x v="4"/>
    <x v="4"/>
  </r>
  <r>
    <n v="140469"/>
    <n v="140469"/>
    <n v="1.2343497363796134"/>
    <x v="1"/>
    <n v="26.997693638285604"/>
    <n v="5203"/>
    <x v="1"/>
    <s v="USD"/>
    <d v="2011-12-22T06:00:00"/>
    <n v="1324533600"/>
    <d v="2011-12-28T06:00:00"/>
    <n v="1325052000"/>
    <b v="0"/>
    <b v="0"/>
    <s v="technology/web"/>
    <x v="2"/>
    <x v="2"/>
  </r>
  <r>
    <n v="6423"/>
    <n v="6423"/>
    <n v="1.2846"/>
    <x v="1"/>
    <n v="68.329787234042556"/>
    <n v="94"/>
    <x v="1"/>
    <s v="USD"/>
    <d v="2017-06-25T05:00:00"/>
    <n v="1498366800"/>
    <d v="2017-07-09T05:00:00"/>
    <n v="1499576400"/>
    <b v="0"/>
    <b v="0"/>
    <s v="theater/plays"/>
    <x v="3"/>
    <x v="3"/>
  </r>
  <r>
    <n v="6015"/>
    <n v="6015"/>
    <n v="0.63989361702127656"/>
    <x v="0"/>
    <n v="50.974576271186443"/>
    <n v="118"/>
    <x v="1"/>
    <s v="USD"/>
    <d v="2017-06-29T05:00:00"/>
    <n v="1498712400"/>
    <d v="2017-07-29T05:00:00"/>
    <n v="1501304400"/>
    <b v="0"/>
    <b v="1"/>
    <s v="technology/wearables"/>
    <x v="2"/>
    <x v="8"/>
  </r>
  <r>
    <n v="11075"/>
    <n v="11075"/>
    <n v="1.2729885057471264"/>
    <x v="1"/>
    <n v="54.024390243902438"/>
    <n v="205"/>
    <x v="1"/>
    <s v="USD"/>
    <d v="2010-04-17T05:00:00"/>
    <n v="1271480400"/>
    <d v="2010-05-07T05:00:00"/>
    <n v="1273208400"/>
    <b v="0"/>
    <b v="1"/>
    <s v="theater/plays"/>
    <x v="3"/>
    <x v="3"/>
  </r>
  <r>
    <n v="15723"/>
    <n v="15723"/>
    <n v="0.10638024357239513"/>
    <x v="0"/>
    <n v="97.055555555555557"/>
    <n v="162"/>
    <x v="1"/>
    <s v="USD"/>
    <d v="2011-09-22T05:00:00"/>
    <n v="1316667600"/>
    <d v="2011-09-24T05:00:00"/>
    <n v="1316840400"/>
    <b v="0"/>
    <b v="1"/>
    <s v="food/food trucks"/>
    <x v="0"/>
    <x v="0"/>
  </r>
  <r>
    <n v="2064"/>
    <n v="2064"/>
    <n v="0.40470588235294119"/>
    <x v="0"/>
    <n v="24.867469879518072"/>
    <n v="83"/>
    <x v="1"/>
    <s v="USD"/>
    <d v="2018-04-18T05:00:00"/>
    <n v="1524027600"/>
    <d v="2018-04-24T05:00:00"/>
    <n v="1524546000"/>
    <b v="0"/>
    <b v="0"/>
    <s v="music/indie rock"/>
    <x v="1"/>
    <x v="7"/>
  </r>
  <r>
    <n v="7767"/>
    <n v="7767"/>
    <n v="2.8766666666666665"/>
    <x v="1"/>
    <n v="84.423913043478265"/>
    <n v="92"/>
    <x v="1"/>
    <s v="USD"/>
    <d v="2015-07-28T05:00:00"/>
    <n v="1438059600"/>
    <d v="2015-08-03T05:00:00"/>
    <n v="1438578000"/>
    <b v="0"/>
    <b v="0"/>
    <s v="photography/photography books"/>
    <x v="7"/>
    <x v="14"/>
  </r>
  <r>
    <n v="10313"/>
    <n v="10313"/>
    <n v="5.7294444444444448"/>
    <x v="1"/>
    <n v="47.091324200913242"/>
    <n v="219"/>
    <x v="1"/>
    <s v="USD"/>
    <d v="2013-02-27T06:00:00"/>
    <n v="1361944800"/>
    <d v="2013-03-06T06:00:00"/>
    <n v="1362549600"/>
    <b v="0"/>
    <b v="0"/>
    <s v="theater/plays"/>
    <x v="3"/>
    <x v="3"/>
  </r>
  <r>
    <n v="197018"/>
    <n v="197018"/>
    <n v="1.1290429799426933"/>
    <x v="1"/>
    <n v="77.996041171813147"/>
    <n v="2526"/>
    <x v="1"/>
    <s v="USD"/>
    <d v="2014-09-13T05:00:00"/>
    <n v="1410584400"/>
    <d v="2014-10-15T05:00:00"/>
    <n v="1413349200"/>
    <b v="0"/>
    <b v="1"/>
    <s v="theater/plays"/>
    <x v="3"/>
    <x v="3"/>
  </r>
  <r>
    <n v="47037"/>
    <n v="47037"/>
    <n v="0.46387573964497042"/>
    <x v="0"/>
    <n v="62.967871485943775"/>
    <n v="747"/>
    <x v="1"/>
    <s v="USD"/>
    <d v="2011-02-11T06:00:00"/>
    <n v="1297404000"/>
    <d v="2011-02-18T06:00:00"/>
    <n v="1298008800"/>
    <b v="0"/>
    <b v="0"/>
    <s v="film &amp; video/animation"/>
    <x v="4"/>
    <x v="10"/>
  </r>
  <r>
    <n v="173191"/>
    <n v="173191"/>
    <n v="0.90675916230366493"/>
    <x v="3"/>
    <n v="81.006080449017773"/>
    <n v="2138"/>
    <x v="1"/>
    <s v="USD"/>
    <d v="2014-02-10T06:00:00"/>
    <n v="1392012000"/>
    <d v="2014-03-10T05:00:00"/>
    <n v="1394427600"/>
    <b v="0"/>
    <b v="1"/>
    <s v="photography/photography books"/>
    <x v="7"/>
    <x v="14"/>
  </r>
  <r>
    <n v="5487"/>
    <n v="5487"/>
    <n v="0.67740740740740746"/>
    <x v="0"/>
    <n v="65.321428571428569"/>
    <n v="84"/>
    <x v="1"/>
    <s v="USD"/>
    <d v="2019-09-29T05:00:00"/>
    <n v="1569733200"/>
    <d v="2019-11-02T05:00:00"/>
    <n v="1572670800"/>
    <b v="0"/>
    <b v="0"/>
    <s v="theater/plays"/>
    <x v="3"/>
    <x v="3"/>
  </r>
  <r>
    <n v="9817"/>
    <n v="9817"/>
    <n v="1.9249019607843136"/>
    <x v="1"/>
    <n v="104.43617021276596"/>
    <n v="94"/>
    <x v="1"/>
    <s v="USD"/>
    <d v="2018-06-22T05:00:00"/>
    <n v="1529643600"/>
    <d v="2018-07-09T05:00:00"/>
    <n v="1531112400"/>
    <b v="1"/>
    <b v="0"/>
    <s v="theater/plays"/>
    <x v="3"/>
    <x v="3"/>
  </r>
  <r>
    <n v="6369"/>
    <n v="6369"/>
    <n v="0.82714285714285718"/>
    <x v="0"/>
    <n v="69.989010989010993"/>
    <n v="91"/>
    <x v="1"/>
    <s v="USD"/>
    <d v="2014-05-02T05:00:00"/>
    <n v="1399006800"/>
    <d v="2014-05-22T05:00:00"/>
    <n v="1400734800"/>
    <b v="0"/>
    <b v="0"/>
    <s v="theater/plays"/>
    <x v="3"/>
    <x v="3"/>
  </r>
  <r>
    <n v="65755"/>
    <n v="65755"/>
    <n v="0.54163920922570019"/>
    <x v="0"/>
    <n v="83.023989898989896"/>
    <n v="792"/>
    <x v="1"/>
    <s v="USD"/>
    <d v="2013-11-25T06:00:00"/>
    <n v="1385359200"/>
    <d v="2013-12-11T06:00:00"/>
    <n v="1386741600"/>
    <b v="0"/>
    <b v="1"/>
    <s v="film &amp; video/documentary"/>
    <x v="4"/>
    <x v="4"/>
  </r>
  <r>
    <n v="659.18999999999994"/>
    <n v="903"/>
    <n v="0.16722222222222222"/>
    <x v="3"/>
    <n v="90.3"/>
    <n v="10"/>
    <x v="0"/>
    <s v="CAD"/>
    <d v="2016-12-01T06:00:00"/>
    <n v="1480572000"/>
    <d v="2016-12-15T06:00:00"/>
    <n v="1481781600"/>
    <b v="1"/>
    <b v="0"/>
    <s v="theater/plays"/>
    <x v="3"/>
    <x v="3"/>
  </r>
  <r>
    <n v="170995.19999999998"/>
    <n v="178120"/>
    <n v="1.168766404199475"/>
    <x v="1"/>
    <n v="103.98131932282546"/>
    <n v="1713"/>
    <x v="6"/>
    <s v="EUR"/>
    <d v="2014-12-15T06:00:00"/>
    <n v="1418623200"/>
    <d v="2014-12-27T06:00:00"/>
    <n v="1419660000"/>
    <b v="0"/>
    <b v="1"/>
    <s v="theater/plays"/>
    <x v="3"/>
    <x v="3"/>
  </r>
  <r>
    <n v="13678"/>
    <n v="13678"/>
    <n v="10.521538461538462"/>
    <x v="1"/>
    <n v="54.931726907630519"/>
    <n v="249"/>
    <x v="1"/>
    <s v="USD"/>
    <d v="2019-04-20T05:00:00"/>
    <n v="1555736400"/>
    <d v="2019-04-21T05:00:00"/>
    <n v="1555822800"/>
    <b v="0"/>
    <b v="0"/>
    <s v="music/jazz"/>
    <x v="1"/>
    <x v="17"/>
  </r>
  <r>
    <n v="9969"/>
    <n v="9969"/>
    <n v="1.2307407407407407"/>
    <x v="1"/>
    <n v="51.921875"/>
    <n v="192"/>
    <x v="1"/>
    <s v="USD"/>
    <d v="2015-09-13T05:00:00"/>
    <n v="1442120400"/>
    <d v="2015-09-16T05:00:00"/>
    <n v="1442379600"/>
    <b v="0"/>
    <b v="1"/>
    <s v="film &amp; video/animation"/>
    <x v="4"/>
    <x v="10"/>
  </r>
  <r>
    <n v="14827"/>
    <n v="14827"/>
    <n v="1.7863855421686747"/>
    <x v="1"/>
    <n v="60.02834008097166"/>
    <n v="247"/>
    <x v="1"/>
    <s v="USD"/>
    <d v="2013-03-04T06:00:00"/>
    <n v="1362376800"/>
    <d v="2013-04-03T05:00:00"/>
    <n v="1364965200"/>
    <b v="0"/>
    <b v="0"/>
    <s v="theater/plays"/>
    <x v="3"/>
    <x v="3"/>
  </r>
  <r>
    <n v="100900"/>
    <n v="100900"/>
    <n v="3.5528169014084505"/>
    <x v="1"/>
    <n v="44.003488879197555"/>
    <n v="2293"/>
    <x v="1"/>
    <s v="USD"/>
    <d v="2016-11-06T05:00:00"/>
    <n v="1478408400"/>
    <d v="2016-11-13T06:00:00"/>
    <n v="1479016800"/>
    <b v="0"/>
    <b v="0"/>
    <s v="film &amp; video/science fiction"/>
    <x v="4"/>
    <x v="22"/>
  </r>
  <r>
    <n v="165954"/>
    <n v="165954"/>
    <n v="1.6190634146341463"/>
    <x v="1"/>
    <n v="53.003513254551258"/>
    <n v="3131"/>
    <x v="1"/>
    <s v="USD"/>
    <d v="2017-06-30T05:00:00"/>
    <n v="1498798800"/>
    <d v="2017-07-10T05:00:00"/>
    <n v="1499662800"/>
    <b v="0"/>
    <b v="0"/>
    <s v="film &amp; video/television"/>
    <x v="4"/>
    <x v="19"/>
  </r>
  <r>
    <n v="1744"/>
    <n v="1744"/>
    <n v="0.24914285714285714"/>
    <x v="0"/>
    <n v="54.5"/>
    <n v="32"/>
    <x v="1"/>
    <s v="USD"/>
    <d v="2012-04-26T05:00:00"/>
    <n v="1335416400"/>
    <d v="2012-05-24T05:00:00"/>
    <n v="1337835600"/>
    <b v="0"/>
    <b v="0"/>
    <s v="technology/wearables"/>
    <x v="2"/>
    <x v="8"/>
  </r>
  <r>
    <n v="10301.76"/>
    <n v="10731"/>
    <n v="1.9872222222222222"/>
    <x v="1"/>
    <n v="75.04195804195804"/>
    <n v="143"/>
    <x v="6"/>
    <s v="EUR"/>
    <d v="2017-09-02T05:00:00"/>
    <n v="1504328400"/>
    <d v="2017-09-18T05:00:00"/>
    <n v="1505710800"/>
    <b v="0"/>
    <b v="0"/>
    <s v="theater/plays"/>
    <x v="3"/>
    <x v="3"/>
  </r>
  <r>
    <n v="3232"/>
    <n v="3232"/>
    <n v="0.34752688172043011"/>
    <x v="3"/>
    <n v="35.911111111111111"/>
    <n v="90"/>
    <x v="1"/>
    <s v="USD"/>
    <d v="2010-09-30T05:00:00"/>
    <n v="1285822800"/>
    <d v="2010-10-19T05:00:00"/>
    <n v="1287464400"/>
    <b v="0"/>
    <b v="0"/>
    <s v="theater/plays"/>
    <x v="3"/>
    <x v="3"/>
  </r>
  <r>
    <n v="10938"/>
    <n v="10938"/>
    <n v="1.7641935483870967"/>
    <x v="1"/>
    <n v="36.952702702702702"/>
    <n v="296"/>
    <x v="1"/>
    <s v="USD"/>
    <d v="2011-07-24T05:00:00"/>
    <n v="1311483600"/>
    <d v="2011-07-26T05:00:00"/>
    <n v="1311656400"/>
    <b v="0"/>
    <b v="1"/>
    <s v="music/indie rock"/>
    <x v="1"/>
    <x v="7"/>
  </r>
  <r>
    <n v="10739"/>
    <n v="10739"/>
    <n v="5.1138095238095236"/>
    <x v="1"/>
    <n v="63.170588235294119"/>
    <n v="170"/>
    <x v="1"/>
    <s v="USD"/>
    <d v="2010-12-03T06:00:00"/>
    <n v="1291356000"/>
    <d v="2010-12-24T06:00:00"/>
    <n v="1293170400"/>
    <b v="0"/>
    <b v="1"/>
    <s v="theater/plays"/>
    <x v="3"/>
    <x v="3"/>
  </r>
  <r>
    <n v="5579"/>
    <n v="5579"/>
    <n v="0.82044117647058823"/>
    <x v="0"/>
    <n v="29.99462365591398"/>
    <n v="186"/>
    <x v="1"/>
    <s v="USD"/>
    <d v="2012-12-18T06:00:00"/>
    <n v="1355810400"/>
    <d v="2012-12-20T06:00:00"/>
    <n v="1355983200"/>
    <b v="0"/>
    <b v="0"/>
    <s v="technology/wearables"/>
    <x v="2"/>
    <x v="8"/>
  </r>
  <r>
    <n v="40396.78"/>
    <n v="37754"/>
    <n v="0.24326030927835052"/>
    <x v="3"/>
    <n v="86"/>
    <n v="439"/>
    <x v="4"/>
    <s v="GBP"/>
    <d v="2017-12-19T06:00:00"/>
    <n v="1513663200"/>
    <d v="2018-01-04T06:00:00"/>
    <n v="1515045600"/>
    <b v="0"/>
    <b v="0"/>
    <s v="film &amp; video/television"/>
    <x v="4"/>
    <x v="19"/>
  </r>
  <r>
    <n v="45384"/>
    <n v="45384"/>
    <n v="0.50482758620689661"/>
    <x v="0"/>
    <n v="75.014876033057845"/>
    <n v="605"/>
    <x v="1"/>
    <s v="USD"/>
    <d v="2013-04-14T05:00:00"/>
    <n v="1365915600"/>
    <d v="2013-04-16T05:00:00"/>
    <n v="1366088400"/>
    <b v="0"/>
    <b v="1"/>
    <s v="games/video games"/>
    <x v="6"/>
    <x v="11"/>
  </r>
  <r>
    <n v="1131.3900000000001"/>
    <n v="8703"/>
    <n v="9.67"/>
    <x v="1"/>
    <n v="101.19767441860465"/>
    <n v="86"/>
    <x v="3"/>
    <s v="DKK"/>
    <d v="2019-03-06T06:00:00"/>
    <n v="1551852000"/>
    <d v="2019-03-23T05:00:00"/>
    <n v="1553317200"/>
    <b v="0"/>
    <b v="0"/>
    <s v="games/video games"/>
    <x v="6"/>
    <x v="11"/>
  </r>
  <r>
    <n v="2.92"/>
    <n v="4"/>
    <n v="0.04"/>
    <x v="0"/>
    <n v="4"/>
    <n v="1"/>
    <x v="0"/>
    <s v="CAD"/>
    <d v="2018-10-21T05:00:00"/>
    <n v="1540098000"/>
    <d v="2018-11-13T06:00:00"/>
    <n v="1542088800"/>
    <b v="0"/>
    <b v="0"/>
    <s v="film &amp; video/animation"/>
    <x v="4"/>
    <x v="10"/>
  </r>
  <r>
    <n v="182302"/>
    <n v="182302"/>
    <n v="1.2284501347708894"/>
    <x v="1"/>
    <n v="29.001272669424118"/>
    <n v="6286"/>
    <x v="1"/>
    <s v="USD"/>
    <d v="2017-07-19T05:00:00"/>
    <n v="1500440400"/>
    <d v="2017-08-19T05:00:00"/>
    <n v="1503118800"/>
    <b v="0"/>
    <b v="0"/>
    <s v="music/rock"/>
    <x v="1"/>
    <x v="1"/>
  </r>
  <r>
    <n v="3045"/>
    <n v="3045"/>
    <n v="0.63437500000000002"/>
    <x v="0"/>
    <n v="98.225806451612897"/>
    <n v="31"/>
    <x v="1"/>
    <s v="USD"/>
    <d v="2010-07-06T05:00:00"/>
    <n v="1278392400"/>
    <d v="2010-07-07T05:00:00"/>
    <n v="1278478800"/>
    <b v="0"/>
    <b v="0"/>
    <s v="film &amp; video/drama"/>
    <x v="4"/>
    <x v="6"/>
  </r>
  <r>
    <n v="102749"/>
    <n v="102749"/>
    <n v="0.56331688596491225"/>
    <x v="0"/>
    <n v="87.001693480101608"/>
    <n v="1181"/>
    <x v="1"/>
    <s v="USD"/>
    <d v="2016-12-01T06:00:00"/>
    <n v="1480572000"/>
    <d v="2017-01-11T06:00:00"/>
    <n v="1484114400"/>
    <b v="0"/>
    <b v="0"/>
    <s v="film &amp; video/science fiction"/>
    <x v="4"/>
    <x v="22"/>
  </r>
  <r>
    <n v="1763"/>
    <n v="1763"/>
    <n v="0.44074999999999998"/>
    <x v="0"/>
    <n v="45.205128205128204"/>
    <n v="39"/>
    <x v="1"/>
    <s v="USD"/>
    <d v="2013-10-21T05:00:00"/>
    <n v="1382331600"/>
    <d v="2013-11-26T06:00:00"/>
    <n v="1385445600"/>
    <b v="0"/>
    <b v="1"/>
    <s v="film &amp; video/drama"/>
    <x v="4"/>
    <x v="6"/>
  </r>
  <r>
    <n v="137904"/>
    <n v="137904"/>
    <n v="1.1837253218884121"/>
    <x v="1"/>
    <n v="37.001341561577675"/>
    <n v="3727"/>
    <x v="1"/>
    <s v="USD"/>
    <d v="2011-09-23T05:00:00"/>
    <n v="1316754000"/>
    <d v="2011-10-16T05:00:00"/>
    <n v="1318741200"/>
    <b v="0"/>
    <b v="0"/>
    <s v="theater/plays"/>
    <x v="3"/>
    <x v="3"/>
  </r>
  <r>
    <n v="152438"/>
    <n v="152438"/>
    <n v="1.041243169398907"/>
    <x v="1"/>
    <n v="94.976947040498445"/>
    <n v="1605"/>
    <x v="1"/>
    <s v="USD"/>
    <d v="2018-02-10T06:00:00"/>
    <n v="1518242400"/>
    <d v="2018-02-10T06:00:00"/>
    <n v="1518242400"/>
    <b v="0"/>
    <b v="1"/>
    <s v="music/indie rock"/>
    <x v="1"/>
    <x v="7"/>
  </r>
  <r>
    <n v="1332"/>
    <n v="1332"/>
    <n v="0.26640000000000003"/>
    <x v="0"/>
    <n v="28.956521739130434"/>
    <n v="46"/>
    <x v="1"/>
    <s v="USD"/>
    <d v="2016-10-14T05:00:00"/>
    <n v="1476421200"/>
    <d v="2016-10-16T05:00:00"/>
    <n v="1476594000"/>
    <b v="0"/>
    <b v="0"/>
    <s v="theater/plays"/>
    <x v="3"/>
    <x v="3"/>
  </r>
  <r>
    <n v="118706"/>
    <n v="118706"/>
    <n v="3.5120118343195266"/>
    <x v="1"/>
    <n v="55.993396226415094"/>
    <n v="2120"/>
    <x v="1"/>
    <s v="USD"/>
    <d v="2010-03-28T05:00:00"/>
    <n v="1269752400"/>
    <d v="2010-05-11T05:00:00"/>
    <n v="1273554000"/>
    <b v="0"/>
    <b v="0"/>
    <s v="theater/plays"/>
    <x v="3"/>
    <x v="3"/>
  </r>
  <r>
    <n v="5674"/>
    <n v="5674"/>
    <n v="0.90063492063492068"/>
    <x v="0"/>
    <n v="54.038095238095238"/>
    <n v="105"/>
    <x v="1"/>
    <s v="USD"/>
    <d v="2014-12-28T06:00:00"/>
    <n v="1419746400"/>
    <d v="2015-01-22T06:00:00"/>
    <n v="1421906400"/>
    <b v="0"/>
    <b v="0"/>
    <s v="film &amp; video/documentary"/>
    <x v="4"/>
    <x v="4"/>
  </r>
  <r>
    <n v="4119"/>
    <n v="4119"/>
    <n v="1.7162500000000001"/>
    <x v="1"/>
    <n v="82.38"/>
    <n v="50"/>
    <x v="1"/>
    <s v="USD"/>
    <d v="2010-08-09T05:00:00"/>
    <n v="1281330000"/>
    <d v="2010-08-12T05:00:00"/>
    <n v="1281589200"/>
    <b v="0"/>
    <b v="0"/>
    <s v="theater/plays"/>
    <x v="3"/>
    <x v="3"/>
  </r>
  <r>
    <n v="139354"/>
    <n v="139354"/>
    <n v="1.4104655870445344"/>
    <x v="1"/>
    <n v="66.997115384615384"/>
    <n v="2080"/>
    <x v="1"/>
    <s v="USD"/>
    <d v="2014-04-28T05:00:00"/>
    <n v="1398661200"/>
    <d v="2014-05-18T05:00:00"/>
    <n v="1400389200"/>
    <b v="0"/>
    <b v="0"/>
    <s v="film &amp; video/drama"/>
    <x v="4"/>
    <x v="6"/>
  </r>
  <r>
    <n v="57734"/>
    <n v="57734"/>
    <n v="0.30579449152542371"/>
    <x v="0"/>
    <n v="107.91401869158878"/>
    <n v="535"/>
    <x v="1"/>
    <s v="USD"/>
    <d v="2013-01-30T06:00:00"/>
    <n v="1359525600"/>
    <d v="2013-03-09T06:00:00"/>
    <n v="1362808800"/>
    <b v="0"/>
    <b v="0"/>
    <s v="games/mobile games"/>
    <x v="6"/>
    <x v="20"/>
  </r>
  <r>
    <n v="145265"/>
    <n v="145265"/>
    <n v="1.0816455696202532"/>
    <x v="1"/>
    <n v="69.009501187648453"/>
    <n v="2105"/>
    <x v="1"/>
    <s v="USD"/>
    <d v="2013-12-31T06:00:00"/>
    <n v="1388469600"/>
    <d v="2014-01-04T06:00:00"/>
    <n v="1388815200"/>
    <b v="0"/>
    <b v="0"/>
    <s v="film &amp; video/animation"/>
    <x v="4"/>
    <x v="10"/>
  </r>
  <r>
    <n v="95020"/>
    <n v="95020"/>
    <n v="1.3345505617977529"/>
    <x v="1"/>
    <n v="39.006568144499177"/>
    <n v="2436"/>
    <x v="1"/>
    <s v="USD"/>
    <d v="2018-02-11T06:00:00"/>
    <n v="1518328800"/>
    <d v="2018-02-25T06:00:00"/>
    <n v="1519538400"/>
    <b v="0"/>
    <b v="0"/>
    <s v="theater/plays"/>
    <x v="3"/>
    <x v="3"/>
  </r>
  <r>
    <n v="8829"/>
    <n v="8829"/>
    <n v="1.8785106382978722"/>
    <x v="1"/>
    <n v="110.3625"/>
    <n v="80"/>
    <x v="1"/>
    <s v="USD"/>
    <d v="2018-01-27T06:00:00"/>
    <n v="1517032800"/>
    <d v="2018-02-05T06:00:00"/>
    <n v="1517810400"/>
    <b v="0"/>
    <b v="0"/>
    <s v="publishing/translations"/>
    <x v="5"/>
    <x v="18"/>
  </r>
  <r>
    <n v="3984"/>
    <n v="3984"/>
    <n v="3.32"/>
    <x v="1"/>
    <n v="94.857142857142861"/>
    <n v="42"/>
    <x v="1"/>
    <s v="USD"/>
    <d v="2013-05-15T05:00:00"/>
    <n v="1368594000"/>
    <d v="2013-06-07T05:00:00"/>
    <n v="1370581200"/>
    <b v="0"/>
    <b v="1"/>
    <s v="technology/wearables"/>
    <x v="2"/>
    <x v="8"/>
  </r>
  <r>
    <n v="5878.69"/>
    <n v="8053"/>
    <n v="5.7521428571428572"/>
    <x v="1"/>
    <n v="57.935251798561154"/>
    <n v="139"/>
    <x v="0"/>
    <s v="CAD"/>
    <d v="2015-11-23T06:00:00"/>
    <n v="1448258400"/>
    <d v="2015-11-30T06:00:00"/>
    <n v="1448863200"/>
    <b v="0"/>
    <b v="1"/>
    <s v="technology/web"/>
    <x v="2"/>
    <x v="2"/>
  </r>
  <r>
    <n v="1620"/>
    <n v="1620"/>
    <n v="0.40500000000000003"/>
    <x v="0"/>
    <n v="101.25"/>
    <n v="16"/>
    <x v="1"/>
    <s v="USD"/>
    <d v="2019-04-14T05:00:00"/>
    <n v="1555218000"/>
    <d v="2019-04-30T05:00:00"/>
    <n v="1556600400"/>
    <b v="0"/>
    <b v="0"/>
    <s v="theater/plays"/>
    <x v="3"/>
    <x v="3"/>
  </r>
  <r>
    <n v="10328"/>
    <n v="10328"/>
    <n v="1.8442857142857143"/>
    <x v="1"/>
    <n v="64.95597484276729"/>
    <n v="159"/>
    <x v="1"/>
    <s v="USD"/>
    <d v="2015-05-18T05:00:00"/>
    <n v="1431925200"/>
    <d v="2015-05-20T05:00:00"/>
    <n v="1432098000"/>
    <b v="0"/>
    <b v="0"/>
    <s v="film &amp; video/drama"/>
    <x v="4"/>
    <x v="6"/>
  </r>
  <r>
    <n v="10289"/>
    <n v="10289"/>
    <n v="2.8580555555555556"/>
    <x v="1"/>
    <n v="27.00524934383202"/>
    <n v="381"/>
    <x v="1"/>
    <s v="USD"/>
    <d v="2016-12-12T06:00:00"/>
    <n v="1481522400"/>
    <d v="2016-12-19T06:00:00"/>
    <n v="1482127200"/>
    <b v="0"/>
    <b v="0"/>
    <s v="technology/wearables"/>
    <x v="2"/>
    <x v="8"/>
  </r>
  <r>
    <n v="10581.230000000001"/>
    <n v="9889"/>
    <n v="3.19"/>
    <x v="1"/>
    <n v="50.97422680412371"/>
    <n v="194"/>
    <x v="4"/>
    <s v="GBP"/>
    <d v="2012-05-02T05:00:00"/>
    <n v="1335934800"/>
    <d v="2012-05-02T05:00:00"/>
    <n v="1335934800"/>
    <b v="0"/>
    <b v="1"/>
    <s v="food/food trucks"/>
    <x v="0"/>
    <x v="0"/>
  </r>
  <r>
    <n v="60342"/>
    <n v="60342"/>
    <n v="0.39234070221066319"/>
    <x v="0"/>
    <n v="104.94260869565217"/>
    <n v="575"/>
    <x v="1"/>
    <s v="USD"/>
    <d v="2019-03-11T05:00:00"/>
    <n v="1552280400"/>
    <d v="2019-05-04T05:00:00"/>
    <n v="1556946000"/>
    <b v="0"/>
    <b v="0"/>
    <s v="music/rock"/>
    <x v="1"/>
    <x v="1"/>
  </r>
  <r>
    <n v="8907"/>
    <n v="8907"/>
    <n v="1.7814000000000001"/>
    <x v="1"/>
    <n v="84.028301886792448"/>
    <n v="106"/>
    <x v="1"/>
    <s v="USD"/>
    <d v="2018-06-26T05:00:00"/>
    <n v="1529989200"/>
    <d v="2018-06-27T05:00:00"/>
    <n v="1530075600"/>
    <b v="0"/>
    <b v="0"/>
    <s v="music/electric music"/>
    <x v="1"/>
    <x v="5"/>
  </r>
  <r>
    <n v="14606"/>
    <n v="14606"/>
    <n v="3.6515"/>
    <x v="1"/>
    <n v="102.85915492957747"/>
    <n v="142"/>
    <x v="1"/>
    <s v="USD"/>
    <d v="2014-12-16T06:00:00"/>
    <n v="1418709600"/>
    <d v="2014-12-17T06:00:00"/>
    <n v="1418796000"/>
    <b v="0"/>
    <b v="0"/>
    <s v="film &amp; video/television"/>
    <x v="4"/>
    <x v="19"/>
  </r>
  <r>
    <n v="8432"/>
    <n v="8432"/>
    <n v="1.1394594594594594"/>
    <x v="1"/>
    <n v="39.962085308056871"/>
    <n v="211"/>
    <x v="1"/>
    <s v="USD"/>
    <d v="2013-06-25T05:00:00"/>
    <n v="1372136400"/>
    <d v="2013-06-29T05:00:00"/>
    <n v="1372482000"/>
    <b v="0"/>
    <b v="1"/>
    <s v="publishing/translations"/>
    <x v="5"/>
    <x v="18"/>
  </r>
  <r>
    <n v="57122"/>
    <n v="57122"/>
    <n v="0.29828720626631855"/>
    <x v="0"/>
    <n v="51.001785714285717"/>
    <n v="1120"/>
    <x v="1"/>
    <s v="USD"/>
    <d v="2018-08-10T05:00:00"/>
    <n v="1533877200"/>
    <d v="2018-08-16T05:00:00"/>
    <n v="1534395600"/>
    <b v="0"/>
    <b v="0"/>
    <s v="publishing/fiction"/>
    <x v="5"/>
    <x v="13"/>
  </r>
  <r>
    <n v="4613"/>
    <n v="4613"/>
    <n v="0.54270588235294115"/>
    <x v="0"/>
    <n v="40.823008849557525"/>
    <n v="113"/>
    <x v="1"/>
    <s v="USD"/>
    <d v="2011-06-26T05:00:00"/>
    <n v="1309064400"/>
    <d v="2011-07-23T05:00:00"/>
    <n v="1311397200"/>
    <b v="0"/>
    <b v="0"/>
    <s v="film &amp; video/science fiction"/>
    <x v="4"/>
    <x v="22"/>
  </r>
  <r>
    <n v="162603"/>
    <n v="162603"/>
    <n v="2.3634156976744185"/>
    <x v="1"/>
    <n v="58.999637155297535"/>
    <n v="2756"/>
    <x v="1"/>
    <s v="USD"/>
    <d v="2015-03-09T05:00:00"/>
    <n v="1425877200"/>
    <d v="2015-03-21T05:00:00"/>
    <n v="1426914000"/>
    <b v="0"/>
    <b v="0"/>
    <s v="technology/wearables"/>
    <x v="2"/>
    <x v="8"/>
  </r>
  <r>
    <n v="13171.7"/>
    <n v="12310"/>
    <n v="5.1291666666666664"/>
    <x v="1"/>
    <n v="71.156069364161851"/>
    <n v="173"/>
    <x v="4"/>
    <s v="GBP"/>
    <d v="2017-07-29T05:00:00"/>
    <n v="1501304400"/>
    <d v="2017-07-31T05:00:00"/>
    <n v="1501477200"/>
    <b v="0"/>
    <b v="0"/>
    <s v="food/food trucks"/>
    <x v="0"/>
    <x v="0"/>
  </r>
  <r>
    <n v="8656"/>
    <n v="8656"/>
    <n v="1.0065116279069768"/>
    <x v="1"/>
    <n v="99.494252873563212"/>
    <n v="87"/>
    <x v="1"/>
    <s v="USD"/>
    <d v="2010-03-11T06:00:00"/>
    <n v="1268287200"/>
    <d v="2010-03-20T05:00:00"/>
    <n v="1269061200"/>
    <b v="0"/>
    <b v="1"/>
    <s v="photography/photography books"/>
    <x v="7"/>
    <x v="14"/>
  </r>
  <r>
    <n v="159931"/>
    <n v="159931"/>
    <n v="0.81348423194303154"/>
    <x v="0"/>
    <n v="103.98634590377114"/>
    <n v="1538"/>
    <x v="1"/>
    <s v="USD"/>
    <d v="2014-10-01T05:00:00"/>
    <n v="1412139600"/>
    <d v="2014-11-12T06:00:00"/>
    <n v="1415772000"/>
    <b v="0"/>
    <b v="1"/>
    <s v="theater/plays"/>
    <x v="3"/>
    <x v="3"/>
  </r>
  <r>
    <n v="689"/>
    <n v="689"/>
    <n v="0.16404761904761905"/>
    <x v="0"/>
    <n v="76.555555555555557"/>
    <n v="9"/>
    <x v="1"/>
    <s v="USD"/>
    <d v="2012-02-24T06:00:00"/>
    <n v="1330063200"/>
    <d v="2012-03-06T06:00:00"/>
    <n v="1331013600"/>
    <b v="0"/>
    <b v="1"/>
    <s v="publishing/fiction"/>
    <x v="5"/>
    <x v="13"/>
  </r>
  <r>
    <n v="48236"/>
    <n v="48236"/>
    <n v="0.52774617067833696"/>
    <x v="0"/>
    <n v="87.068592057761734"/>
    <n v="554"/>
    <x v="1"/>
    <s v="USD"/>
    <d v="2019-12-12T06:00:00"/>
    <n v="1576130400"/>
    <d v="2019-12-19T06:00:00"/>
    <n v="1576735200"/>
    <b v="0"/>
    <b v="0"/>
    <s v="theater/plays"/>
    <x v="3"/>
    <x v="3"/>
  </r>
  <r>
    <n v="82412.47"/>
    <n v="77021"/>
    <n v="2.6020608108108108"/>
    <x v="1"/>
    <n v="48.99554707379135"/>
    <n v="1572"/>
    <x v="4"/>
    <s v="GBP"/>
    <d v="2014-08-04T05:00:00"/>
    <n v="1407128400"/>
    <d v="2014-09-22T05:00:00"/>
    <n v="1411362000"/>
    <b v="0"/>
    <b v="1"/>
    <s v="food/food trucks"/>
    <x v="0"/>
    <x v="0"/>
  </r>
  <r>
    <n v="29793.08"/>
    <n v="27844"/>
    <n v="0.30732891832229581"/>
    <x v="0"/>
    <n v="42.969135802469133"/>
    <n v="648"/>
    <x v="4"/>
    <s v="GBP"/>
    <d v="2019-06-10T05:00:00"/>
    <n v="1560142800"/>
    <d v="2019-07-21T05:00:00"/>
    <n v="1563685200"/>
    <b v="0"/>
    <b v="0"/>
    <s v="theater/plays"/>
    <x v="3"/>
    <x v="3"/>
  </r>
  <r>
    <n v="751.1400000000001"/>
    <n v="702"/>
    <n v="0.13500000000000001"/>
    <x v="0"/>
    <n v="33.428571428571431"/>
    <n v="21"/>
    <x v="4"/>
    <s v="GBP"/>
    <d v="2018-03-09T06:00:00"/>
    <n v="1520575200"/>
    <d v="2018-03-24T05:00:00"/>
    <n v="1521867600"/>
    <b v="0"/>
    <b v="1"/>
    <s v="publishing/translations"/>
    <x v="5"/>
    <x v="18"/>
  </r>
  <r>
    <n v="197024"/>
    <n v="197024"/>
    <n v="1.7862556663644606"/>
    <x v="1"/>
    <n v="83.982949701619773"/>
    <n v="2346"/>
    <x v="1"/>
    <s v="USD"/>
    <d v="2017-04-20T05:00:00"/>
    <n v="1492664400"/>
    <d v="2017-05-23T05:00:00"/>
    <n v="1495515600"/>
    <b v="0"/>
    <b v="0"/>
    <s v="theater/plays"/>
    <x v="3"/>
    <x v="3"/>
  </r>
  <r>
    <n v="11663"/>
    <n v="11663"/>
    <n v="2.2005660377358489"/>
    <x v="1"/>
    <n v="101.41739130434783"/>
    <n v="115"/>
    <x v="1"/>
    <s v="USD"/>
    <d v="2016-02-03T06:00:00"/>
    <n v="1454479200"/>
    <d v="2016-02-20T06:00:00"/>
    <n v="1455948000"/>
    <b v="0"/>
    <b v="0"/>
    <s v="theater/plays"/>
    <x v="3"/>
    <x v="3"/>
  </r>
  <r>
    <n v="8965.44"/>
    <n v="9339"/>
    <n v="1.015108695652174"/>
    <x v="1"/>
    <n v="109.87058823529412"/>
    <n v="85"/>
    <x v="6"/>
    <s v="EUR"/>
    <d v="2010-08-16T05:00:00"/>
    <n v="1281934800"/>
    <d v="2010-08-21T05:00:00"/>
    <n v="1282366800"/>
    <b v="0"/>
    <b v="0"/>
    <s v="technology/wearables"/>
    <x v="2"/>
    <x v="8"/>
  </r>
  <r>
    <n v="4596"/>
    <n v="4596"/>
    <n v="1.915"/>
    <x v="1"/>
    <n v="31.916666666666668"/>
    <n v="144"/>
    <x v="1"/>
    <s v="USD"/>
    <d v="2019-11-17T06:00:00"/>
    <n v="1573970400"/>
    <d v="2019-11-24T06:00:00"/>
    <n v="1574575200"/>
    <b v="0"/>
    <b v="0"/>
    <s v="journalism/audio"/>
    <x v="8"/>
    <x v="23"/>
  </r>
  <r>
    <n v="173437"/>
    <n v="173437"/>
    <n v="3.0534683098591549"/>
    <x v="1"/>
    <n v="70.993450675399103"/>
    <n v="2443"/>
    <x v="1"/>
    <s v="USD"/>
    <d v="2013-07-01T05:00:00"/>
    <n v="1372654800"/>
    <d v="2013-07-27T05:00:00"/>
    <n v="1374901200"/>
    <b v="0"/>
    <b v="1"/>
    <s v="food/food trucks"/>
    <x v="0"/>
    <x v="0"/>
  </r>
  <r>
    <n v="45831"/>
    <n v="45831"/>
    <n v="0.23995287958115183"/>
    <x v="3"/>
    <n v="77.026890756302521"/>
    <n v="595"/>
    <x v="1"/>
    <s v="USD"/>
    <d v="2010-06-07T05:00:00"/>
    <n v="1275886800"/>
    <d v="2010-07-12T05:00:00"/>
    <n v="1278910800"/>
    <b v="1"/>
    <b v="1"/>
    <s v="film &amp; video/shorts"/>
    <x v="4"/>
    <x v="12"/>
  </r>
  <r>
    <n v="6514"/>
    <n v="6514"/>
    <n v="7.2377777777777776"/>
    <x v="1"/>
    <n v="101.78125"/>
    <n v="64"/>
    <x v="1"/>
    <s v="USD"/>
    <d v="2019-06-29T05:00:00"/>
    <n v="1561784400"/>
    <d v="2019-07-12T05:00:00"/>
    <n v="1562907600"/>
    <b v="0"/>
    <b v="0"/>
    <s v="photography/photography books"/>
    <x v="7"/>
    <x v="14"/>
  </r>
  <r>
    <n v="13684"/>
    <n v="13684"/>
    <n v="5.4736000000000002"/>
    <x v="1"/>
    <n v="51.059701492537314"/>
    <n v="268"/>
    <x v="1"/>
    <s v="USD"/>
    <d v="2012-03-22T05:00:00"/>
    <n v="1332392400"/>
    <d v="2012-03-23T05:00:00"/>
    <n v="1332478800"/>
    <b v="0"/>
    <b v="0"/>
    <s v="technology/wearables"/>
    <x v="2"/>
    <x v="8"/>
  </r>
  <r>
    <n v="1724.3200000000002"/>
    <n v="13264"/>
    <n v="4.1449999999999996"/>
    <x v="1"/>
    <n v="68.02051282051282"/>
    <n v="195"/>
    <x v="3"/>
    <s v="DKK"/>
    <d v="2014-06-10T05:00:00"/>
    <n v="1402376400"/>
    <d v="2014-06-14T05:00:00"/>
    <n v="1402722000"/>
    <b v="0"/>
    <b v="0"/>
    <s v="theater/plays"/>
    <x v="3"/>
    <x v="3"/>
  </r>
  <r>
    <n v="1667"/>
    <n v="1667"/>
    <n v="9.0696409140369975E-3"/>
    <x v="0"/>
    <n v="30.87037037037037"/>
    <n v="54"/>
    <x v="1"/>
    <s v="USD"/>
    <d v="2017-05-21T05:00:00"/>
    <n v="1495342800"/>
    <d v="2017-06-07T05:00:00"/>
    <n v="1496811600"/>
    <b v="0"/>
    <b v="0"/>
    <s v="film &amp; video/animation"/>
    <x v="4"/>
    <x v="10"/>
  </r>
  <r>
    <n v="3349"/>
    <n v="3349"/>
    <n v="0.34173469387755101"/>
    <x v="0"/>
    <n v="27.908333333333335"/>
    <n v="120"/>
    <x v="1"/>
    <s v="USD"/>
    <d v="2016-12-20T06:00:00"/>
    <n v="1482213600"/>
    <d v="2016-12-20T06:00:00"/>
    <n v="1482213600"/>
    <b v="0"/>
    <b v="1"/>
    <s v="technology/wearables"/>
    <x v="2"/>
    <x v="8"/>
  </r>
  <r>
    <n v="6021.21"/>
    <n v="46317"/>
    <n v="0.239488107549121"/>
    <x v="0"/>
    <n v="79.994818652849744"/>
    <n v="579"/>
    <x v="3"/>
    <s v="DKK"/>
    <d v="2015-01-01T06:00:00"/>
    <n v="1420092000"/>
    <d v="2015-01-03T06:00:00"/>
    <n v="1420264800"/>
    <b v="0"/>
    <b v="0"/>
    <s v="technology/web"/>
    <x v="2"/>
    <x v="2"/>
  </r>
  <r>
    <n v="78743"/>
    <n v="78743"/>
    <n v="0.48072649572649573"/>
    <x v="0"/>
    <n v="38.003378378378379"/>
    <n v="2072"/>
    <x v="1"/>
    <s v="USD"/>
    <d v="2016-03-15T05:00:00"/>
    <n v="1458018000"/>
    <d v="2016-03-20T05:00:00"/>
    <n v="1458450000"/>
    <b v="0"/>
    <b v="1"/>
    <s v="film &amp; video/documentary"/>
    <x v="4"/>
    <x v="4"/>
  </r>
  <r>
    <n v="0"/>
    <n v="0"/>
    <n v="0"/>
    <x v="0"/>
    <e v="#DIV/0!"/>
    <n v="0"/>
    <x v="1"/>
    <s v="USD"/>
    <d v="2013-05-01T05:00:00"/>
    <n v="1367384400"/>
    <d v="2013-05-29T05:00:00"/>
    <n v="1369803600"/>
    <b v="0"/>
    <b v="1"/>
    <s v="theater/plays"/>
    <x v="3"/>
    <x v="3"/>
  </r>
  <r>
    <n v="107743"/>
    <n v="107743"/>
    <n v="0.70145182291666663"/>
    <x v="0"/>
    <n v="59.990534521158132"/>
    <n v="1796"/>
    <x v="1"/>
    <s v="USD"/>
    <d v="2013-03-12T05:00:00"/>
    <n v="1363064400"/>
    <d v="2013-03-14T05:00:00"/>
    <n v="1363237200"/>
    <b v="0"/>
    <b v="0"/>
    <s v="film &amp; video/documentary"/>
    <x v="4"/>
    <x v="4"/>
  </r>
  <r>
    <n v="4408.96"/>
    <n v="6889"/>
    <n v="5.2992307692307694"/>
    <x v="1"/>
    <n v="37.037634408602152"/>
    <n v="186"/>
    <x v="2"/>
    <s v="AUD"/>
    <d v="2012-07-27T05:00:00"/>
    <n v="1343365200"/>
    <d v="2012-08-25T05:00:00"/>
    <n v="1345870800"/>
    <b v="0"/>
    <b v="1"/>
    <s v="games/video games"/>
    <x v="6"/>
    <x v="11"/>
  </r>
  <r>
    <n v="45983"/>
    <n v="45983"/>
    <n v="1.8032549019607844"/>
    <x v="1"/>
    <n v="99.963043478260872"/>
    <n v="460"/>
    <x v="1"/>
    <s v="USD"/>
    <d v="2015-07-01T05:00:00"/>
    <n v="1435726800"/>
    <d v="2015-07-21T05:00:00"/>
    <n v="1437454800"/>
    <b v="0"/>
    <b v="0"/>
    <s v="film &amp; video/drama"/>
    <x v="4"/>
    <x v="6"/>
  </r>
  <r>
    <n v="6647.04"/>
    <n v="6924"/>
    <n v="0.92320000000000002"/>
    <x v="0"/>
    <n v="111.6774193548387"/>
    <n v="62"/>
    <x v="6"/>
    <s v="EUR"/>
    <d v="2015-05-18T05:00:00"/>
    <n v="1431925200"/>
    <d v="2015-05-19T05:00:00"/>
    <n v="1432011600"/>
    <b v="0"/>
    <b v="0"/>
    <s v="music/rock"/>
    <x v="1"/>
    <x v="1"/>
  </r>
  <r>
    <n v="12497"/>
    <n v="12497"/>
    <n v="0.13901001112347053"/>
    <x v="0"/>
    <n v="36.014409221902014"/>
    <n v="347"/>
    <x v="1"/>
    <s v="USD"/>
    <d v="2013-03-08T06:00:00"/>
    <n v="1362722400"/>
    <d v="2013-04-19T05:00:00"/>
    <n v="1366347600"/>
    <b v="0"/>
    <b v="1"/>
    <s v="publishing/radio &amp; podcasts"/>
    <x v="5"/>
    <x v="15"/>
  </r>
  <r>
    <n v="166874"/>
    <n v="166874"/>
    <n v="9.2707777777777771"/>
    <x v="1"/>
    <n v="66.010284810126578"/>
    <n v="2528"/>
    <x v="1"/>
    <s v="USD"/>
    <d v="2017-11-23T06:00:00"/>
    <n v="1511416800"/>
    <d v="2017-12-10T06:00:00"/>
    <n v="1512885600"/>
    <b v="0"/>
    <b v="1"/>
    <s v="theater/plays"/>
    <x v="3"/>
    <x v="3"/>
  </r>
  <r>
    <n v="837"/>
    <n v="837"/>
    <n v="0.39857142857142858"/>
    <x v="0"/>
    <n v="44.05263157894737"/>
    <n v="19"/>
    <x v="1"/>
    <s v="USD"/>
    <d v="2013-04-09T05:00:00"/>
    <n v="1365483600"/>
    <d v="2013-05-28T05:00:00"/>
    <n v="1369717200"/>
    <b v="0"/>
    <b v="1"/>
    <s v="technology/web"/>
    <x v="2"/>
    <x v="2"/>
  </r>
  <r>
    <n v="193820"/>
    <n v="193820"/>
    <n v="1.1222929936305732"/>
    <x v="1"/>
    <n v="52.999726551818434"/>
    <n v="3657"/>
    <x v="1"/>
    <s v="USD"/>
    <d v="2018-07-29T05:00:00"/>
    <n v="1532840400"/>
    <d v="2018-08-19T05:00:00"/>
    <n v="1534654800"/>
    <b v="0"/>
    <b v="0"/>
    <s v="theater/plays"/>
    <x v="3"/>
    <x v="3"/>
  </r>
  <r>
    <n v="119510"/>
    <n v="119510"/>
    <n v="0.70925816023738875"/>
    <x v="0"/>
    <n v="95"/>
    <n v="1258"/>
    <x v="1"/>
    <s v="USD"/>
    <d v="2012-05-05T05:00:00"/>
    <n v="1336194000"/>
    <d v="2012-05-15T05:00:00"/>
    <n v="1337058000"/>
    <b v="0"/>
    <b v="0"/>
    <s v="theater/plays"/>
    <x v="3"/>
    <x v="3"/>
  </r>
  <r>
    <n v="5944.96"/>
    <n v="9289"/>
    <n v="1.1908974358974358"/>
    <x v="1"/>
    <n v="70.908396946564892"/>
    <n v="131"/>
    <x v="2"/>
    <s v="AUD"/>
    <d v="2018-05-31T05:00:00"/>
    <n v="1527742800"/>
    <d v="2018-06-24T05:00:00"/>
    <n v="1529816400"/>
    <b v="0"/>
    <b v="0"/>
    <s v="film &amp; video/drama"/>
    <x v="4"/>
    <x v="6"/>
  </r>
  <r>
    <n v="35498"/>
    <n v="35498"/>
    <n v="0.24017591339648173"/>
    <x v="0"/>
    <n v="98.060773480662988"/>
    <n v="362"/>
    <x v="1"/>
    <s v="USD"/>
    <d v="2019-07-25T05:00:00"/>
    <n v="1564030800"/>
    <d v="2019-08-04T05:00:00"/>
    <n v="1564894800"/>
    <b v="0"/>
    <b v="0"/>
    <s v="theater/plays"/>
    <x v="3"/>
    <x v="3"/>
  </r>
  <r>
    <n v="12678"/>
    <n v="12678"/>
    <n v="1.3931868131868133"/>
    <x v="1"/>
    <n v="53.046025104602514"/>
    <n v="239"/>
    <x v="1"/>
    <s v="USD"/>
    <d v="2014-07-05T05:00:00"/>
    <n v="1404536400"/>
    <d v="2014-07-06T05:00:00"/>
    <n v="1404622800"/>
    <b v="0"/>
    <b v="1"/>
    <s v="games/video games"/>
    <x v="6"/>
    <x v="11"/>
  </r>
  <r>
    <n v="3260"/>
    <n v="3260"/>
    <n v="0.39277108433734942"/>
    <x v="3"/>
    <n v="93.142857142857139"/>
    <n v="35"/>
    <x v="1"/>
    <s v="USD"/>
    <d v="2010-09-09T05:00:00"/>
    <n v="1284008400"/>
    <d v="2010-09-11T05:00:00"/>
    <n v="1284181200"/>
    <b v="0"/>
    <b v="0"/>
    <s v="film &amp; video/television"/>
    <x v="4"/>
    <x v="19"/>
  </r>
  <r>
    <n v="31434.23"/>
    <n v="31123"/>
    <n v="0.22439077144917088"/>
    <x v="3"/>
    <n v="58.945075757575758"/>
    <n v="528"/>
    <x v="5"/>
    <s v="CHF"/>
    <d v="2013-12-06T06:00:00"/>
    <n v="1386309600"/>
    <d v="2013-12-11T06:00:00"/>
    <n v="1386741600"/>
    <b v="0"/>
    <b v="1"/>
    <s v="music/rock"/>
    <x v="1"/>
    <x v="1"/>
  </r>
  <r>
    <n v="3501.81"/>
    <n v="4797"/>
    <n v="0.55779069767441858"/>
    <x v="0"/>
    <n v="36.067669172932334"/>
    <n v="133"/>
    <x v="0"/>
    <s v="CAD"/>
    <d v="2011-12-23T06:00:00"/>
    <n v="1324620000"/>
    <d v="2011-12-25T06:00:00"/>
    <n v="1324792800"/>
    <b v="0"/>
    <b v="1"/>
    <s v="theater/plays"/>
    <x v="3"/>
    <x v="3"/>
  </r>
  <r>
    <n v="53324"/>
    <n v="53324"/>
    <n v="0.42523125996810207"/>
    <x v="0"/>
    <n v="63.030732860520096"/>
    <n v="846"/>
    <x v="1"/>
    <s v="USD"/>
    <d v="2010-08-06T05:00:00"/>
    <n v="1281070800"/>
    <d v="2010-09-13T05:00:00"/>
    <n v="1284354000"/>
    <b v="0"/>
    <b v="0"/>
    <s v="publishing/nonfiction"/>
    <x v="5"/>
    <x v="9"/>
  </r>
  <r>
    <n v="6608"/>
    <n v="6608"/>
    <n v="1.1200000000000001"/>
    <x v="1"/>
    <n v="84.717948717948715"/>
    <n v="78"/>
    <x v="1"/>
    <s v="USD"/>
    <d v="2017-05-05T05:00:00"/>
    <n v="1493960400"/>
    <d v="2017-05-10T05:00:00"/>
    <n v="1494392400"/>
    <b v="0"/>
    <b v="0"/>
    <s v="food/food trucks"/>
    <x v="0"/>
    <x v="0"/>
  </r>
  <r>
    <n v="622"/>
    <n v="622"/>
    <n v="7.0681818181818179E-2"/>
    <x v="0"/>
    <n v="62.2"/>
    <n v="10"/>
    <x v="1"/>
    <s v="USD"/>
    <d v="2018-02-23T06:00:00"/>
    <n v="1519365600"/>
    <d v="2018-02-25T06:00:00"/>
    <n v="1519538400"/>
    <b v="0"/>
    <b v="1"/>
    <s v="film &amp; video/animation"/>
    <x v="4"/>
    <x v="10"/>
  </r>
  <r>
    <n v="180802"/>
    <n v="180802"/>
    <n v="1.0174563871693867"/>
    <x v="1"/>
    <n v="101.97518330513255"/>
    <n v="1773"/>
    <x v="1"/>
    <s v="USD"/>
    <d v="2015-01-08T06:00:00"/>
    <n v="1420696800"/>
    <d v="2015-01-22T06:00:00"/>
    <n v="1421906400"/>
    <b v="0"/>
    <b v="1"/>
    <s v="music/rock"/>
    <x v="1"/>
    <x v="1"/>
  </r>
  <r>
    <n v="3406"/>
    <n v="3406"/>
    <n v="4.2575000000000003"/>
    <x v="1"/>
    <n v="106.4375"/>
    <n v="32"/>
    <x v="1"/>
    <s v="USD"/>
    <d v="2019-04-19T05:00:00"/>
    <n v="1555650000"/>
    <d v="2019-04-22T05:00:00"/>
    <n v="1555909200"/>
    <b v="0"/>
    <b v="0"/>
    <s v="theater/plays"/>
    <x v="3"/>
    <x v="3"/>
  </r>
  <r>
    <n v="11061"/>
    <n v="11061"/>
    <n v="1.4553947368421052"/>
    <x v="1"/>
    <n v="29.975609756097562"/>
    <n v="369"/>
    <x v="1"/>
    <s v="USD"/>
    <d v="2016-08-23T05:00:00"/>
    <n v="1471928400"/>
    <d v="2016-08-29T05:00:00"/>
    <n v="1472446800"/>
    <b v="0"/>
    <b v="1"/>
    <s v="film &amp; video/drama"/>
    <x v="4"/>
    <x v="6"/>
  </r>
  <r>
    <n v="16389"/>
    <n v="16389"/>
    <n v="0.32453465346534655"/>
    <x v="0"/>
    <n v="85.806282722513089"/>
    <n v="191"/>
    <x v="1"/>
    <s v="USD"/>
    <d v="2012-07-03T05:00:00"/>
    <n v="1341291600"/>
    <d v="2012-07-15T05:00:00"/>
    <n v="1342328400"/>
    <b v="0"/>
    <b v="0"/>
    <s v="film &amp; video/shorts"/>
    <x v="4"/>
    <x v="12"/>
  </r>
  <r>
    <n v="6303"/>
    <n v="6303"/>
    <n v="7.003333333333333"/>
    <x v="1"/>
    <n v="70.82022471910112"/>
    <n v="89"/>
    <x v="1"/>
    <s v="USD"/>
    <d v="2010-03-04T06:00:00"/>
    <n v="1267682400"/>
    <d v="2010-03-09T06:00:00"/>
    <n v="1268114400"/>
    <b v="0"/>
    <b v="0"/>
    <s v="film &amp; video/shorts"/>
    <x v="4"/>
    <x v="12"/>
  </r>
  <r>
    <n v="81136"/>
    <n v="81136"/>
    <n v="0.83904860392967939"/>
    <x v="0"/>
    <n v="40.998484082870135"/>
    <n v="1979"/>
    <x v="1"/>
    <s v="USD"/>
    <d v="2010-04-26T05:00:00"/>
    <n v="1272258000"/>
    <d v="2010-05-09T05:00:00"/>
    <n v="1273381200"/>
    <b v="0"/>
    <b v="0"/>
    <s v="theater/plays"/>
    <x v="3"/>
    <x v="3"/>
  </r>
  <r>
    <n v="1768"/>
    <n v="1768"/>
    <n v="0.84190476190476193"/>
    <x v="0"/>
    <n v="28.063492063492063"/>
    <n v="63"/>
    <x v="1"/>
    <s v="USD"/>
    <d v="2010-11-23T06:00:00"/>
    <n v="1290492000"/>
    <d v="2010-11-27T06:00:00"/>
    <n v="1290837600"/>
    <b v="0"/>
    <b v="0"/>
    <s v="technology/wearables"/>
    <x v="2"/>
    <x v="8"/>
  </r>
  <r>
    <n v="12944"/>
    <n v="12944"/>
    <n v="1.5595180722891566"/>
    <x v="1"/>
    <n v="88.054421768707485"/>
    <n v="147"/>
    <x v="1"/>
    <s v="USD"/>
    <d v="2015-12-26T06:00:00"/>
    <n v="1451109600"/>
    <d v="2016-02-01T06:00:00"/>
    <n v="1454306400"/>
    <b v="0"/>
    <b v="1"/>
    <s v="theater/plays"/>
    <x v="3"/>
    <x v="3"/>
  </r>
  <r>
    <n v="137590.39999999999"/>
    <n v="188480"/>
    <n v="0.99619450317124736"/>
    <x v="0"/>
    <n v="31"/>
    <n v="6080"/>
    <x v="0"/>
    <s v="CAD"/>
    <d v="2016-02-05T06:00:00"/>
    <n v="1454652000"/>
    <d v="2016-03-12T06:00:00"/>
    <n v="1457762400"/>
    <b v="0"/>
    <b v="0"/>
    <s v="film &amp; video/animation"/>
    <x v="4"/>
    <x v="10"/>
  </r>
  <r>
    <n v="7732.89"/>
    <n v="7227"/>
    <n v="0.80300000000000005"/>
    <x v="0"/>
    <n v="90.337500000000006"/>
    <n v="80"/>
    <x v="4"/>
    <s v="GBP"/>
    <d v="2013-11-23T06:00:00"/>
    <n v="1385186400"/>
    <d v="2014-01-07T06:00:00"/>
    <n v="1389074400"/>
    <b v="0"/>
    <b v="0"/>
    <s v="music/indie rock"/>
    <x v="1"/>
    <x v="7"/>
  </r>
  <r>
    <n v="574"/>
    <n v="574"/>
    <n v="0.11254901960784314"/>
    <x v="0"/>
    <n v="63.777777777777779"/>
    <n v="9"/>
    <x v="1"/>
    <s v="USD"/>
    <d v="2014-05-10T05:00:00"/>
    <n v="1399698000"/>
    <d v="2014-06-07T05:00:00"/>
    <n v="1402117200"/>
    <b v="0"/>
    <b v="0"/>
    <s v="games/video games"/>
    <x v="6"/>
    <x v="11"/>
  </r>
  <r>
    <n v="96328"/>
    <n v="96328"/>
    <n v="0.91740952380952379"/>
    <x v="0"/>
    <n v="53.995515695067262"/>
    <n v="1784"/>
    <x v="1"/>
    <s v="USD"/>
    <d v="2010-08-31T05:00:00"/>
    <n v="1283230800"/>
    <d v="2010-09-14T05:00:00"/>
    <n v="1284440400"/>
    <b v="0"/>
    <b v="1"/>
    <s v="publishing/fiction"/>
    <x v="5"/>
    <x v="13"/>
  </r>
  <r>
    <n v="180121.38"/>
    <n v="178338"/>
    <n v="0.95521156936261387"/>
    <x v="2"/>
    <n v="48.993956043956047"/>
    <n v="3640"/>
    <x v="5"/>
    <s v="CHF"/>
    <d v="2013-11-11T06:00:00"/>
    <n v="1384149600"/>
    <d v="2014-01-06T06:00:00"/>
    <n v="1388988000"/>
    <b v="0"/>
    <b v="0"/>
    <s v="games/video games"/>
    <x v="6"/>
    <x v="11"/>
  </r>
  <r>
    <n v="5873.58"/>
    <n v="8046"/>
    <n v="5.0287499999999996"/>
    <x v="1"/>
    <n v="63.857142857142854"/>
    <n v="126"/>
    <x v="0"/>
    <s v="CAD"/>
    <d v="2018-01-25T06:00:00"/>
    <n v="1516860000"/>
    <d v="2018-01-26T06:00:00"/>
    <n v="1516946400"/>
    <b v="0"/>
    <b v="0"/>
    <s v="theater/plays"/>
    <x v="3"/>
    <x v="3"/>
  </r>
  <r>
    <n v="196972.02000000002"/>
    <n v="184086"/>
    <n v="1.5924394463667819"/>
    <x v="1"/>
    <n v="82.996393146979258"/>
    <n v="2218"/>
    <x v="4"/>
    <s v="GBP"/>
    <d v="2013-07-24T05:00:00"/>
    <n v="1374642000"/>
    <d v="2013-08-29T05:00:00"/>
    <n v="1377752400"/>
    <b v="0"/>
    <b v="0"/>
    <s v="music/indie rock"/>
    <x v="1"/>
    <x v="7"/>
  </r>
  <r>
    <n v="13385"/>
    <n v="13385"/>
    <n v="0.15022446689113356"/>
    <x v="0"/>
    <n v="55.08230452674897"/>
    <n v="243"/>
    <x v="1"/>
    <s v="USD"/>
    <d v="2018-08-17T05:00:00"/>
    <n v="1534482000"/>
    <d v="2018-08-18T05:00:00"/>
    <n v="1534568400"/>
    <b v="0"/>
    <b v="1"/>
    <s v="film &amp; video/drama"/>
    <x v="4"/>
    <x v="6"/>
  </r>
  <r>
    <n v="12031.68"/>
    <n v="12533"/>
    <n v="4.820384615384615"/>
    <x v="1"/>
    <n v="62.044554455445542"/>
    <n v="202"/>
    <x v="6"/>
    <s v="EUR"/>
    <d v="2018-06-08T05:00:00"/>
    <n v="1528434000"/>
    <d v="2018-06-10T05:00:00"/>
    <n v="1528606800"/>
    <b v="0"/>
    <b v="1"/>
    <s v="theater/plays"/>
    <x v="3"/>
    <x v="3"/>
  </r>
  <r>
    <n v="14109.119999999999"/>
    <n v="14697"/>
    <n v="1.4996938775510205"/>
    <x v="1"/>
    <n v="104.97857142857143"/>
    <n v="140"/>
    <x v="6"/>
    <s v="EUR"/>
    <d v="2010-08-24T05:00:00"/>
    <n v="1282626000"/>
    <d v="2010-09-19T05:00:00"/>
    <n v="1284872400"/>
    <b v="0"/>
    <b v="0"/>
    <s v="publishing/fiction"/>
    <x v="5"/>
    <x v="13"/>
  </r>
  <r>
    <n v="12861.550000000001"/>
    <n v="98935"/>
    <n v="1.1722156398104266"/>
    <x v="1"/>
    <n v="94.044676806083643"/>
    <n v="1052"/>
    <x v="3"/>
    <s v="DKK"/>
    <d v="2018-08-30T05:00:00"/>
    <n v="1535605200"/>
    <d v="2018-09-22T05:00:00"/>
    <n v="1537592400"/>
    <b v="1"/>
    <b v="1"/>
    <s v="film &amp; video/documentary"/>
    <x v="4"/>
    <x v="4"/>
  </r>
  <r>
    <n v="57034"/>
    <n v="57034"/>
    <n v="0.37695968274950431"/>
    <x v="0"/>
    <n v="44.007716049382715"/>
    <n v="1296"/>
    <x v="1"/>
    <s v="USD"/>
    <d v="2013-09-22T05:00:00"/>
    <n v="1379826000"/>
    <d v="2013-10-08T05:00:00"/>
    <n v="1381208400"/>
    <b v="0"/>
    <b v="0"/>
    <s v="games/mobile games"/>
    <x v="6"/>
    <x v="20"/>
  </r>
  <r>
    <n v="7120"/>
    <n v="7120"/>
    <n v="0.72653061224489801"/>
    <x v="0"/>
    <n v="92.467532467532465"/>
    <n v="77"/>
    <x v="1"/>
    <s v="USD"/>
    <d v="2019-07-01T05:00:00"/>
    <n v="1561957200"/>
    <d v="2019-07-07T05:00:00"/>
    <n v="1562475600"/>
    <b v="0"/>
    <b v="1"/>
    <s v="food/food trucks"/>
    <x v="0"/>
    <x v="0"/>
  </r>
  <r>
    <n v="14097"/>
    <n v="14097"/>
    <n v="2.6598113207547169"/>
    <x v="1"/>
    <n v="57.072874493927124"/>
    <n v="247"/>
    <x v="1"/>
    <s v="USD"/>
    <d v="2018-05-05T05:00:00"/>
    <n v="1525496400"/>
    <d v="2018-05-27T05:00:00"/>
    <n v="1527397200"/>
    <b v="0"/>
    <b v="0"/>
    <s v="photography/photography books"/>
    <x v="7"/>
    <x v="14"/>
  </r>
  <r>
    <n v="41362.559999999998"/>
    <n v="43086"/>
    <n v="0.24205617977528091"/>
    <x v="0"/>
    <n v="109.07848101265823"/>
    <n v="395"/>
    <x v="6"/>
    <s v="EUR"/>
    <d v="2015-06-10T05:00:00"/>
    <n v="1433912400"/>
    <d v="2015-07-06T05:00:00"/>
    <n v="1436158800"/>
    <b v="0"/>
    <b v="0"/>
    <s v="games/mobile games"/>
    <x v="6"/>
    <x v="20"/>
  </r>
  <r>
    <n v="2065.1"/>
    <n v="1930"/>
    <n v="2.5064935064935064E-2"/>
    <x v="0"/>
    <n v="39.387755102040813"/>
    <n v="49"/>
    <x v="4"/>
    <s v="GBP"/>
    <d v="2016-01-22T06:00:00"/>
    <n v="1453442400"/>
    <d v="2016-02-21T06:00:00"/>
    <n v="1456034400"/>
    <b v="0"/>
    <b v="0"/>
    <s v="music/indie rock"/>
    <x v="1"/>
    <x v="7"/>
  </r>
  <r>
    <n v="13864"/>
    <n v="13864"/>
    <n v="0.1632979976442874"/>
    <x v="0"/>
    <n v="77.022222222222226"/>
    <n v="180"/>
    <x v="1"/>
    <s v="USD"/>
    <d v="2013-09-11T05:00:00"/>
    <n v="1378875600"/>
    <d v="2013-09-26T05:00:00"/>
    <n v="1380171600"/>
    <b v="0"/>
    <b v="0"/>
    <s v="games/video games"/>
    <x v="6"/>
    <x v="11"/>
  </r>
  <r>
    <n v="7742"/>
    <n v="7742"/>
    <n v="2.7650000000000001"/>
    <x v="1"/>
    <n v="92.166666666666671"/>
    <n v="84"/>
    <x v="1"/>
    <s v="USD"/>
    <d v="2016-01-08T06:00:00"/>
    <n v="1452232800"/>
    <d v="2016-01-21T06:00:00"/>
    <n v="1453356000"/>
    <b v="0"/>
    <b v="0"/>
    <s v="music/rock"/>
    <x v="1"/>
    <x v="1"/>
  </r>
  <r>
    <n v="164109"/>
    <n v="164109"/>
    <n v="0.88803571428571426"/>
    <x v="0"/>
    <n v="61.007063197026021"/>
    <n v="2690"/>
    <x v="1"/>
    <s v="USD"/>
    <d v="2019-12-25T06:00:00"/>
    <n v="1577253600"/>
    <d v="2020-01-14T06:00:00"/>
    <n v="1578981600"/>
    <b v="0"/>
    <b v="0"/>
    <s v="theater/plays"/>
    <x v="3"/>
    <x v="3"/>
  </r>
  <r>
    <n v="6870"/>
    <n v="6870"/>
    <n v="1.6357142857142857"/>
    <x v="1"/>
    <n v="78.068181818181813"/>
    <n v="88"/>
    <x v="1"/>
    <s v="USD"/>
    <d v="2018-09-17T05:00:00"/>
    <n v="1537160400"/>
    <d v="2018-09-20T05:00:00"/>
    <n v="1537419600"/>
    <b v="0"/>
    <b v="1"/>
    <s v="theater/plays"/>
    <x v="3"/>
    <x v="3"/>
  </r>
  <r>
    <n v="12597"/>
    <n v="12597"/>
    <n v="9.69"/>
    <x v="1"/>
    <n v="80.75"/>
    <n v="156"/>
    <x v="1"/>
    <s v="USD"/>
    <d v="2015-01-25T06:00:00"/>
    <n v="1422165600"/>
    <d v="2015-02-06T06:00:00"/>
    <n v="1423202400"/>
    <b v="0"/>
    <b v="0"/>
    <s v="film &amp; video/drama"/>
    <x v="4"/>
    <x v="6"/>
  </r>
  <r>
    <n v="179074"/>
    <n v="179074"/>
    <n v="2.7091376701966716"/>
    <x v="1"/>
    <n v="59.991289782244557"/>
    <n v="2985"/>
    <x v="1"/>
    <s v="USD"/>
    <d v="2016-04-01T05:00:00"/>
    <n v="1459486800"/>
    <d v="2016-04-14T05:00:00"/>
    <n v="1460610000"/>
    <b v="0"/>
    <b v="0"/>
    <s v="theater/plays"/>
    <x v="3"/>
    <x v="3"/>
  </r>
  <r>
    <n v="83843"/>
    <n v="83843"/>
    <n v="2.8421355932203389"/>
    <x v="1"/>
    <n v="110.03018372703411"/>
    <n v="762"/>
    <x v="1"/>
    <s v="USD"/>
    <d v="2013-05-28T05:00:00"/>
    <n v="1369717200"/>
    <d v="2013-06-06T05:00:00"/>
    <n v="1370494800"/>
    <b v="0"/>
    <b v="0"/>
    <s v="technology/wearables"/>
    <x v="2"/>
    <x v="8"/>
  </r>
  <r>
    <n v="4.04"/>
    <n v="4"/>
    <n v="0.04"/>
    <x v="3"/>
    <n v="4"/>
    <n v="1"/>
    <x v="5"/>
    <s v="CHF"/>
    <d v="2012-02-29T06:00:00"/>
    <n v="1330495200"/>
    <d v="2012-03-21T05:00:00"/>
    <n v="1332306000"/>
    <b v="0"/>
    <b v="0"/>
    <s v="music/indie rock"/>
    <x v="1"/>
    <x v="7"/>
  </r>
  <r>
    <n v="67582.720000000001"/>
    <n v="105598"/>
    <n v="0.58632981676846196"/>
    <x v="0"/>
    <n v="37.99856063332134"/>
    <n v="2779"/>
    <x v="2"/>
    <s v="AUD"/>
    <d v="2014-12-20T06:00:00"/>
    <n v="1419055200"/>
    <d v="2015-01-29T06:00:00"/>
    <n v="1422511200"/>
    <b v="0"/>
    <b v="1"/>
    <s v="technology/web"/>
    <x v="2"/>
    <x v="2"/>
  </r>
  <r>
    <n v="8866"/>
    <n v="8866"/>
    <n v="0.98511111111111116"/>
    <x v="0"/>
    <n v="96.369565217391298"/>
    <n v="92"/>
    <x v="1"/>
    <s v="USD"/>
    <d v="2016-11-26T06:00:00"/>
    <n v="1480140000"/>
    <d v="2016-11-28T06:00:00"/>
    <n v="1480312800"/>
    <b v="0"/>
    <b v="0"/>
    <s v="theater/plays"/>
    <x v="3"/>
    <x v="3"/>
  </r>
  <r>
    <n v="75022"/>
    <n v="75022"/>
    <n v="0.43975381008206332"/>
    <x v="0"/>
    <n v="72.978599221789878"/>
    <n v="1028"/>
    <x v="1"/>
    <s v="USD"/>
    <d v="2011-01-02T06:00:00"/>
    <n v="1293948000"/>
    <d v="2011-01-03T06:00:00"/>
    <n v="1294034400"/>
    <b v="0"/>
    <b v="0"/>
    <s v="music/rock"/>
    <x v="1"/>
    <x v="1"/>
  </r>
  <r>
    <n v="10517.84"/>
    <n v="14408"/>
    <n v="1.5166315789473683"/>
    <x v="1"/>
    <n v="26.007220216606498"/>
    <n v="554"/>
    <x v="0"/>
    <s v="CAD"/>
    <d v="2016-12-19T06:00:00"/>
    <n v="1482127200"/>
    <d v="2016-12-25T06:00:00"/>
    <n v="1482645600"/>
    <b v="0"/>
    <b v="0"/>
    <s v="music/indie rock"/>
    <x v="1"/>
    <x v="7"/>
  </r>
  <r>
    <n v="1831.5700000000002"/>
    <n v="14089"/>
    <n v="2.2363492063492063"/>
    <x v="1"/>
    <n v="104.36296296296297"/>
    <n v="135"/>
    <x v="3"/>
    <s v="DKK"/>
    <d v="2014-04-02T05:00:00"/>
    <n v="1396414800"/>
    <d v="2014-05-03T05:00:00"/>
    <n v="1399093200"/>
    <b v="0"/>
    <b v="0"/>
    <s v="music/rock"/>
    <x v="1"/>
    <x v="1"/>
  </r>
  <r>
    <n v="12467"/>
    <n v="12467"/>
    <n v="2.3975"/>
    <x v="1"/>
    <n v="102.18852459016394"/>
    <n v="122"/>
    <x v="1"/>
    <s v="USD"/>
    <d v="2011-09-06T05:00:00"/>
    <n v="1315285200"/>
    <d v="2011-09-13T05:00:00"/>
    <n v="1315890000"/>
    <b v="0"/>
    <b v="1"/>
    <s v="publishing/translations"/>
    <x v="5"/>
    <x v="18"/>
  </r>
  <r>
    <n v="11960"/>
    <n v="11960"/>
    <n v="1.9933333333333334"/>
    <x v="1"/>
    <n v="54.117647058823529"/>
    <n v="221"/>
    <x v="1"/>
    <s v="USD"/>
    <d v="2015-10-02T05:00:00"/>
    <n v="1443762000"/>
    <d v="2015-10-05T05:00:00"/>
    <n v="1444021200"/>
    <b v="0"/>
    <b v="1"/>
    <s v="film &amp; video/science fiction"/>
    <x v="4"/>
    <x v="22"/>
  </r>
  <r>
    <n v="7966"/>
    <n v="7966"/>
    <n v="1.373448275862069"/>
    <x v="1"/>
    <n v="63.222222222222221"/>
    <n v="126"/>
    <x v="1"/>
    <s v="USD"/>
    <d v="2016-02-24T06:00:00"/>
    <n v="1456293600"/>
    <d v="2016-04-07T05:00:00"/>
    <n v="1460005200"/>
    <b v="0"/>
    <b v="0"/>
    <s v="theater/plays"/>
    <x v="3"/>
    <x v="3"/>
  </r>
  <r>
    <n v="106321"/>
    <n v="106321"/>
    <n v="1.009696106362773"/>
    <x v="1"/>
    <n v="104.03228962818004"/>
    <n v="1022"/>
    <x v="1"/>
    <s v="USD"/>
    <d v="2016-08-02T05:00:00"/>
    <n v="1470114000"/>
    <d v="2016-08-09T05:00:00"/>
    <n v="1470718800"/>
    <b v="0"/>
    <b v="0"/>
    <s v="theater/plays"/>
    <x v="3"/>
    <x v="3"/>
  </r>
  <r>
    <n v="158832"/>
    <n v="158832"/>
    <n v="7.9416000000000002"/>
    <x v="1"/>
    <n v="49.994334277620396"/>
    <n v="3177"/>
    <x v="1"/>
    <s v="USD"/>
    <d v="2011-11-18T06:00:00"/>
    <n v="1321596000"/>
    <d v="2011-12-28T06:00:00"/>
    <n v="1325052000"/>
    <b v="0"/>
    <b v="0"/>
    <s v="film &amp; video/animation"/>
    <x v="4"/>
    <x v="10"/>
  </r>
  <r>
    <n v="11201.91"/>
    <n v="11091"/>
    <n v="3.6970000000000001"/>
    <x v="1"/>
    <n v="56.015151515151516"/>
    <n v="198"/>
    <x v="5"/>
    <s v="CHF"/>
    <d v="2011-10-17T05:00:00"/>
    <n v="1318827600"/>
    <d v="2011-10-19T05:00:00"/>
    <n v="1319000400"/>
    <b v="0"/>
    <b v="0"/>
    <s v="theater/plays"/>
    <x v="3"/>
    <x v="3"/>
  </r>
  <r>
    <n v="1281.69"/>
    <n v="1269"/>
    <n v="0.12818181818181817"/>
    <x v="0"/>
    <n v="48.807692307692307"/>
    <n v="26"/>
    <x v="5"/>
    <s v="CHF"/>
    <d v="2019-03-12T05:00:00"/>
    <n v="1552366800"/>
    <d v="2019-03-14T05:00:00"/>
    <n v="1552539600"/>
    <b v="0"/>
    <b v="0"/>
    <s v="music/rock"/>
    <x v="1"/>
    <x v="1"/>
  </r>
  <r>
    <n v="3268.48"/>
    <n v="5107"/>
    <n v="1.3802702702702703"/>
    <x v="1"/>
    <n v="60.082352941176474"/>
    <n v="85"/>
    <x v="2"/>
    <s v="AUD"/>
    <d v="2018-11-13T06:00:00"/>
    <n v="1542088800"/>
    <d v="2018-12-03T06:00:00"/>
    <n v="1543816800"/>
    <b v="0"/>
    <b v="0"/>
    <s v="film &amp; video/documentary"/>
    <x v="4"/>
    <x v="4"/>
  </r>
  <r>
    <n v="141393"/>
    <n v="141393"/>
    <n v="0.83813278008298753"/>
    <x v="0"/>
    <n v="78.990502793296088"/>
    <n v="1790"/>
    <x v="1"/>
    <s v="USD"/>
    <d v="2015-03-15T05:00:00"/>
    <n v="1426395600"/>
    <d v="2015-03-23T05:00:00"/>
    <n v="1427086800"/>
    <b v="0"/>
    <b v="0"/>
    <s v="theater/plays"/>
    <x v="3"/>
    <x v="3"/>
  </r>
  <r>
    <n v="194166"/>
    <n v="194166"/>
    <n v="2.0460063224446787"/>
    <x v="1"/>
    <n v="53.99499443826474"/>
    <n v="3596"/>
    <x v="1"/>
    <s v="USD"/>
    <d v="2011-11-15T06:00:00"/>
    <n v="1321336800"/>
    <d v="2011-12-05T06:00:00"/>
    <n v="1323064800"/>
    <b v="0"/>
    <b v="0"/>
    <s v="theater/plays"/>
    <x v="3"/>
    <x v="3"/>
  </r>
  <r>
    <n v="4124"/>
    <n v="4124"/>
    <n v="0.44344086021505374"/>
    <x v="0"/>
    <n v="111.45945945945945"/>
    <n v="37"/>
    <x v="1"/>
    <s v="USD"/>
    <d v="2016-02-24T06:00:00"/>
    <n v="1456293600"/>
    <d v="2016-03-18T05:00:00"/>
    <n v="1458277200"/>
    <b v="0"/>
    <b v="1"/>
    <s v="music/electric music"/>
    <x v="1"/>
    <x v="5"/>
  </r>
  <r>
    <n v="14865"/>
    <n v="14865"/>
    <n v="2.1860294117647059"/>
    <x v="1"/>
    <n v="60.922131147540981"/>
    <n v="244"/>
    <x v="1"/>
    <s v="USD"/>
    <d v="2014-07-10T05:00:00"/>
    <n v="1404968400"/>
    <d v="2014-07-12T05:00:00"/>
    <n v="1405141200"/>
    <b v="0"/>
    <b v="0"/>
    <s v="music/rock"/>
    <x v="1"/>
    <x v="1"/>
  </r>
  <r>
    <n v="134688"/>
    <n v="134688"/>
    <n v="1.8603314917127072"/>
    <x v="1"/>
    <n v="26.0015444015444"/>
    <n v="5180"/>
    <x v="1"/>
    <s v="USD"/>
    <d v="2010-07-15T05:00:00"/>
    <n v="1279170000"/>
    <d v="2010-08-29T05:00:00"/>
    <n v="1283058000"/>
    <b v="0"/>
    <b v="0"/>
    <s v="theater/plays"/>
    <x v="3"/>
    <x v="3"/>
  </r>
  <r>
    <n v="45796.799999999996"/>
    <n v="47705"/>
    <n v="2.3733830845771142"/>
    <x v="1"/>
    <n v="80.993208828522924"/>
    <n v="589"/>
    <x v="6"/>
    <s v="EUR"/>
    <d v="2011-01-11T06:00:00"/>
    <n v="1294725600"/>
    <d v="2011-01-23T06:00:00"/>
    <n v="1295762400"/>
    <b v="0"/>
    <b v="0"/>
    <s v="film &amp; video/animation"/>
    <x v="4"/>
    <x v="10"/>
  </r>
  <r>
    <n v="95364"/>
    <n v="95364"/>
    <n v="3.0565384615384614"/>
    <x v="1"/>
    <n v="34.995963302752294"/>
    <n v="2725"/>
    <x v="1"/>
    <s v="USD"/>
    <d v="2014-12-20T06:00:00"/>
    <n v="1419055200"/>
    <d v="2014-12-26T06:00:00"/>
    <n v="1419573600"/>
    <b v="0"/>
    <b v="1"/>
    <s v="music/rock"/>
    <x v="1"/>
    <x v="1"/>
  </r>
  <r>
    <n v="3163.2"/>
    <n v="3295"/>
    <n v="0.94142857142857139"/>
    <x v="0"/>
    <n v="94.142857142857139"/>
    <n v="35"/>
    <x v="6"/>
    <s v="EUR"/>
    <d v="2015-06-19T05:00:00"/>
    <n v="1434690000"/>
    <d v="2015-08-05T05:00:00"/>
    <n v="1438750800"/>
    <b v="0"/>
    <b v="0"/>
    <s v="film &amp; video/shorts"/>
    <x v="4"/>
    <x v="12"/>
  </r>
  <r>
    <n v="4896"/>
    <n v="4896"/>
    <n v="0.54400000000000004"/>
    <x v="3"/>
    <n v="52.085106382978722"/>
    <n v="94"/>
    <x v="1"/>
    <s v="USD"/>
    <d v="2015-09-28T05:00:00"/>
    <n v="1443416400"/>
    <d v="2015-10-14T05:00:00"/>
    <n v="1444798800"/>
    <b v="0"/>
    <b v="1"/>
    <s v="music/rock"/>
    <x v="1"/>
    <x v="1"/>
  </r>
  <r>
    <n v="7496"/>
    <n v="7496"/>
    <n v="1.1188059701492536"/>
    <x v="1"/>
    <n v="24.986666666666668"/>
    <n v="300"/>
    <x v="1"/>
    <s v="USD"/>
    <d v="2014-05-02T05:00:00"/>
    <n v="1399006800"/>
    <d v="2014-05-04T05:00:00"/>
    <n v="1399179600"/>
    <b v="0"/>
    <b v="0"/>
    <s v="journalism/audio"/>
    <x v="8"/>
    <x v="23"/>
  </r>
  <r>
    <n v="9967"/>
    <n v="9967"/>
    <n v="3.6914814814814814"/>
    <x v="1"/>
    <n v="69.215277777777771"/>
    <n v="144"/>
    <x v="1"/>
    <s v="USD"/>
    <d v="2019-12-07T06:00:00"/>
    <n v="1575698400"/>
    <d v="2019-12-17T06:00:00"/>
    <n v="1576562400"/>
    <b v="0"/>
    <b v="1"/>
    <s v="food/food trucks"/>
    <x v="0"/>
    <x v="0"/>
  </r>
  <r>
    <n v="52421"/>
    <n v="52421"/>
    <n v="0.62930372148859548"/>
    <x v="0"/>
    <n v="93.944444444444443"/>
    <n v="558"/>
    <x v="1"/>
    <s v="USD"/>
    <d v="2014-05-20T05:00:00"/>
    <n v="1400562000"/>
    <d v="2014-05-23T05:00:00"/>
    <n v="1400821200"/>
    <b v="0"/>
    <b v="1"/>
    <s v="theater/plays"/>
    <x v="3"/>
    <x v="3"/>
  </r>
  <r>
    <n v="6298"/>
    <n v="6298"/>
    <n v="0.6492783505154639"/>
    <x v="0"/>
    <n v="98.40625"/>
    <n v="64"/>
    <x v="1"/>
    <s v="USD"/>
    <d v="2017-11-01T05:00:00"/>
    <n v="1509512400"/>
    <d v="2017-11-18T06:00:00"/>
    <n v="1510984800"/>
    <b v="0"/>
    <b v="0"/>
    <s v="theater/plays"/>
    <x v="3"/>
    <x v="3"/>
  </r>
  <r>
    <n v="1546"/>
    <n v="1546"/>
    <n v="0.18853658536585366"/>
    <x v="3"/>
    <n v="41.783783783783782"/>
    <n v="37"/>
    <x v="1"/>
    <s v="USD"/>
    <d v="2011-03-11T06:00:00"/>
    <n v="1299823200"/>
    <d v="2011-04-06T05:00:00"/>
    <n v="1302066000"/>
    <b v="0"/>
    <b v="0"/>
    <s v="music/jazz"/>
    <x v="1"/>
    <x v="17"/>
  </r>
  <r>
    <n v="16168"/>
    <n v="16168"/>
    <n v="0.1675440414507772"/>
    <x v="0"/>
    <n v="65.991836734693877"/>
    <n v="245"/>
    <x v="1"/>
    <s v="USD"/>
    <d v="2011-12-01T06:00:00"/>
    <n v="1322719200"/>
    <d v="2011-12-04T06:00:00"/>
    <n v="1322978400"/>
    <b v="0"/>
    <b v="0"/>
    <s v="film &amp; video/science fiction"/>
    <x v="4"/>
    <x v="22"/>
  </r>
  <r>
    <n v="6269"/>
    <n v="6269"/>
    <n v="1.0111290322580646"/>
    <x v="1"/>
    <n v="72.05747126436782"/>
    <n v="87"/>
    <x v="1"/>
    <s v="USD"/>
    <d v="2011-08-07T05:00:00"/>
    <n v="1312693200"/>
    <d v="2011-08-19T05:00:00"/>
    <n v="1313730000"/>
    <b v="0"/>
    <b v="0"/>
    <s v="music/jazz"/>
    <x v="1"/>
    <x v="17"/>
  </r>
  <r>
    <n v="149578"/>
    <n v="149578"/>
    <n v="3.4150228310502282"/>
    <x v="1"/>
    <n v="48.003209242618745"/>
    <n v="3116"/>
    <x v="1"/>
    <s v="USD"/>
    <d v="2014-02-26T06:00:00"/>
    <n v="1393394400"/>
    <d v="2014-03-06T06:00:00"/>
    <n v="1394085600"/>
    <b v="0"/>
    <b v="0"/>
    <s v="theater/plays"/>
    <x v="3"/>
    <x v="3"/>
  </r>
  <r>
    <n v="3841"/>
    <n v="3841"/>
    <n v="0.64016666666666666"/>
    <x v="0"/>
    <n v="54.098591549295776"/>
    <n v="71"/>
    <x v="1"/>
    <s v="USD"/>
    <d v="2011-04-29T05:00:00"/>
    <n v="1304053200"/>
    <d v="2011-05-14T05:00:00"/>
    <n v="1305349200"/>
    <b v="0"/>
    <b v="0"/>
    <s v="technology/web"/>
    <x v="2"/>
    <x v="2"/>
  </r>
  <r>
    <n v="4531"/>
    <n v="4531"/>
    <n v="0.5208045977011494"/>
    <x v="0"/>
    <n v="107.88095238095238"/>
    <n v="42"/>
    <x v="1"/>
    <s v="USD"/>
    <d v="2015-06-10T05:00:00"/>
    <n v="1433912400"/>
    <d v="2015-06-15T05:00:00"/>
    <n v="1434344400"/>
    <b v="0"/>
    <b v="1"/>
    <s v="games/video games"/>
    <x v="6"/>
    <x v="11"/>
  </r>
  <r>
    <n v="60934"/>
    <n v="60934"/>
    <n v="3.2240211640211642"/>
    <x v="1"/>
    <n v="67.034103410341032"/>
    <n v="909"/>
    <x v="1"/>
    <s v="USD"/>
    <d v="2012-02-20T06:00:00"/>
    <n v="1329717600"/>
    <d v="2012-03-08T06:00:00"/>
    <n v="1331186400"/>
    <b v="0"/>
    <b v="0"/>
    <s v="film &amp; video/documentary"/>
    <x v="4"/>
    <x v="4"/>
  </r>
  <r>
    <n v="103255"/>
    <n v="103255"/>
    <n v="1.1950810185185186"/>
    <x v="1"/>
    <n v="64.01425914445133"/>
    <n v="1613"/>
    <x v="1"/>
    <s v="USD"/>
    <d v="2012-04-25T05:00:00"/>
    <n v="1335330000"/>
    <d v="2012-05-09T05:00:00"/>
    <n v="1336539600"/>
    <b v="0"/>
    <b v="0"/>
    <s v="technology/web"/>
    <x v="2"/>
    <x v="2"/>
  </r>
  <r>
    <n v="13065"/>
    <n v="13065"/>
    <n v="1.4679775280898877"/>
    <x v="1"/>
    <n v="96.066176470588232"/>
    <n v="136"/>
    <x v="1"/>
    <s v="USD"/>
    <d v="2010-03-18T05:00:00"/>
    <n v="1268888400"/>
    <d v="2010-03-28T05:00:00"/>
    <n v="1269752400"/>
    <b v="0"/>
    <b v="0"/>
    <s v="publishing/translations"/>
    <x v="5"/>
    <x v="18"/>
  </r>
  <r>
    <n v="6654"/>
    <n v="6654"/>
    <n v="9.5057142857142853"/>
    <x v="1"/>
    <n v="51.184615384615384"/>
    <n v="130"/>
    <x v="1"/>
    <s v="USD"/>
    <d v="2010-11-17T06:00:00"/>
    <n v="1289973600"/>
    <d v="2010-12-06T06:00:00"/>
    <n v="1291615200"/>
    <b v="0"/>
    <b v="0"/>
    <s v="music/rock"/>
    <x v="1"/>
    <x v="1"/>
  </r>
  <r>
    <n v="5001.96"/>
    <n v="6852"/>
    <n v="0.72893617021276591"/>
    <x v="0"/>
    <n v="43.92307692307692"/>
    <n v="156"/>
    <x v="0"/>
    <s v="CAD"/>
    <d v="2019-01-19T06:00:00"/>
    <n v="1547877600"/>
    <d v="2019-03-12T05:00:00"/>
    <n v="1552366800"/>
    <b v="0"/>
    <b v="1"/>
    <s v="food/food trucks"/>
    <x v="0"/>
    <x v="0"/>
  </r>
  <r>
    <n v="133233.19"/>
    <n v="124517"/>
    <n v="0.7900824873096447"/>
    <x v="0"/>
    <n v="91.021198830409361"/>
    <n v="1368"/>
    <x v="4"/>
    <s v="GBP"/>
    <d v="2010-03-25T05:00:00"/>
    <n v="1269493200"/>
    <d v="2010-04-25T05:00:00"/>
    <n v="1272171600"/>
    <b v="0"/>
    <b v="0"/>
    <s v="theater/plays"/>
    <x v="3"/>
    <x v="3"/>
  </r>
  <r>
    <n v="5113"/>
    <n v="5113"/>
    <n v="0.64721518987341775"/>
    <x v="0"/>
    <n v="50.127450980392155"/>
    <n v="102"/>
    <x v="1"/>
    <s v="USD"/>
    <d v="2015-07-05T05:00:00"/>
    <n v="1436072400"/>
    <d v="2015-07-12T05:00:00"/>
    <n v="1436677200"/>
    <b v="0"/>
    <b v="0"/>
    <s v="film &amp; video/documentary"/>
    <x v="4"/>
    <x v="4"/>
  </r>
  <r>
    <n v="3727.36"/>
    <n v="5824"/>
    <n v="0.82028169014084507"/>
    <x v="0"/>
    <n v="67.720930232558146"/>
    <n v="86"/>
    <x v="2"/>
    <s v="AUD"/>
    <d v="2014-12-21T06:00:00"/>
    <n v="1419141600"/>
    <d v="2015-01-01T06:00:00"/>
    <n v="1420092000"/>
    <b v="0"/>
    <b v="0"/>
    <s v="publishing/radio &amp; podcasts"/>
    <x v="5"/>
    <x v="15"/>
  </r>
  <r>
    <n v="6226"/>
    <n v="6226"/>
    <n v="10.376666666666667"/>
    <x v="1"/>
    <n v="61.03921568627451"/>
    <n v="102"/>
    <x v="1"/>
    <s v="USD"/>
    <d v="2010-07-14T05:00:00"/>
    <n v="1279083600"/>
    <d v="2010-07-24T05:00:00"/>
    <n v="1279947600"/>
    <b v="0"/>
    <b v="0"/>
    <s v="games/video games"/>
    <x v="6"/>
    <x v="11"/>
  </r>
  <r>
    <n v="20243"/>
    <n v="20243"/>
    <n v="0.12910076530612244"/>
    <x v="0"/>
    <n v="80.011857707509876"/>
    <n v="253"/>
    <x v="1"/>
    <s v="USD"/>
    <d v="2014-05-30T05:00:00"/>
    <n v="1401426000"/>
    <d v="2014-06-08T05:00:00"/>
    <n v="1402203600"/>
    <b v="0"/>
    <b v="0"/>
    <s v="theater/plays"/>
    <x v="3"/>
    <x v="3"/>
  </r>
  <r>
    <n v="188288"/>
    <n v="188288"/>
    <n v="1.5484210526315789"/>
    <x v="1"/>
    <n v="47.001497753369947"/>
    <n v="4006"/>
    <x v="1"/>
    <s v="USD"/>
    <d v="2014-03-26T05:00:00"/>
    <n v="1395810000"/>
    <d v="2014-04-08T05:00:00"/>
    <n v="1396933200"/>
    <b v="0"/>
    <b v="0"/>
    <s v="film &amp; video/animation"/>
    <x v="4"/>
    <x v="10"/>
  </r>
  <r>
    <n v="11167"/>
    <n v="11167"/>
    <n v="7.0991735537190084E-2"/>
    <x v="0"/>
    <n v="71.127388535031841"/>
    <n v="157"/>
    <x v="1"/>
    <s v="USD"/>
    <d v="2016-06-27T05:00:00"/>
    <n v="1467003600"/>
    <d v="2016-06-30T05:00:00"/>
    <n v="1467262800"/>
    <b v="0"/>
    <b v="1"/>
    <s v="theater/plays"/>
    <x v="3"/>
    <x v="3"/>
  </r>
  <r>
    <n v="146595"/>
    <n v="146595"/>
    <n v="2.0852773826458035"/>
    <x v="1"/>
    <n v="89.99079189686924"/>
    <n v="1629"/>
    <x v="1"/>
    <s v="USD"/>
    <d v="2010-03-16T05:00:00"/>
    <n v="1268715600"/>
    <d v="2010-04-06T05:00:00"/>
    <n v="1270530000"/>
    <b v="0"/>
    <b v="1"/>
    <s v="theater/plays"/>
    <x v="3"/>
    <x v="3"/>
  </r>
  <r>
    <n v="7875"/>
    <n v="7875"/>
    <n v="0.99683544303797467"/>
    <x v="0"/>
    <n v="43.032786885245905"/>
    <n v="183"/>
    <x v="1"/>
    <s v="USD"/>
    <d v="2016-03-05T06:00:00"/>
    <n v="1457157600"/>
    <d v="2016-03-12T06:00:00"/>
    <n v="1457762400"/>
    <b v="0"/>
    <b v="1"/>
    <s v="film &amp; video/drama"/>
    <x v="4"/>
    <x v="6"/>
  </r>
  <r>
    <n v="148779"/>
    <n v="148779"/>
    <n v="2.0159756097560977"/>
    <x v="1"/>
    <n v="67.997714808043881"/>
    <n v="2188"/>
    <x v="1"/>
    <s v="USD"/>
    <d v="2019-11-17T06:00:00"/>
    <n v="1573970400"/>
    <d v="2019-12-05T06:00:00"/>
    <n v="1575525600"/>
    <b v="0"/>
    <b v="0"/>
    <s v="theater/plays"/>
    <x v="3"/>
    <x v="3"/>
  </r>
  <r>
    <n v="168833.28"/>
    <n v="175868"/>
    <n v="1.6209032258064515"/>
    <x v="1"/>
    <n v="73.004566210045667"/>
    <n v="2409"/>
    <x v="6"/>
    <s v="EUR"/>
    <d v="2010-06-15T05:00:00"/>
    <n v="1276578000"/>
    <d v="2010-07-14T05:00:00"/>
    <n v="1279083600"/>
    <b v="0"/>
    <b v="0"/>
    <s v="music/rock"/>
    <x v="1"/>
    <x v="1"/>
  </r>
  <r>
    <n v="664.56000000000006"/>
    <n v="5112"/>
    <n v="3.6436208125445471E-2"/>
    <x v="0"/>
    <n v="62.341463414634148"/>
    <n v="82"/>
    <x v="3"/>
    <s v="DKK"/>
    <d v="2015-02-12T06:00:00"/>
    <n v="1423720800"/>
    <d v="2015-02-20T06:00:00"/>
    <n v="1424412000"/>
    <b v="0"/>
    <b v="0"/>
    <s v="film &amp; video/documentary"/>
    <x v="4"/>
    <x v="4"/>
  </r>
  <r>
    <n v="5.3500000000000005"/>
    <n v="5"/>
    <n v="0.05"/>
    <x v="0"/>
    <n v="5"/>
    <n v="1"/>
    <x v="4"/>
    <s v="GBP"/>
    <d v="2013-07-30T05:00:00"/>
    <n v="1375160400"/>
    <d v="2013-08-11T05:00:00"/>
    <n v="1376197200"/>
    <b v="0"/>
    <b v="0"/>
    <s v="food/food trucks"/>
    <x v="0"/>
    <x v="0"/>
  </r>
  <r>
    <n v="13018"/>
    <n v="13018"/>
    <n v="2.0663492063492064"/>
    <x v="1"/>
    <n v="67.103092783505161"/>
    <n v="194"/>
    <x v="1"/>
    <s v="USD"/>
    <d v="2014-05-30T05:00:00"/>
    <n v="1401426000"/>
    <d v="2014-06-16T05:00:00"/>
    <n v="1402894800"/>
    <b v="1"/>
    <b v="0"/>
    <s v="technology/wearables"/>
    <x v="2"/>
    <x v="8"/>
  </r>
  <r>
    <n v="91176"/>
    <n v="91176"/>
    <n v="1.2823628691983122"/>
    <x v="1"/>
    <n v="79.978947368421046"/>
    <n v="1140"/>
    <x v="1"/>
    <s v="USD"/>
    <d v="2015-06-05T05:00:00"/>
    <n v="1433480400"/>
    <d v="2015-06-16T05:00:00"/>
    <n v="1434430800"/>
    <b v="0"/>
    <b v="0"/>
    <s v="theater/plays"/>
    <x v="3"/>
    <x v="3"/>
  </r>
  <r>
    <n v="6342"/>
    <n v="6342"/>
    <n v="1.1966037735849056"/>
    <x v="1"/>
    <n v="62.176470588235297"/>
    <n v="102"/>
    <x v="1"/>
    <s v="USD"/>
    <d v="2019-04-18T05:00:00"/>
    <n v="1555563600"/>
    <d v="2019-05-15T05:00:00"/>
    <n v="1557896400"/>
    <b v="0"/>
    <b v="0"/>
    <s v="theater/plays"/>
    <x v="3"/>
    <x v="3"/>
  </r>
  <r>
    <n v="151438"/>
    <n v="151438"/>
    <n v="1.7073055242390078"/>
    <x v="1"/>
    <n v="53.005950297514879"/>
    <n v="2857"/>
    <x v="1"/>
    <s v="USD"/>
    <d v="2011-01-22T06:00:00"/>
    <n v="1295676000"/>
    <d v="2011-02-12T06:00:00"/>
    <n v="1297490400"/>
    <b v="0"/>
    <b v="0"/>
    <s v="theater/plays"/>
    <x v="3"/>
    <x v="3"/>
  </r>
  <r>
    <n v="6178"/>
    <n v="6178"/>
    <n v="1.8721212121212121"/>
    <x v="1"/>
    <n v="57.738317757009348"/>
    <n v="107"/>
    <x v="1"/>
    <s v="USD"/>
    <d v="2015-10-03T05:00:00"/>
    <n v="1443848400"/>
    <d v="2015-11-13T06:00:00"/>
    <n v="1447394400"/>
    <b v="0"/>
    <b v="0"/>
    <s v="publishing/nonfiction"/>
    <x v="5"/>
    <x v="9"/>
  </r>
  <r>
    <n v="6853.35"/>
    <n v="6405"/>
    <n v="1.8838235294117647"/>
    <x v="1"/>
    <n v="40.03125"/>
    <n v="160"/>
    <x v="4"/>
    <s v="GBP"/>
    <d v="2016-03-07T06:00:00"/>
    <n v="1457330400"/>
    <d v="2016-03-18T05:00:00"/>
    <n v="1458277200"/>
    <b v="0"/>
    <b v="0"/>
    <s v="music/rock"/>
    <x v="1"/>
    <x v="1"/>
  </r>
  <r>
    <n v="180667"/>
    <n v="180667"/>
    <n v="1.3129869186046512"/>
    <x v="1"/>
    <n v="81.016591928251117"/>
    <n v="2230"/>
    <x v="1"/>
    <s v="USD"/>
    <d v="2014-03-23T05:00:00"/>
    <n v="1395550800"/>
    <d v="2014-03-25T05:00:00"/>
    <n v="1395723600"/>
    <b v="0"/>
    <b v="0"/>
    <s v="food/food trucks"/>
    <x v="0"/>
    <x v="0"/>
  </r>
  <r>
    <n v="11075"/>
    <n v="11075"/>
    <n v="2.8397435897435899"/>
    <x v="1"/>
    <n v="35.047468354430379"/>
    <n v="316"/>
    <x v="1"/>
    <s v="USD"/>
    <d v="2019-03-06T06:00:00"/>
    <n v="1551852000"/>
    <d v="2019-03-10T06:00:00"/>
    <n v="1552197600"/>
    <b v="0"/>
    <b v="1"/>
    <s v="music/jazz"/>
    <x v="1"/>
    <x v="17"/>
  </r>
  <r>
    <n v="12042"/>
    <n v="12042"/>
    <n v="1.2041999999999999"/>
    <x v="1"/>
    <n v="102.92307692307692"/>
    <n v="117"/>
    <x v="1"/>
    <s v="USD"/>
    <d v="2019-01-16T06:00:00"/>
    <n v="1547618400"/>
    <d v="2019-02-02T06:00:00"/>
    <n v="1549087200"/>
    <b v="0"/>
    <b v="0"/>
    <s v="film &amp; video/science fiction"/>
    <x v="4"/>
    <x v="22"/>
  </r>
  <r>
    <n v="179356"/>
    <n v="179356"/>
    <n v="4.1905607476635511"/>
    <x v="1"/>
    <n v="27.998126756166094"/>
    <n v="6406"/>
    <x v="1"/>
    <s v="USD"/>
    <d v="2012-12-16T06:00:00"/>
    <n v="1355637600"/>
    <d v="2012-12-30T06:00:00"/>
    <n v="1356847200"/>
    <b v="0"/>
    <b v="0"/>
    <s v="theater/plays"/>
    <x v="3"/>
    <x v="3"/>
  </r>
  <r>
    <n v="1136"/>
    <n v="1136"/>
    <n v="0.13853658536585367"/>
    <x v="3"/>
    <n v="75.733333333333334"/>
    <n v="15"/>
    <x v="1"/>
    <s v="USD"/>
    <d v="2013-07-25T05:00:00"/>
    <n v="1374728400"/>
    <d v="2013-08-06T05:00:00"/>
    <n v="1375765200"/>
    <b v="0"/>
    <b v="0"/>
    <s v="theater/plays"/>
    <x v="3"/>
    <x v="3"/>
  </r>
  <r>
    <n v="8645"/>
    <n v="8645"/>
    <n v="1.3943548387096774"/>
    <x v="1"/>
    <n v="45.026041666666664"/>
    <n v="192"/>
    <x v="1"/>
    <s v="USD"/>
    <d v="2010-10-23T05:00:00"/>
    <n v="1287810000"/>
    <d v="2010-11-15T06:00:00"/>
    <n v="1289800800"/>
    <b v="0"/>
    <b v="0"/>
    <s v="music/electric music"/>
    <x v="1"/>
    <x v="5"/>
  </r>
  <r>
    <n v="1397.22"/>
    <n v="1914"/>
    <n v="1.74"/>
    <x v="1"/>
    <n v="73.615384615384613"/>
    <n v="26"/>
    <x v="0"/>
    <s v="CAD"/>
    <d v="2017-08-26T05:00:00"/>
    <n v="1503723600"/>
    <d v="2017-09-04T05:00:00"/>
    <n v="1504501200"/>
    <b v="0"/>
    <b v="0"/>
    <s v="theater/plays"/>
    <x v="3"/>
    <x v="3"/>
  </r>
  <r>
    <n v="41205"/>
    <n v="41205"/>
    <n v="1.5549056603773586"/>
    <x v="1"/>
    <n v="56.991701244813278"/>
    <n v="723"/>
    <x v="1"/>
    <s v="USD"/>
    <d v="2017-01-11T06:00:00"/>
    <n v="1484114400"/>
    <d v="2017-01-29T06:00:00"/>
    <n v="1485669600"/>
    <b v="0"/>
    <b v="0"/>
    <s v="theater/plays"/>
    <x v="3"/>
    <x v="3"/>
  </r>
  <r>
    <n v="13908.48"/>
    <n v="14488"/>
    <n v="1.7044705882352942"/>
    <x v="1"/>
    <n v="85.223529411764702"/>
    <n v="170"/>
    <x v="6"/>
    <s v="EUR"/>
    <d v="2016-04-29T05:00:00"/>
    <n v="1461906000"/>
    <d v="2016-05-09T05:00:00"/>
    <n v="1462770000"/>
    <b v="0"/>
    <b v="0"/>
    <s v="theater/plays"/>
    <x v="3"/>
    <x v="3"/>
  </r>
  <r>
    <n v="12978.03"/>
    <n v="12129"/>
    <n v="1.8951562500000001"/>
    <x v="1"/>
    <n v="50.962184873949582"/>
    <n v="238"/>
    <x v="4"/>
    <s v="GBP"/>
    <d v="2013-09-20T05:00:00"/>
    <n v="1379653200"/>
    <d v="2013-09-21T05:00:00"/>
    <n v="1379739600"/>
    <b v="0"/>
    <b v="1"/>
    <s v="music/indie rock"/>
    <x v="1"/>
    <x v="7"/>
  </r>
  <r>
    <n v="3496"/>
    <n v="3496"/>
    <n v="2.4971428571428573"/>
    <x v="1"/>
    <n v="63.563636363636363"/>
    <n v="55"/>
    <x v="1"/>
    <s v="USD"/>
    <d v="2014-06-04T05:00:00"/>
    <n v="1401858000"/>
    <d v="2014-06-14T05:00:00"/>
    <n v="1402722000"/>
    <b v="0"/>
    <b v="0"/>
    <s v="theater/plays"/>
    <x v="3"/>
    <x v="3"/>
  </r>
  <r>
    <n v="97037"/>
    <n v="97037"/>
    <n v="0.48860523665659616"/>
    <x v="0"/>
    <n v="80.999165275459092"/>
    <n v="1198"/>
    <x v="1"/>
    <s v="USD"/>
    <d v="2013-05-02T05:00:00"/>
    <n v="1367470800"/>
    <d v="2013-05-23T05:00:00"/>
    <n v="1369285200"/>
    <b v="0"/>
    <b v="0"/>
    <s v="publishing/nonfiction"/>
    <x v="5"/>
    <x v="9"/>
  </r>
  <r>
    <n v="55757"/>
    <n v="55757"/>
    <n v="0.28461970393057684"/>
    <x v="0"/>
    <n v="86.044753086419746"/>
    <n v="648"/>
    <x v="1"/>
    <s v="USD"/>
    <d v="2011-05-06T05:00:00"/>
    <n v="1304658000"/>
    <d v="2011-05-07T05:00:00"/>
    <n v="1304744400"/>
    <b v="1"/>
    <b v="1"/>
    <s v="theater/plays"/>
    <x v="3"/>
    <x v="3"/>
  </r>
  <r>
    <n v="7376"/>
    <n v="11525"/>
    <n v="2.6802325581395348"/>
    <x v="1"/>
    <n v="90.0390625"/>
    <n v="128"/>
    <x v="2"/>
    <s v="AUD"/>
    <d v="2016-07-08T05:00:00"/>
    <n v="1467954000"/>
    <d v="2016-07-12T05:00:00"/>
    <n v="1468299600"/>
    <b v="0"/>
    <b v="0"/>
    <s v="photography/photography books"/>
    <x v="7"/>
    <x v="14"/>
  </r>
  <r>
    <n v="158669"/>
    <n v="158669"/>
    <n v="6.1980078125000002"/>
    <x v="1"/>
    <n v="74.006063432835816"/>
    <n v="2144"/>
    <x v="1"/>
    <s v="USD"/>
    <d v="2016-09-13T05:00:00"/>
    <n v="1473742800"/>
    <d v="2016-09-18T05:00:00"/>
    <n v="1474174800"/>
    <b v="0"/>
    <b v="0"/>
    <s v="theater/plays"/>
    <x v="3"/>
    <x v="3"/>
  </r>
  <r>
    <n v="5916"/>
    <n v="5916"/>
    <n v="3.1301587301587303E-2"/>
    <x v="0"/>
    <n v="92.4375"/>
    <n v="64"/>
    <x v="1"/>
    <s v="USD"/>
    <d v="2018-04-15T05:00:00"/>
    <n v="1523768400"/>
    <d v="2018-05-11T05:00:00"/>
    <n v="1526014800"/>
    <b v="0"/>
    <b v="0"/>
    <s v="music/indie rock"/>
    <x v="1"/>
    <x v="7"/>
  </r>
  <r>
    <n v="161362.42000000001"/>
    <n v="150806"/>
    <n v="1.5992152704135738"/>
    <x v="1"/>
    <n v="55.999257333828446"/>
    <n v="2693"/>
    <x v="4"/>
    <s v="GBP"/>
    <d v="2015-07-16T05:00:00"/>
    <n v="1437022800"/>
    <d v="2015-07-21T05:00:00"/>
    <n v="1437454800"/>
    <b v="0"/>
    <b v="0"/>
    <s v="theater/plays"/>
    <x v="3"/>
    <x v="3"/>
  </r>
  <r>
    <n v="14249"/>
    <n v="14249"/>
    <n v="2.793921568627451"/>
    <x v="1"/>
    <n v="32.983796296296298"/>
    <n v="432"/>
    <x v="1"/>
    <s v="USD"/>
    <d v="2015-01-25T06:00:00"/>
    <n v="1422165600"/>
    <d v="2015-01-31T06:00:00"/>
    <n v="1422684000"/>
    <b v="0"/>
    <b v="0"/>
    <s v="photography/photography books"/>
    <x v="7"/>
    <x v="14"/>
  </r>
  <r>
    <n v="5803"/>
    <n v="5803"/>
    <n v="0.77373333333333338"/>
    <x v="0"/>
    <n v="93.596774193548384"/>
    <n v="62"/>
    <x v="1"/>
    <s v="USD"/>
    <d v="2020-01-27T06:00:00"/>
    <n v="1580104800"/>
    <d v="2020-02-10T06:00:00"/>
    <n v="1581314400"/>
    <b v="0"/>
    <b v="0"/>
    <s v="theater/plays"/>
    <x v="3"/>
    <x v="3"/>
  </r>
  <r>
    <n v="13205"/>
    <n v="13205"/>
    <n v="2.0632812500000002"/>
    <x v="1"/>
    <n v="69.867724867724874"/>
    <n v="189"/>
    <x v="1"/>
    <s v="USD"/>
    <d v="2010-09-28T05:00:00"/>
    <n v="1285650000"/>
    <d v="2010-10-07T05:00:00"/>
    <n v="1286427600"/>
    <b v="0"/>
    <b v="1"/>
    <s v="theater/plays"/>
    <x v="3"/>
    <x v="3"/>
  </r>
  <r>
    <n v="11885.560000000001"/>
    <n v="11108"/>
    <n v="6.9424999999999999"/>
    <x v="1"/>
    <n v="72.129870129870127"/>
    <n v="154"/>
    <x v="4"/>
    <s v="GBP"/>
    <d v="2010-06-16T05:00:00"/>
    <n v="1276664400"/>
    <d v="2010-07-10T05:00:00"/>
    <n v="1278738000"/>
    <b v="1"/>
    <b v="0"/>
    <s v="food/food trucks"/>
    <x v="0"/>
    <x v="0"/>
  </r>
  <r>
    <n v="2884"/>
    <n v="2884"/>
    <n v="1.5178947368421052"/>
    <x v="1"/>
    <n v="30.041666666666668"/>
    <n v="96"/>
    <x v="1"/>
    <s v="USD"/>
    <d v="2010-10-04T05:00:00"/>
    <n v="1286168400"/>
    <d v="2010-10-07T05:00:00"/>
    <n v="1286427600"/>
    <b v="0"/>
    <b v="0"/>
    <s v="music/indie rock"/>
    <x v="1"/>
    <x v="7"/>
  </r>
  <r>
    <n v="55476"/>
    <n v="55476"/>
    <n v="0.64582072176949945"/>
    <x v="0"/>
    <n v="73.968000000000004"/>
    <n v="750"/>
    <x v="1"/>
    <s v="USD"/>
    <d v="2016-07-06T05:00:00"/>
    <n v="1467781200"/>
    <d v="2016-07-08T05:00:00"/>
    <n v="1467954000"/>
    <b v="0"/>
    <b v="1"/>
    <s v="theater/plays"/>
    <x v="3"/>
    <x v="3"/>
  </r>
  <r>
    <n v="5973"/>
    <n v="5973"/>
    <n v="0.62873684210526315"/>
    <x v="3"/>
    <n v="68.65517241379311"/>
    <n v="87"/>
    <x v="1"/>
    <s v="USD"/>
    <d v="2019-05-01T05:00:00"/>
    <n v="1556686800"/>
    <d v="2019-05-12T05:00:00"/>
    <n v="1557637200"/>
    <b v="0"/>
    <b v="1"/>
    <s v="theater/plays"/>
    <x v="3"/>
    <x v="3"/>
  </r>
  <r>
    <n v="183756"/>
    <n v="183756"/>
    <n v="3.1039864864864866"/>
    <x v="1"/>
    <n v="59.992164544564154"/>
    <n v="3063"/>
    <x v="1"/>
    <s v="USD"/>
    <d v="2019-03-26T05:00:00"/>
    <n v="1553576400"/>
    <d v="2019-03-30T05:00:00"/>
    <n v="1553922000"/>
    <b v="0"/>
    <b v="0"/>
    <s v="theater/plays"/>
    <x v="3"/>
    <x v="3"/>
  </r>
  <r>
    <n v="30902"/>
    <n v="30902"/>
    <n v="0.42859916782246882"/>
    <x v="2"/>
    <n v="111.15827338129496"/>
    <n v="278"/>
    <x v="1"/>
    <s v="USD"/>
    <d v="2014-11-02T05:00:00"/>
    <n v="1414904400"/>
    <d v="2014-11-20T06:00:00"/>
    <n v="1416463200"/>
    <b v="0"/>
    <b v="0"/>
    <s v="theater/plays"/>
    <x v="3"/>
    <x v="3"/>
  </r>
  <r>
    <n v="5569"/>
    <n v="5569"/>
    <n v="0.83119402985074631"/>
    <x v="0"/>
    <n v="53.038095238095238"/>
    <n v="105"/>
    <x v="1"/>
    <s v="USD"/>
    <d v="2015-11-07T06:00:00"/>
    <n v="1446876000"/>
    <d v="2015-11-11T06:00:00"/>
    <n v="1447221600"/>
    <b v="0"/>
    <b v="0"/>
    <s v="film &amp; video/animation"/>
    <x v="4"/>
    <x v="10"/>
  </r>
  <r>
    <n v="92824"/>
    <n v="92824"/>
    <n v="0.78531302876480547"/>
    <x v="3"/>
    <n v="55.985524728588658"/>
    <n v="1658"/>
    <x v="1"/>
    <s v="USD"/>
    <d v="2017-03-25T05:00:00"/>
    <n v="1490418000"/>
    <d v="2017-04-08T05:00:00"/>
    <n v="1491627600"/>
    <b v="0"/>
    <b v="0"/>
    <s v="film &amp; video/television"/>
    <x v="4"/>
    <x v="19"/>
  </r>
  <r>
    <n v="158590"/>
    <n v="158590"/>
    <n v="1.1409352517985611"/>
    <x v="1"/>
    <n v="69.986760812003524"/>
    <n v="2266"/>
    <x v="1"/>
    <s v="USD"/>
    <d v="2013-02-09T06:00:00"/>
    <n v="1360389600"/>
    <d v="2013-03-13T05:00:00"/>
    <n v="1363150800"/>
    <b v="0"/>
    <b v="0"/>
    <s v="film &amp; video/television"/>
    <x v="4"/>
    <x v="19"/>
  </r>
  <r>
    <n v="16586.830000000002"/>
    <n v="127591"/>
    <n v="0.64537683358624176"/>
    <x v="0"/>
    <n v="48.998079877112133"/>
    <n v="2604"/>
    <x v="3"/>
    <s v="DKK"/>
    <d v="2012-01-18T06:00:00"/>
    <n v="1326866400"/>
    <d v="2012-03-03T06:00:00"/>
    <n v="1330754400"/>
    <b v="0"/>
    <b v="1"/>
    <s v="film &amp; video/animation"/>
    <x v="4"/>
    <x v="10"/>
  </r>
  <r>
    <n v="6750"/>
    <n v="6750"/>
    <n v="0.79411764705882348"/>
    <x v="0"/>
    <n v="103.84615384615384"/>
    <n v="65"/>
    <x v="1"/>
    <s v="USD"/>
    <d v="2016-11-14T06:00:00"/>
    <n v="1479103200"/>
    <d v="2016-11-22T06:00:00"/>
    <n v="1479794400"/>
    <b v="0"/>
    <b v="0"/>
    <s v="theater/plays"/>
    <x v="3"/>
    <x v="3"/>
  </r>
  <r>
    <n v="9318"/>
    <n v="9318"/>
    <n v="0.11419117647058824"/>
    <x v="0"/>
    <n v="99.127659574468083"/>
    <n v="94"/>
    <x v="1"/>
    <s v="USD"/>
    <d v="2010-07-27T05:00:00"/>
    <n v="1280206800"/>
    <d v="2010-08-08T05:00:00"/>
    <n v="1281243600"/>
    <b v="0"/>
    <b v="1"/>
    <s v="theater/plays"/>
    <x v="3"/>
    <x v="3"/>
  </r>
  <r>
    <n v="4832"/>
    <n v="4832"/>
    <n v="0.56186046511627907"/>
    <x v="2"/>
    <n v="107.37777777777778"/>
    <n v="45"/>
    <x v="1"/>
    <s v="USD"/>
    <d v="2018-07-28T05:00:00"/>
    <n v="1532754000"/>
    <d v="2018-07-28T05:00:00"/>
    <n v="1532754000"/>
    <b v="0"/>
    <b v="1"/>
    <s v="film &amp; video/drama"/>
    <x v="4"/>
    <x v="6"/>
  </r>
  <r>
    <n v="19769"/>
    <n v="19769"/>
    <n v="0.16501669449081802"/>
    <x v="0"/>
    <n v="76.922178988326849"/>
    <n v="257"/>
    <x v="1"/>
    <s v="USD"/>
    <d v="2016-01-18T06:00:00"/>
    <n v="1453096800"/>
    <d v="2016-01-21T06:00:00"/>
    <n v="1453356000"/>
    <b v="0"/>
    <b v="0"/>
    <s v="theater/plays"/>
    <x v="3"/>
    <x v="3"/>
  </r>
  <r>
    <n v="11389.77"/>
    <n v="11277"/>
    <n v="1.1996808510638297"/>
    <x v="1"/>
    <n v="58.128865979381445"/>
    <n v="194"/>
    <x v="5"/>
    <s v="CHF"/>
    <d v="2017-02-20T06:00:00"/>
    <n v="1487570400"/>
    <d v="2017-03-20T05:00:00"/>
    <n v="1489986000"/>
    <b v="0"/>
    <b v="0"/>
    <s v="theater/plays"/>
    <x v="3"/>
    <x v="3"/>
  </r>
  <r>
    <n v="9768.86"/>
    <n v="13382"/>
    <n v="1.4545652173913044"/>
    <x v="1"/>
    <n v="103.73643410852713"/>
    <n v="129"/>
    <x v="0"/>
    <s v="CAD"/>
    <d v="2018-12-17T06:00:00"/>
    <n v="1545026400"/>
    <d v="2018-12-26T06:00:00"/>
    <n v="1545804000"/>
    <b v="0"/>
    <b v="0"/>
    <s v="technology/wearables"/>
    <x v="2"/>
    <x v="8"/>
  </r>
  <r>
    <n v="32986"/>
    <n v="32986"/>
    <n v="2.2138255033557046"/>
    <x v="1"/>
    <n v="87.962666666666664"/>
    <n v="375"/>
    <x v="1"/>
    <s v="USD"/>
    <d v="2017-03-01T06:00:00"/>
    <n v="1488348000"/>
    <d v="2017-03-19T05:00:00"/>
    <n v="1489899600"/>
    <b v="0"/>
    <b v="0"/>
    <s v="theater/plays"/>
    <x v="3"/>
    <x v="3"/>
  </r>
  <r>
    <n v="59848.32"/>
    <n v="81984"/>
    <n v="0.48396694214876035"/>
    <x v="0"/>
    <n v="28"/>
    <n v="2928"/>
    <x v="0"/>
    <s v="CAD"/>
    <d v="2018-12-18T06:00:00"/>
    <n v="1545112800"/>
    <d v="2019-01-03T06:00:00"/>
    <n v="1546495200"/>
    <b v="0"/>
    <b v="0"/>
    <s v="theater/plays"/>
    <x v="3"/>
    <x v="3"/>
  </r>
  <r>
    <n v="178483"/>
    <n v="178483"/>
    <n v="0.92911504424778757"/>
    <x v="0"/>
    <n v="37.999361294443261"/>
    <n v="4697"/>
    <x v="1"/>
    <s v="USD"/>
    <d v="2018-09-26T05:00:00"/>
    <n v="1537938000"/>
    <d v="2018-10-17T05:00:00"/>
    <n v="1539752400"/>
    <b v="0"/>
    <b v="1"/>
    <s v="music/rock"/>
    <x v="1"/>
    <x v="1"/>
  </r>
  <r>
    <n v="87448"/>
    <n v="87448"/>
    <n v="0.88599797365754818"/>
    <x v="0"/>
    <n v="29.999313893653515"/>
    <n v="2915"/>
    <x v="1"/>
    <s v="USD"/>
    <d v="2013-03-13T05:00:00"/>
    <n v="1363150800"/>
    <d v="2013-03-24T05:00:00"/>
    <n v="1364101200"/>
    <b v="0"/>
    <b v="0"/>
    <s v="games/video games"/>
    <x v="6"/>
    <x v="11"/>
  </r>
  <r>
    <n v="1863"/>
    <n v="1863"/>
    <n v="0.41399999999999998"/>
    <x v="0"/>
    <n v="103.5"/>
    <n v="18"/>
    <x v="1"/>
    <s v="USD"/>
    <d v="2018-04-09T05:00:00"/>
    <n v="1523250000"/>
    <d v="2018-05-03T05:00:00"/>
    <n v="1525323600"/>
    <b v="0"/>
    <b v="0"/>
    <s v="publishing/translations"/>
    <x v="5"/>
    <x v="18"/>
  </r>
  <r>
    <n v="62174"/>
    <n v="62174"/>
    <n v="0.63056795131845844"/>
    <x v="3"/>
    <n v="85.994467496542185"/>
    <n v="723"/>
    <x v="1"/>
    <s v="USD"/>
    <d v="2017-07-06T05:00:00"/>
    <n v="1499317200"/>
    <d v="2017-07-24T05:00:00"/>
    <n v="1500872400"/>
    <b v="1"/>
    <b v="0"/>
    <s v="food/food trucks"/>
    <x v="0"/>
    <x v="0"/>
  </r>
  <r>
    <n v="59593.03"/>
    <n v="59003"/>
    <n v="0.48482333607230893"/>
    <x v="0"/>
    <n v="98.011627906976742"/>
    <n v="602"/>
    <x v="5"/>
    <s v="CHF"/>
    <d v="2010-10-20T05:00:00"/>
    <n v="1287550800"/>
    <d v="2010-10-31T05:00:00"/>
    <n v="1288501200"/>
    <b v="1"/>
    <b v="1"/>
    <s v="theater/plays"/>
    <x v="3"/>
    <x v="3"/>
  </r>
  <r>
    <n v="2"/>
    <n v="2"/>
    <n v="0.02"/>
    <x v="0"/>
    <n v="2"/>
    <n v="1"/>
    <x v="1"/>
    <s v="USD"/>
    <d v="2014-07-08T05:00:00"/>
    <n v="1404795600"/>
    <d v="2014-08-04T05:00:00"/>
    <n v="1407128400"/>
    <b v="0"/>
    <b v="0"/>
    <s v="music/jazz"/>
    <x v="1"/>
    <x v="17"/>
  </r>
  <r>
    <n v="167077.44"/>
    <n v="174039"/>
    <n v="0.88479410269445857"/>
    <x v="0"/>
    <n v="44.994570837642193"/>
    <n v="3868"/>
    <x v="6"/>
    <s v="EUR"/>
    <d v="2014-02-22T06:00:00"/>
    <n v="1393048800"/>
    <d v="2014-03-09T06:00:00"/>
    <n v="1394344800"/>
    <b v="0"/>
    <b v="0"/>
    <s v="film &amp; video/shorts"/>
    <x v="4"/>
    <x v="12"/>
  </r>
  <r>
    <n v="12684"/>
    <n v="12684"/>
    <n v="1.2684"/>
    <x v="1"/>
    <n v="31.012224938875306"/>
    <n v="409"/>
    <x v="1"/>
    <s v="USD"/>
    <d v="2016-08-05T05:00:00"/>
    <n v="1470373200"/>
    <d v="2016-09-17T05:00:00"/>
    <n v="1474088400"/>
    <b v="0"/>
    <b v="0"/>
    <s v="technology/web"/>
    <x v="2"/>
    <x v="2"/>
  </r>
  <r>
    <n v="14033"/>
    <n v="14033"/>
    <n v="23.388333333333332"/>
    <x v="1"/>
    <n v="59.970085470085472"/>
    <n v="234"/>
    <x v="1"/>
    <s v="USD"/>
    <d v="2016-04-08T05:00:00"/>
    <n v="1460091600"/>
    <d v="2016-04-10T05:00:00"/>
    <n v="1460264400"/>
    <b v="0"/>
    <b v="0"/>
    <s v="technology/web"/>
    <x v="2"/>
    <x v="2"/>
  </r>
  <r>
    <n v="177936"/>
    <n v="177936"/>
    <n v="5.0838857142857146"/>
    <x v="1"/>
    <n v="58.9973474801061"/>
    <n v="3016"/>
    <x v="1"/>
    <s v="USD"/>
    <d v="2015-08-24T05:00:00"/>
    <n v="1440392400"/>
    <d v="2015-08-29T05:00:00"/>
    <n v="1440824400"/>
    <b v="0"/>
    <b v="0"/>
    <s v="music/metal"/>
    <x v="1"/>
    <x v="16"/>
  </r>
  <r>
    <n v="13212"/>
    <n v="13212"/>
    <n v="1.9147826086956521"/>
    <x v="1"/>
    <n v="50.045454545454547"/>
    <n v="264"/>
    <x v="1"/>
    <s v="USD"/>
    <d v="2017-03-02T06:00:00"/>
    <n v="1488434400"/>
    <d v="2017-03-15T05:00:00"/>
    <n v="1489554000"/>
    <b v="1"/>
    <b v="0"/>
    <s v="photography/photography books"/>
    <x v="7"/>
    <x v="14"/>
  </r>
  <r>
    <n v="31922.560000000001"/>
    <n v="49879"/>
    <n v="0.42127533783783783"/>
    <x v="0"/>
    <n v="98.966269841269835"/>
    <n v="504"/>
    <x v="2"/>
    <s v="AUD"/>
    <d v="2017-12-28T06:00:00"/>
    <n v="1514440800"/>
    <d v="2018-01-02T06:00:00"/>
    <n v="1514872800"/>
    <b v="0"/>
    <b v="0"/>
    <s v="food/food trucks"/>
    <x v="0"/>
    <x v="0"/>
  </r>
  <r>
    <n v="824"/>
    <n v="824"/>
    <n v="8.2400000000000001E-2"/>
    <x v="0"/>
    <n v="58.857142857142854"/>
    <n v="14"/>
    <x v="1"/>
    <s v="USD"/>
    <d v="2017-12-27T06:00:00"/>
    <n v="1514354400"/>
    <d v="2018-01-12T06:00:00"/>
    <n v="1515736800"/>
    <b v="0"/>
    <b v="0"/>
    <s v="film &amp; video/science fiction"/>
    <x v="4"/>
    <x v="22"/>
  </r>
  <r>
    <n v="31594"/>
    <n v="31594"/>
    <n v="0.60064638783269964"/>
    <x v="3"/>
    <n v="81.010256410256417"/>
    <n v="390"/>
    <x v="1"/>
    <s v="USD"/>
    <d v="2015-08-30T05:00:00"/>
    <n v="1440910800"/>
    <d v="2015-09-22T05:00:00"/>
    <n v="1442898000"/>
    <b v="0"/>
    <b v="0"/>
    <s v="music/rock"/>
    <x v="1"/>
    <x v="1"/>
  </r>
  <r>
    <n v="61000.700000000004"/>
    <n v="57010"/>
    <n v="0.47232808616404309"/>
    <x v="0"/>
    <n v="76.013333333333335"/>
    <n v="750"/>
    <x v="4"/>
    <s v="GBP"/>
    <d v="2011-01-27T06:00:00"/>
    <n v="1296108000"/>
    <d v="2011-01-28T06:00:00"/>
    <n v="1296194400"/>
    <b v="0"/>
    <b v="0"/>
    <s v="film &amp; video/documentary"/>
    <x v="4"/>
    <x v="4"/>
  </r>
  <r>
    <n v="7438"/>
    <n v="7438"/>
    <n v="0.81736263736263737"/>
    <x v="0"/>
    <n v="96.597402597402592"/>
    <n v="77"/>
    <x v="1"/>
    <s v="USD"/>
    <d v="2015-08-21T05:00:00"/>
    <n v="1440133200"/>
    <d v="2015-08-30T05:00:00"/>
    <n v="1440910800"/>
    <b v="1"/>
    <b v="0"/>
    <s v="theater/plays"/>
    <x v="3"/>
    <x v="3"/>
  </r>
  <r>
    <n v="7523.3600000000006"/>
    <n v="57872"/>
    <n v="0.54187265917603"/>
    <x v="0"/>
    <n v="76.957446808510639"/>
    <n v="752"/>
    <x v="3"/>
    <s v="DKK"/>
    <d v="2012-03-28T05:00:00"/>
    <n v="1332910800"/>
    <d v="2012-04-27T05:00:00"/>
    <n v="1335502800"/>
    <b v="0"/>
    <b v="0"/>
    <s v="music/jazz"/>
    <x v="1"/>
    <x v="17"/>
  </r>
  <r>
    <n v="8906"/>
    <n v="8906"/>
    <n v="0.97868131868131869"/>
    <x v="0"/>
    <n v="67.984732824427482"/>
    <n v="131"/>
    <x v="1"/>
    <s v="USD"/>
    <d v="2018-12-09T06:00:00"/>
    <n v="1544335200"/>
    <d v="2018-12-13T06:00:00"/>
    <n v="1544680800"/>
    <b v="0"/>
    <b v="0"/>
    <s v="theater/plays"/>
    <x v="3"/>
    <x v="3"/>
  </r>
  <r>
    <n v="7724"/>
    <n v="7724"/>
    <n v="0.77239999999999998"/>
    <x v="0"/>
    <n v="88.781609195402297"/>
    <n v="87"/>
    <x v="1"/>
    <s v="USD"/>
    <d v="2010-10-07T05:00:00"/>
    <n v="1286427600"/>
    <d v="2010-10-30T05:00:00"/>
    <n v="1288414800"/>
    <b v="0"/>
    <b v="0"/>
    <s v="theater/plays"/>
    <x v="3"/>
    <x v="3"/>
  </r>
  <r>
    <n v="26571"/>
    <n v="26571"/>
    <n v="0.33464735516372796"/>
    <x v="0"/>
    <n v="24.99623706491063"/>
    <n v="1063"/>
    <x v="1"/>
    <s v="USD"/>
    <d v="2012-02-20T06:00:00"/>
    <n v="1329717600"/>
    <d v="2012-03-01T06:00:00"/>
    <n v="1330581600"/>
    <b v="0"/>
    <b v="0"/>
    <s v="music/jazz"/>
    <x v="1"/>
    <x v="17"/>
  </r>
  <r>
    <n v="12219"/>
    <n v="12219"/>
    <n v="2.3958823529411766"/>
    <x v="1"/>
    <n v="44.922794117647058"/>
    <n v="272"/>
    <x v="1"/>
    <s v="USD"/>
    <d v="2011-07-09T05:00:00"/>
    <n v="1310187600"/>
    <d v="2011-07-23T05:00:00"/>
    <n v="1311397200"/>
    <b v="0"/>
    <b v="1"/>
    <s v="film &amp; video/documentary"/>
    <x v="4"/>
    <x v="4"/>
  </r>
  <r>
    <n v="1985"/>
    <n v="1985"/>
    <n v="0.64032258064516134"/>
    <x v="3"/>
    <n v="79.400000000000006"/>
    <n v="25"/>
    <x v="1"/>
    <s v="USD"/>
    <d v="2013-08-30T05:00:00"/>
    <n v="1377838800"/>
    <d v="2013-09-05T05:00:00"/>
    <n v="1378357200"/>
    <b v="0"/>
    <b v="1"/>
    <s v="theater/plays"/>
    <x v="3"/>
    <x v="3"/>
  </r>
  <r>
    <n v="12155"/>
    <n v="12155"/>
    <n v="1.7615942028985507"/>
    <x v="1"/>
    <n v="29.009546539379475"/>
    <n v="419"/>
    <x v="1"/>
    <s v="USD"/>
    <d v="2014-09-10T05:00:00"/>
    <n v="1410325200"/>
    <d v="2014-09-19T05:00:00"/>
    <n v="1411102800"/>
    <b v="0"/>
    <b v="0"/>
    <s v="journalism/audio"/>
    <x v="8"/>
    <x v="23"/>
  </r>
  <r>
    <n v="5593"/>
    <n v="5593"/>
    <n v="0.20338181818181819"/>
    <x v="0"/>
    <n v="73.59210526315789"/>
    <n v="76"/>
    <x v="1"/>
    <s v="USD"/>
    <d v="2012-08-01T05:00:00"/>
    <n v="1343797200"/>
    <d v="2012-08-13T05:00:00"/>
    <n v="1344834000"/>
    <b v="0"/>
    <b v="0"/>
    <s v="theater/plays"/>
    <x v="3"/>
    <x v="3"/>
  </r>
  <r>
    <n v="168019.19999999998"/>
    <n v="175020"/>
    <n v="3.5864754098360656"/>
    <x v="1"/>
    <n v="107.97038864898211"/>
    <n v="1621"/>
    <x v="6"/>
    <s v="EUR"/>
    <d v="2017-06-26T05:00:00"/>
    <n v="1498453200"/>
    <d v="2017-07-05T05:00:00"/>
    <n v="1499230800"/>
    <b v="0"/>
    <b v="0"/>
    <s v="theater/plays"/>
    <x v="3"/>
    <x v="3"/>
  </r>
  <r>
    <n v="75955"/>
    <n v="75955"/>
    <n v="4.6885802469135802"/>
    <x v="1"/>
    <n v="68.987284287011803"/>
    <n v="1101"/>
    <x v="1"/>
    <s v="USD"/>
    <d v="2016-02-25T06:00:00"/>
    <n v="1456380000"/>
    <d v="2016-03-08T06:00:00"/>
    <n v="1457416800"/>
    <b v="0"/>
    <b v="0"/>
    <s v="music/indie rock"/>
    <x v="1"/>
    <x v="7"/>
  </r>
  <r>
    <n v="119127"/>
    <n v="119127"/>
    <n v="1.220563524590164"/>
    <x v="1"/>
    <n v="111.02236719478098"/>
    <n v="1073"/>
    <x v="1"/>
    <s v="USD"/>
    <d v="2010-07-31T05:00:00"/>
    <n v="1280552400"/>
    <d v="2010-08-04T05:00:00"/>
    <n v="1280898000"/>
    <b v="0"/>
    <b v="1"/>
    <s v="theater/plays"/>
    <x v="3"/>
    <x v="3"/>
  </r>
  <r>
    <n v="70840.960000000006"/>
    <n v="110689"/>
    <n v="0.55931783729156137"/>
    <x v="0"/>
    <n v="24.997515808491418"/>
    <n v="4428"/>
    <x v="2"/>
    <s v="AUD"/>
    <d v="2018-03-21T05:00:00"/>
    <n v="1521608400"/>
    <d v="2018-03-31T05:00:00"/>
    <n v="1522472400"/>
    <b v="0"/>
    <b v="0"/>
    <s v="theater/plays"/>
    <x v="3"/>
    <x v="3"/>
  </r>
  <r>
    <n v="2347.1999999999998"/>
    <n v="2445"/>
    <n v="0.43660714285714286"/>
    <x v="0"/>
    <n v="42.155172413793103"/>
    <n v="58"/>
    <x v="6"/>
    <s v="EUR"/>
    <d v="2016-04-15T05:00:00"/>
    <n v="1460696400"/>
    <d v="2016-05-06T05:00:00"/>
    <n v="1462510800"/>
    <b v="0"/>
    <b v="0"/>
    <s v="music/indie rock"/>
    <x v="1"/>
    <x v="7"/>
  </r>
  <r>
    <n v="57250"/>
    <n v="57250"/>
    <n v="0.33538371411833628"/>
    <x v="3"/>
    <n v="47.003284072249592"/>
    <n v="1218"/>
    <x v="1"/>
    <s v="USD"/>
    <d v="2011-08-19T05:00:00"/>
    <n v="1313730000"/>
    <d v="2011-10-05T05:00:00"/>
    <n v="1317790800"/>
    <b v="0"/>
    <b v="0"/>
    <s v="photography/photography books"/>
    <x v="7"/>
    <x v="14"/>
  </r>
  <r>
    <n v="11929"/>
    <n v="11929"/>
    <n v="1.2297938144329896"/>
    <x v="1"/>
    <n v="36.0392749244713"/>
    <n v="331"/>
    <x v="1"/>
    <s v="USD"/>
    <d v="2019-09-11T05:00:00"/>
    <n v="1568178000"/>
    <d v="2019-09-18T05:00:00"/>
    <n v="1568782800"/>
    <b v="0"/>
    <b v="0"/>
    <s v="journalism/audio"/>
    <x v="8"/>
    <x v="23"/>
  </r>
  <r>
    <n v="118214"/>
    <n v="118214"/>
    <n v="1.8974959871589085"/>
    <x v="1"/>
    <n v="101.03760683760684"/>
    <n v="1170"/>
    <x v="1"/>
    <s v="USD"/>
    <d v="2012-09-26T05:00:00"/>
    <n v="1348635600"/>
    <d v="2012-10-05T05:00:00"/>
    <n v="1349413200"/>
    <b v="0"/>
    <b v="0"/>
    <s v="photography/photography books"/>
    <x v="7"/>
    <x v="14"/>
  </r>
  <r>
    <n v="4432"/>
    <n v="4432"/>
    <n v="0.83622641509433959"/>
    <x v="0"/>
    <n v="39.927927927927925"/>
    <n v="111"/>
    <x v="1"/>
    <s v="USD"/>
    <d v="2016-07-10T05:00:00"/>
    <n v="1468126800"/>
    <d v="2016-08-29T05:00:00"/>
    <n v="1472446800"/>
    <b v="0"/>
    <b v="0"/>
    <s v="publishing/fiction"/>
    <x v="5"/>
    <x v="13"/>
  </r>
  <r>
    <n v="17879"/>
    <n v="17879"/>
    <n v="0.17968844221105529"/>
    <x v="3"/>
    <n v="83.158139534883716"/>
    <n v="215"/>
    <x v="1"/>
    <s v="USD"/>
    <d v="2019-01-19T06:00:00"/>
    <n v="1547877600"/>
    <d v="2019-01-21T06:00:00"/>
    <n v="1548050400"/>
    <b v="0"/>
    <b v="0"/>
    <s v="film &amp; video/drama"/>
    <x v="4"/>
    <x v="6"/>
  </r>
  <r>
    <n v="14511"/>
    <n v="14511"/>
    <n v="10.365"/>
    <x v="1"/>
    <n v="39.97520661157025"/>
    <n v="363"/>
    <x v="1"/>
    <s v="USD"/>
    <d v="2019-10-18T05:00:00"/>
    <n v="1571374800"/>
    <d v="2019-10-23T05:00:00"/>
    <n v="1571806800"/>
    <b v="0"/>
    <b v="1"/>
    <s v="food/food trucks"/>
    <x v="0"/>
    <x v="0"/>
  </r>
  <r>
    <n v="141822"/>
    <n v="141822"/>
    <n v="0.97405219780219776"/>
    <x v="0"/>
    <n v="47.993908629441627"/>
    <n v="2955"/>
    <x v="1"/>
    <s v="USD"/>
    <d v="2019-12-14T06:00:00"/>
    <n v="1576303200"/>
    <d v="2019-12-16T06:00:00"/>
    <n v="1576476000"/>
    <b v="0"/>
    <b v="1"/>
    <s v="games/mobile games"/>
    <x v="6"/>
    <x v="20"/>
  </r>
  <r>
    <n v="159037"/>
    <n v="159037"/>
    <n v="0.86386203150461705"/>
    <x v="0"/>
    <n v="95.978877489438744"/>
    <n v="1657"/>
    <x v="1"/>
    <s v="USD"/>
    <d v="2011-12-21T06:00:00"/>
    <n v="1324447200"/>
    <d v="2011-12-27T06:00:00"/>
    <n v="1324965600"/>
    <b v="0"/>
    <b v="0"/>
    <s v="theater/plays"/>
    <x v="3"/>
    <x v="3"/>
  </r>
  <r>
    <n v="8109"/>
    <n v="8109"/>
    <n v="1.5016666666666667"/>
    <x v="1"/>
    <n v="78.728155339805824"/>
    <n v="103"/>
    <x v="1"/>
    <s v="USD"/>
    <d v="2013-12-11T06:00:00"/>
    <n v="1386741600"/>
    <d v="2013-12-20T06:00:00"/>
    <n v="1387519200"/>
    <b v="0"/>
    <b v="0"/>
    <s v="theater/plays"/>
    <x v="3"/>
    <x v="3"/>
  </r>
  <r>
    <n v="8244"/>
    <n v="8244"/>
    <n v="3.5843478260869563"/>
    <x v="1"/>
    <n v="56.081632653061227"/>
    <n v="147"/>
    <x v="1"/>
    <s v="USD"/>
    <d v="2018-09-16T05:00:00"/>
    <n v="1537074000"/>
    <d v="2018-09-18T05:00:00"/>
    <n v="1537246800"/>
    <b v="0"/>
    <b v="0"/>
    <s v="theater/plays"/>
    <x v="3"/>
    <x v="3"/>
  </r>
  <r>
    <n v="5548"/>
    <n v="7600"/>
    <n v="5.4285714285714288"/>
    <x v="1"/>
    <n v="69.090909090909093"/>
    <n v="110"/>
    <x v="0"/>
    <s v="CAD"/>
    <d v="2010-06-29T05:00:00"/>
    <n v="1277787600"/>
    <d v="2010-07-19T05:00:00"/>
    <n v="1279515600"/>
    <b v="0"/>
    <b v="0"/>
    <s v="publishing/nonfiction"/>
    <x v="5"/>
    <x v="9"/>
  </r>
  <r>
    <n v="68985.73"/>
    <n v="94501"/>
    <n v="0.67500714285714281"/>
    <x v="0"/>
    <n v="102.05291576673866"/>
    <n v="926"/>
    <x v="0"/>
    <s v="CAD"/>
    <d v="2015-08-23T05:00:00"/>
    <n v="1440306000"/>
    <d v="2015-09-16T05:00:00"/>
    <n v="1442379600"/>
    <b v="0"/>
    <b v="0"/>
    <s v="theater/plays"/>
    <x v="3"/>
    <x v="3"/>
  </r>
  <r>
    <n v="14381"/>
    <n v="14381"/>
    <n v="1.9174666666666667"/>
    <x v="1"/>
    <n v="107.32089552238806"/>
    <n v="134"/>
    <x v="1"/>
    <s v="USD"/>
    <d v="2018-03-27T05:00:00"/>
    <n v="1522126800"/>
    <d v="2018-04-07T05:00:00"/>
    <n v="1523077200"/>
    <b v="0"/>
    <b v="0"/>
    <s v="technology/wearables"/>
    <x v="2"/>
    <x v="8"/>
  </r>
  <r>
    <n v="13980"/>
    <n v="13980"/>
    <n v="9.32"/>
    <x v="1"/>
    <n v="51.970260223048328"/>
    <n v="269"/>
    <x v="1"/>
    <s v="USD"/>
    <d v="2017-03-12T06:00:00"/>
    <n v="1489298400"/>
    <d v="2017-03-15T05:00:00"/>
    <n v="1489554000"/>
    <b v="0"/>
    <b v="0"/>
    <s v="theater/plays"/>
    <x v="3"/>
    <x v="3"/>
  </r>
  <r>
    <n v="12449"/>
    <n v="12449"/>
    <n v="4.2927586206896553"/>
    <x v="1"/>
    <n v="71.137142857142862"/>
    <n v="175"/>
    <x v="1"/>
    <s v="USD"/>
    <d v="2019-01-10T06:00:00"/>
    <n v="1547100000"/>
    <d v="2019-01-26T06:00:00"/>
    <n v="1548482400"/>
    <b v="0"/>
    <b v="1"/>
    <s v="film &amp; video/television"/>
    <x v="4"/>
    <x v="19"/>
  </r>
  <r>
    <n v="7348"/>
    <n v="7348"/>
    <n v="1.0065753424657535"/>
    <x v="1"/>
    <n v="106.49275362318841"/>
    <n v="69"/>
    <x v="1"/>
    <s v="USD"/>
    <d v="2013-10-29T05:00:00"/>
    <n v="1383022800"/>
    <d v="2013-11-10T06:00:00"/>
    <n v="1384063200"/>
    <b v="0"/>
    <b v="0"/>
    <s v="technology/web"/>
    <x v="2"/>
    <x v="2"/>
  </r>
  <r>
    <n v="8158"/>
    <n v="8158"/>
    <n v="2.266111111111111"/>
    <x v="1"/>
    <n v="42.93684210526316"/>
    <n v="190"/>
    <x v="1"/>
    <s v="USD"/>
    <d v="2011-11-27T06:00:00"/>
    <n v="1322373600"/>
    <d v="2011-12-03T06:00:00"/>
    <n v="1322892000"/>
    <b v="0"/>
    <b v="1"/>
    <s v="film &amp; video/documentary"/>
    <x v="4"/>
    <x v="4"/>
  </r>
  <r>
    <n v="7119"/>
    <n v="7119"/>
    <n v="1.4238"/>
    <x v="1"/>
    <n v="30.037974683544302"/>
    <n v="237"/>
    <x v="1"/>
    <s v="USD"/>
    <d v="2012-10-03T05:00:00"/>
    <n v="1349240400"/>
    <d v="2012-10-20T05:00:00"/>
    <n v="1350709200"/>
    <b v="1"/>
    <b v="1"/>
    <s v="film &amp; video/documentary"/>
    <x v="4"/>
    <x v="4"/>
  </r>
  <r>
    <n v="5818.6600000000008"/>
    <n v="5438"/>
    <n v="0.90633333333333332"/>
    <x v="0"/>
    <n v="70.623376623376629"/>
    <n v="77"/>
    <x v="4"/>
    <s v="GBP"/>
    <d v="2019-07-09T05:00:00"/>
    <n v="1562648400"/>
    <d v="2019-07-27T05:00:00"/>
    <n v="1564203600"/>
    <b v="0"/>
    <b v="0"/>
    <s v="music/rock"/>
    <x v="1"/>
    <x v="1"/>
  </r>
  <r>
    <n v="115396"/>
    <n v="115396"/>
    <n v="0.63966740576496672"/>
    <x v="0"/>
    <n v="66.016018306636155"/>
    <n v="1748"/>
    <x v="1"/>
    <s v="USD"/>
    <d v="2017-10-17T05:00:00"/>
    <n v="1508216400"/>
    <d v="2017-11-03T05:00:00"/>
    <n v="1509685200"/>
    <b v="0"/>
    <b v="0"/>
    <s v="theater/plays"/>
    <x v="3"/>
    <x v="3"/>
  </r>
  <r>
    <n v="7656"/>
    <n v="7656"/>
    <n v="0.84131868131868137"/>
    <x v="0"/>
    <n v="96.911392405063296"/>
    <n v="79"/>
    <x v="1"/>
    <s v="USD"/>
    <d v="2017-11-27T06:00:00"/>
    <n v="1511762400"/>
    <d v="2018-01-03T06:00:00"/>
    <n v="1514959200"/>
    <b v="0"/>
    <b v="0"/>
    <s v="theater/plays"/>
    <x v="3"/>
    <x v="3"/>
  </r>
  <r>
    <n v="11829.119999999999"/>
    <n v="12322"/>
    <n v="1.3393478260869565"/>
    <x v="1"/>
    <n v="62.867346938775512"/>
    <n v="196"/>
    <x v="6"/>
    <s v="EUR"/>
    <d v="2015-11-14T06:00:00"/>
    <n v="1447480800"/>
    <d v="2015-11-30T06:00:00"/>
    <n v="1448863200"/>
    <b v="1"/>
    <b v="0"/>
    <s v="music/rock"/>
    <x v="1"/>
    <x v="1"/>
  </r>
  <r>
    <n v="96888"/>
    <n v="96888"/>
    <n v="0.59042047531992692"/>
    <x v="0"/>
    <n v="108.98537682789652"/>
    <n v="889"/>
    <x v="1"/>
    <s v="USD"/>
    <d v="2015-04-20T05:00:00"/>
    <n v="1429506000"/>
    <d v="2015-04-21T05:00:00"/>
    <n v="1429592400"/>
    <b v="0"/>
    <b v="1"/>
    <s v="theater/plays"/>
    <x v="3"/>
    <x v="3"/>
  </r>
  <r>
    <n v="196960"/>
    <n v="196960"/>
    <n v="1.5280062063615205"/>
    <x v="1"/>
    <n v="26.999314599040439"/>
    <n v="7295"/>
    <x v="1"/>
    <s v="USD"/>
    <d v="2018-03-31T05:00:00"/>
    <n v="1522472400"/>
    <d v="2018-04-02T05:00:00"/>
    <n v="1522645200"/>
    <b v="0"/>
    <b v="0"/>
    <s v="music/electric music"/>
    <x v="1"/>
    <x v="5"/>
  </r>
  <r>
    <n v="137281.60999999999"/>
    <n v="188057"/>
    <n v="4.466912114014252"/>
    <x v="1"/>
    <n v="65.004147943311438"/>
    <n v="2893"/>
    <x v="0"/>
    <s v="CAD"/>
    <d v="2011-11-24T06:00:00"/>
    <n v="1322114400"/>
    <d v="2011-12-08T06:00:00"/>
    <n v="1323324000"/>
    <b v="0"/>
    <b v="0"/>
    <s v="technology/wearables"/>
    <x v="2"/>
    <x v="8"/>
  </r>
  <r>
    <n v="6245"/>
    <n v="6245"/>
    <n v="0.8439189189189189"/>
    <x v="0"/>
    <n v="111.51785714285714"/>
    <n v="56"/>
    <x v="1"/>
    <s v="USD"/>
    <d v="2019-06-25T05:00:00"/>
    <n v="1561438800"/>
    <d v="2019-06-26T05:00:00"/>
    <n v="1561525200"/>
    <b v="0"/>
    <b v="0"/>
    <s v="film &amp; video/drama"/>
    <x v="4"/>
    <x v="6"/>
  </r>
  <r>
    <n v="3"/>
    <n v="3"/>
    <n v="0.03"/>
    <x v="0"/>
    <n v="3"/>
    <n v="1"/>
    <x v="1"/>
    <s v="USD"/>
    <d v="2010-01-25T06:00:00"/>
    <n v="1264399200"/>
    <d v="2010-02-09T06:00:00"/>
    <n v="1265695200"/>
    <b v="0"/>
    <b v="0"/>
    <s v="technology/wearables"/>
    <x v="2"/>
    <x v="8"/>
  </r>
  <r>
    <n v="91014"/>
    <n v="91014"/>
    <n v="1.7502692307692307"/>
    <x v="1"/>
    <n v="110.99268292682927"/>
    <n v="820"/>
    <x v="1"/>
    <s v="USD"/>
    <d v="2011-03-27T05:00:00"/>
    <n v="1301202000"/>
    <d v="2011-04-03T05:00:00"/>
    <n v="1301806800"/>
    <b v="1"/>
    <b v="0"/>
    <s v="theater/plays"/>
    <x v="3"/>
    <x v="3"/>
  </r>
  <r>
    <n v="4710"/>
    <n v="4710"/>
    <n v="0.54137931034482756"/>
    <x v="0"/>
    <n v="56.746987951807228"/>
    <n v="83"/>
    <x v="1"/>
    <s v="USD"/>
    <d v="2013-07-22T05:00:00"/>
    <n v="1374469200"/>
    <d v="2013-07-27T05:00:00"/>
    <n v="1374901200"/>
    <b v="0"/>
    <b v="0"/>
    <s v="technology/wearables"/>
    <x v="2"/>
    <x v="8"/>
  </r>
  <r>
    <n v="197728"/>
    <n v="197728"/>
    <n v="3.1187381703470032"/>
    <x v="1"/>
    <n v="97.020608439646708"/>
    <n v="2038"/>
    <x v="1"/>
    <s v="USD"/>
    <d v="2012-04-21T05:00:00"/>
    <n v="1334984400"/>
    <d v="2012-05-08T05:00:00"/>
    <n v="1336453200"/>
    <b v="1"/>
    <b v="1"/>
    <s v="publishing/translations"/>
    <x v="5"/>
    <x v="18"/>
  </r>
  <r>
    <n v="10682"/>
    <n v="10682"/>
    <n v="1.2278160919540231"/>
    <x v="1"/>
    <n v="92.08620689655173"/>
    <n v="116"/>
    <x v="1"/>
    <s v="USD"/>
    <d v="2016-07-04T05:00:00"/>
    <n v="1467608400"/>
    <d v="2016-07-19T05:00:00"/>
    <n v="1468904400"/>
    <b v="0"/>
    <b v="0"/>
    <s v="film &amp; video/animation"/>
    <x v="4"/>
    <x v="10"/>
  </r>
  <r>
    <n v="179811.36000000002"/>
    <n v="168048"/>
    <n v="0.99026517383618151"/>
    <x v="0"/>
    <n v="82.986666666666665"/>
    <n v="2025"/>
    <x v="4"/>
    <s v="GBP"/>
    <d v="2013-12-11T06:00:00"/>
    <n v="1386741600"/>
    <d v="2013-12-15T06:00:00"/>
    <n v="1387087200"/>
    <b v="0"/>
    <b v="0"/>
    <s v="publishing/nonfiction"/>
    <x v="5"/>
    <x v="9"/>
  </r>
  <r>
    <n v="88695.040000000008"/>
    <n v="138586"/>
    <n v="1.278468634686347"/>
    <x v="1"/>
    <n v="103.03791821561339"/>
    <n v="1345"/>
    <x v="2"/>
    <s v="AUD"/>
    <d v="2019-01-06T06:00:00"/>
    <n v="1546754400"/>
    <d v="2019-01-14T06:00:00"/>
    <n v="1547445600"/>
    <b v="0"/>
    <b v="1"/>
    <s v="technology/web"/>
    <x v="2"/>
    <x v="2"/>
  </r>
  <r>
    <n v="11579"/>
    <n v="11579"/>
    <n v="1.5861643835616439"/>
    <x v="1"/>
    <n v="68.922619047619051"/>
    <n v="168"/>
    <x v="1"/>
    <s v="USD"/>
    <d v="2018-12-08T06:00:00"/>
    <n v="1544248800"/>
    <d v="2019-01-13T06:00:00"/>
    <n v="1547359200"/>
    <b v="0"/>
    <b v="0"/>
    <s v="film &amp; video/drama"/>
    <x v="4"/>
    <x v="6"/>
  </r>
  <r>
    <n v="12140.2"/>
    <n v="12020"/>
    <n v="7.0705882352941174"/>
    <x v="1"/>
    <n v="87.737226277372258"/>
    <n v="137"/>
    <x v="5"/>
    <s v="CHF"/>
    <d v="2017-05-22T05:00:00"/>
    <n v="1495429200"/>
    <d v="2017-06-01T05:00:00"/>
    <n v="1496293200"/>
    <b v="0"/>
    <b v="0"/>
    <s v="theater/plays"/>
    <x v="3"/>
    <x v="3"/>
  </r>
  <r>
    <n v="13395.84"/>
    <n v="13954"/>
    <n v="1.4238775510204082"/>
    <x v="1"/>
    <n v="75.021505376344081"/>
    <n v="186"/>
    <x v="6"/>
    <s v="EUR"/>
    <d v="2012-04-19T05:00:00"/>
    <n v="1334811600"/>
    <d v="2012-04-26T05:00:00"/>
    <n v="1335416400"/>
    <b v="0"/>
    <b v="0"/>
    <s v="theater/plays"/>
    <x v="3"/>
    <x v="3"/>
  </r>
  <r>
    <n v="6358"/>
    <n v="6358"/>
    <n v="1.4786046511627906"/>
    <x v="1"/>
    <n v="50.863999999999997"/>
    <n v="125"/>
    <x v="1"/>
    <s v="USD"/>
    <d v="2018-07-14T05:00:00"/>
    <n v="1531544400"/>
    <d v="2018-07-21T05:00:00"/>
    <n v="1532149200"/>
    <b v="0"/>
    <b v="1"/>
    <s v="theater/plays"/>
    <x v="3"/>
    <x v="3"/>
  </r>
  <r>
    <n v="1209.5999999999999"/>
    <n v="1260"/>
    <n v="0.20322580645161289"/>
    <x v="0"/>
    <n v="90"/>
    <n v="14"/>
    <x v="6"/>
    <s v="EUR"/>
    <d v="2016-01-24T06:00:00"/>
    <n v="1453615200"/>
    <d v="2016-01-26T06:00:00"/>
    <n v="1453788000"/>
    <b v="1"/>
    <b v="1"/>
    <s v="theater/plays"/>
    <x v="3"/>
    <x v="3"/>
  </r>
  <r>
    <n v="14725"/>
    <n v="14725"/>
    <n v="18.40625"/>
    <x v="1"/>
    <n v="72.896039603960389"/>
    <n v="202"/>
    <x v="1"/>
    <s v="USD"/>
    <d v="2016-07-08T05:00:00"/>
    <n v="1467954000"/>
    <d v="2016-08-18T05:00:00"/>
    <n v="1471496400"/>
    <b v="0"/>
    <b v="0"/>
    <s v="theater/plays"/>
    <x v="3"/>
    <x v="3"/>
  </r>
  <r>
    <n v="11174"/>
    <n v="11174"/>
    <n v="1.6194202898550725"/>
    <x v="1"/>
    <n v="108.48543689320388"/>
    <n v="103"/>
    <x v="1"/>
    <s v="USD"/>
    <d v="2016-08-22T05:00:00"/>
    <n v="1471842000"/>
    <d v="2016-09-03T05:00:00"/>
    <n v="1472878800"/>
    <b v="0"/>
    <b v="0"/>
    <s v="publishing/radio &amp; podcasts"/>
    <x v="5"/>
    <x v="15"/>
  </r>
  <r>
    <n v="182036"/>
    <n v="182036"/>
    <n v="4.7282077922077921"/>
    <x v="1"/>
    <n v="101.98095238095237"/>
    <n v="1785"/>
    <x v="1"/>
    <s v="USD"/>
    <d v="2014-08-19T05:00:00"/>
    <n v="1408424400"/>
    <d v="2014-08-20T05:00:00"/>
    <n v="1408510800"/>
    <b v="0"/>
    <b v="0"/>
    <s v="music/rock"/>
    <x v="1"/>
    <x v="1"/>
  </r>
  <r>
    <n v="28870"/>
    <n v="28870"/>
    <n v="0.24466101694915254"/>
    <x v="0"/>
    <n v="44.009146341463413"/>
    <n v="656"/>
    <x v="1"/>
    <s v="USD"/>
    <d v="2010-08-07T05:00:00"/>
    <n v="1281157200"/>
    <d v="2010-08-12T05:00:00"/>
    <n v="1281589200"/>
    <b v="0"/>
    <b v="0"/>
    <s v="games/mobile games"/>
    <x v="6"/>
    <x v="20"/>
  </r>
  <r>
    <n v="10353"/>
    <n v="10353"/>
    <n v="5.1764999999999999"/>
    <x v="1"/>
    <n v="65.942675159235662"/>
    <n v="157"/>
    <x v="1"/>
    <s v="USD"/>
    <d v="2013-07-10T05:00:00"/>
    <n v="1373432400"/>
    <d v="2013-08-07T05:00:00"/>
    <n v="1375851600"/>
    <b v="0"/>
    <b v="1"/>
    <s v="theater/plays"/>
    <x v="3"/>
    <x v="3"/>
  </r>
  <r>
    <n v="13868"/>
    <n v="13868"/>
    <n v="2.4764285714285714"/>
    <x v="1"/>
    <n v="24.987387387387386"/>
    <n v="555"/>
    <x v="1"/>
    <s v="USD"/>
    <d v="2011-08-22T05:00:00"/>
    <n v="1313989200"/>
    <d v="2011-09-12T05:00:00"/>
    <n v="1315803600"/>
    <b v="0"/>
    <b v="0"/>
    <s v="film &amp; video/documentary"/>
    <x v="4"/>
    <x v="4"/>
  </r>
  <r>
    <n v="8317"/>
    <n v="8317"/>
    <n v="1.0020481927710843"/>
    <x v="1"/>
    <n v="28.003367003367003"/>
    <n v="297"/>
    <x v="1"/>
    <s v="USD"/>
    <d v="2013-06-17T05:00:00"/>
    <n v="1371445200"/>
    <d v="2013-07-13T05:00:00"/>
    <n v="1373691600"/>
    <b v="0"/>
    <b v="0"/>
    <s v="technology/wearables"/>
    <x v="2"/>
    <x v="8"/>
  </r>
  <r>
    <n v="10557"/>
    <n v="10557"/>
    <n v="1.53"/>
    <x v="1"/>
    <n v="85.829268292682926"/>
    <n v="123"/>
    <x v="1"/>
    <s v="USD"/>
    <d v="2012-05-29T05:00:00"/>
    <n v="1338267600"/>
    <d v="2012-06-09T05:00:00"/>
    <n v="1339218000"/>
    <b v="0"/>
    <b v="0"/>
    <s v="publishing/fiction"/>
    <x v="5"/>
    <x v="13"/>
  </r>
  <r>
    <n v="419.51"/>
    <n v="3227"/>
    <n v="0.37091954022988505"/>
    <x v="3"/>
    <n v="84.921052631578945"/>
    <n v="38"/>
    <x v="3"/>
    <s v="DKK"/>
    <d v="2018-02-21T06:00:00"/>
    <n v="1519192800"/>
    <d v="2018-03-07T06:00:00"/>
    <n v="1520402400"/>
    <b v="0"/>
    <b v="1"/>
    <s v="theater/plays"/>
    <x v="3"/>
    <x v="3"/>
  </r>
  <r>
    <n v="5429"/>
    <n v="5429"/>
    <n v="4.3923948220064728E-2"/>
    <x v="3"/>
    <n v="90.483333333333334"/>
    <n v="60"/>
    <x v="1"/>
    <s v="USD"/>
    <d v="2018-04-04T05:00:00"/>
    <n v="1522818000"/>
    <d v="2018-04-10T05:00:00"/>
    <n v="1523336400"/>
    <b v="0"/>
    <b v="0"/>
    <s v="music/rock"/>
    <x v="1"/>
    <x v="1"/>
  </r>
  <r>
    <n v="75906"/>
    <n v="75906"/>
    <n v="1.5650721649484536"/>
    <x v="1"/>
    <n v="25.00197628458498"/>
    <n v="3036"/>
    <x v="1"/>
    <s v="USD"/>
    <d v="2017-11-06T06:00:00"/>
    <n v="1509948000"/>
    <d v="2017-12-03T06:00:00"/>
    <n v="1512280800"/>
    <b v="0"/>
    <b v="0"/>
    <s v="film &amp; video/documentary"/>
    <x v="4"/>
    <x v="4"/>
  </r>
  <r>
    <n v="8480"/>
    <n v="13250"/>
    <n v="2.704081632653061"/>
    <x v="1"/>
    <n v="92.013888888888886"/>
    <n v="144"/>
    <x v="2"/>
    <s v="AUD"/>
    <d v="2016-03-02T06:00:00"/>
    <n v="1456898400"/>
    <d v="2016-03-23T05:00:00"/>
    <n v="1458709200"/>
    <b v="0"/>
    <b v="0"/>
    <s v="theater/plays"/>
    <x v="3"/>
    <x v="3"/>
  </r>
  <r>
    <n v="12049.27"/>
    <n v="11261"/>
    <n v="1.3405952380952382"/>
    <x v="1"/>
    <n v="93.066115702479337"/>
    <n v="121"/>
    <x v="4"/>
    <s v="GBP"/>
    <d v="2014-10-22T05:00:00"/>
    <n v="1413954000"/>
    <d v="2014-10-24T05:00:00"/>
    <n v="1414126800"/>
    <b v="0"/>
    <b v="1"/>
    <s v="theater/plays"/>
    <x v="3"/>
    <x v="3"/>
  </r>
  <r>
    <n v="97369"/>
    <n v="97369"/>
    <n v="0.50398033126293995"/>
    <x v="0"/>
    <n v="61.008145363408524"/>
    <n v="1596"/>
    <x v="1"/>
    <s v="USD"/>
    <d v="2014-11-15T06:00:00"/>
    <n v="1416031200"/>
    <d v="2014-11-17T06:00:00"/>
    <n v="1416204000"/>
    <b v="0"/>
    <b v="0"/>
    <s v="games/mobile games"/>
    <x v="6"/>
    <x v="20"/>
  </r>
  <r>
    <n v="48227"/>
    <n v="48227"/>
    <n v="0.88815837937384901"/>
    <x v="3"/>
    <n v="92.036259541984734"/>
    <n v="524"/>
    <x v="1"/>
    <s v="USD"/>
    <d v="2010-10-25T05:00:00"/>
    <n v="1287982800"/>
    <d v="2010-10-31T05:00:00"/>
    <n v="1288501200"/>
    <b v="0"/>
    <b v="1"/>
    <s v="theater/plays"/>
    <x v="3"/>
    <x v="3"/>
  </r>
  <r>
    <n v="14685"/>
    <n v="14685"/>
    <n v="1.65"/>
    <x v="1"/>
    <n v="81.132596685082873"/>
    <n v="181"/>
    <x v="1"/>
    <s v="USD"/>
    <d v="2019-01-20T06:00:00"/>
    <n v="1547964000"/>
    <d v="2019-03-19T05:00:00"/>
    <n v="1552971600"/>
    <b v="0"/>
    <b v="0"/>
    <s v="technology/web"/>
    <x v="2"/>
    <x v="2"/>
  </r>
  <r>
    <n v="735"/>
    <n v="735"/>
    <n v="0.17499999999999999"/>
    <x v="0"/>
    <n v="73.5"/>
    <n v="10"/>
    <x v="1"/>
    <s v="USD"/>
    <d v="2016-05-25T05:00:00"/>
    <n v="1464152400"/>
    <d v="2016-06-05T05:00:00"/>
    <n v="1465102800"/>
    <b v="0"/>
    <b v="0"/>
    <s v="theater/plays"/>
    <x v="3"/>
    <x v="3"/>
  </r>
  <r>
    <n v="10397"/>
    <n v="10397"/>
    <n v="1.8566071428571429"/>
    <x v="1"/>
    <n v="85.221311475409834"/>
    <n v="122"/>
    <x v="1"/>
    <s v="USD"/>
    <d v="2013-02-04T06:00:00"/>
    <n v="1359957600"/>
    <d v="2013-02-06T06:00:00"/>
    <n v="1360130400"/>
    <b v="0"/>
    <b v="0"/>
    <s v="film &amp; video/drama"/>
    <x v="4"/>
    <x v="6"/>
  </r>
  <r>
    <n v="86758.31"/>
    <n v="118847"/>
    <n v="4.1266319444444441"/>
    <x v="1"/>
    <n v="110.96825396825396"/>
    <n v="1071"/>
    <x v="0"/>
    <s v="CAD"/>
    <d v="2015-05-23T05:00:00"/>
    <n v="1432357200"/>
    <d v="2015-05-29T05:00:00"/>
    <n v="1432875600"/>
    <b v="0"/>
    <b v="0"/>
    <s v="technology/wearables"/>
    <x v="2"/>
    <x v="8"/>
  </r>
  <r>
    <n v="7220"/>
    <n v="7220"/>
    <n v="0.90249999999999997"/>
    <x v="3"/>
    <n v="32.968036529680369"/>
    <n v="219"/>
    <x v="1"/>
    <s v="USD"/>
    <d v="2017-07-23T05:00:00"/>
    <n v="1500786000"/>
    <d v="2017-07-24T05:00:00"/>
    <n v="1500872400"/>
    <b v="0"/>
    <b v="0"/>
    <s v="technology/web"/>
    <x v="2"/>
    <x v="2"/>
  </r>
  <r>
    <n v="107622"/>
    <n v="107622"/>
    <n v="0.91984615384615387"/>
    <x v="0"/>
    <n v="96.005352363960753"/>
    <n v="1121"/>
    <x v="1"/>
    <s v="USD"/>
    <d v="2017-03-22T05:00:00"/>
    <n v="1490158800"/>
    <d v="2017-04-14T05:00:00"/>
    <n v="1492146000"/>
    <b v="0"/>
    <b v="1"/>
    <s v="music/rock"/>
    <x v="1"/>
    <x v="1"/>
  </r>
  <r>
    <n v="83267"/>
    <n v="83267"/>
    <n v="5.2700632911392402"/>
    <x v="1"/>
    <n v="84.96632653061225"/>
    <n v="980"/>
    <x v="1"/>
    <s v="USD"/>
    <d v="2014-07-24T05:00:00"/>
    <n v="1406178000"/>
    <d v="2014-08-06T05:00:00"/>
    <n v="1407301200"/>
    <b v="0"/>
    <b v="0"/>
    <s v="music/metal"/>
    <x v="1"/>
    <x v="16"/>
  </r>
  <r>
    <n v="13404"/>
    <n v="13404"/>
    <n v="3.1914285714285713"/>
    <x v="1"/>
    <n v="25.007462686567163"/>
    <n v="536"/>
    <x v="1"/>
    <s v="USD"/>
    <d v="2017-01-28T06:00:00"/>
    <n v="1485583200"/>
    <d v="2017-02-09T06:00:00"/>
    <n v="1486620000"/>
    <b v="0"/>
    <b v="1"/>
    <s v="theater/plays"/>
    <x v="3"/>
    <x v="3"/>
  </r>
  <r>
    <n v="131404"/>
    <n v="131404"/>
    <n v="3.5418867924528303"/>
    <x v="1"/>
    <n v="65.998995479658461"/>
    <n v="1991"/>
    <x v="1"/>
    <s v="USD"/>
    <d v="2016-03-30T05:00:00"/>
    <n v="1459314000"/>
    <d v="2016-04-06T05:00:00"/>
    <n v="1459918800"/>
    <b v="0"/>
    <b v="0"/>
    <s v="photography/photography books"/>
    <x v="7"/>
    <x v="14"/>
  </r>
  <r>
    <n v="2533"/>
    <n v="2533"/>
    <n v="0.32896103896103895"/>
    <x v="3"/>
    <n v="87.34482758620689"/>
    <n v="29"/>
    <x v="1"/>
    <s v="USD"/>
    <d v="2015-02-20T06:00:00"/>
    <n v="1424412000"/>
    <d v="2015-02-24T06:00:00"/>
    <n v="1424757600"/>
    <b v="0"/>
    <b v="0"/>
    <s v="publishing/nonfiction"/>
    <x v="5"/>
    <x v="9"/>
  </r>
  <r>
    <n v="5028"/>
    <n v="5028"/>
    <n v="1.358918918918919"/>
    <x v="1"/>
    <n v="27.933333333333334"/>
    <n v="180"/>
    <x v="1"/>
    <s v="USD"/>
    <d v="2016-11-11T06:00:00"/>
    <n v="1478844000"/>
    <d v="2016-11-23T06:00:00"/>
    <n v="1479880800"/>
    <b v="0"/>
    <b v="0"/>
    <s v="music/indie rock"/>
    <x v="1"/>
    <x v="7"/>
  </r>
  <r>
    <n v="1557"/>
    <n v="1557"/>
    <n v="2.0843373493975904E-2"/>
    <x v="0"/>
    <n v="103.8"/>
    <n v="15"/>
    <x v="1"/>
    <s v="USD"/>
    <d v="2014-11-16T06:00:00"/>
    <n v="1416117600"/>
    <d v="2014-12-08T06:00:00"/>
    <n v="1418018400"/>
    <b v="0"/>
    <b v="1"/>
    <s v="theater/plays"/>
    <x v="3"/>
    <x v="3"/>
  </r>
  <r>
    <n v="6100"/>
    <n v="6100"/>
    <n v="0.61"/>
    <x v="0"/>
    <n v="31.937172774869111"/>
    <n v="191"/>
    <x v="1"/>
    <s v="USD"/>
    <d v="2012-06-29T05:00:00"/>
    <n v="1340946000"/>
    <d v="2012-06-30T05:00:00"/>
    <n v="1341032400"/>
    <b v="0"/>
    <b v="0"/>
    <s v="music/indie rock"/>
    <x v="1"/>
    <x v="7"/>
  </r>
  <r>
    <n v="1592"/>
    <n v="1592"/>
    <n v="0.30037735849056602"/>
    <x v="0"/>
    <n v="99.5"/>
    <n v="16"/>
    <x v="1"/>
    <s v="USD"/>
    <d v="2017-02-03T06:00:00"/>
    <n v="1486101600"/>
    <d v="2017-02-06T06:00:00"/>
    <n v="1486360800"/>
    <b v="0"/>
    <b v="0"/>
    <s v="theater/plays"/>
    <x v="3"/>
    <x v="3"/>
  </r>
  <r>
    <n v="14150"/>
    <n v="14150"/>
    <n v="11.791666666666666"/>
    <x v="1"/>
    <n v="108.84615384615384"/>
    <n v="130"/>
    <x v="1"/>
    <s v="USD"/>
    <d v="2010-05-23T05:00:00"/>
    <n v="1274590800"/>
    <d v="2010-05-24T05:00:00"/>
    <n v="1274677200"/>
    <b v="0"/>
    <b v="0"/>
    <s v="theater/plays"/>
    <x v="3"/>
    <x v="3"/>
  </r>
  <r>
    <n v="13513"/>
    <n v="13513"/>
    <n v="11.260833333333334"/>
    <x v="1"/>
    <n v="110.76229508196721"/>
    <n v="122"/>
    <x v="1"/>
    <s v="USD"/>
    <d v="2010-01-19T06:00:00"/>
    <n v="1263880800"/>
    <d v="2010-03-02T06:00:00"/>
    <n v="1267509600"/>
    <b v="0"/>
    <b v="0"/>
    <s v="music/electric music"/>
    <x v="1"/>
    <x v="5"/>
  </r>
  <r>
    <n v="504"/>
    <n v="504"/>
    <n v="0.12923076923076923"/>
    <x v="0"/>
    <n v="29.647058823529413"/>
    <n v="17"/>
    <x v="1"/>
    <s v="USD"/>
    <d v="2015-10-21T05:00:00"/>
    <n v="1445403600"/>
    <d v="2015-10-27T05:00:00"/>
    <n v="1445922000"/>
    <b v="0"/>
    <b v="1"/>
    <s v="theater/plays"/>
    <x v="3"/>
    <x v="3"/>
  </r>
  <r>
    <n v="14240"/>
    <n v="14240"/>
    <n v="7.12"/>
    <x v="1"/>
    <n v="101.71428571428571"/>
    <n v="140"/>
    <x v="1"/>
    <s v="USD"/>
    <d v="2018-08-10T05:00:00"/>
    <n v="1533877200"/>
    <d v="2018-08-12T05:00:00"/>
    <n v="1534050000"/>
    <b v="0"/>
    <b v="1"/>
    <s v="theater/plays"/>
    <x v="3"/>
    <x v="3"/>
  </r>
  <r>
    <n v="2091"/>
    <n v="2091"/>
    <n v="0.30304347826086958"/>
    <x v="0"/>
    <n v="61.5"/>
    <n v="34"/>
    <x v="1"/>
    <s v="USD"/>
    <d v="2010-05-30T05:00:00"/>
    <n v="1275195600"/>
    <d v="2010-06-26T05:00:00"/>
    <n v="1277528400"/>
    <b v="0"/>
    <b v="0"/>
    <s v="technology/wearables"/>
    <x v="2"/>
    <x v="8"/>
  </r>
  <r>
    <n v="118580"/>
    <n v="118580"/>
    <n v="2.1250896057347672"/>
    <x v="1"/>
    <n v="35"/>
    <n v="3388"/>
    <x v="1"/>
    <s v="USD"/>
    <d v="2011-10-09T05:00:00"/>
    <n v="1318136400"/>
    <d v="2011-10-14T05:00:00"/>
    <n v="1318568400"/>
    <b v="0"/>
    <b v="0"/>
    <s v="technology/web"/>
    <x v="2"/>
    <x v="2"/>
  </r>
  <r>
    <n v="11214"/>
    <n v="11214"/>
    <n v="2.2885714285714287"/>
    <x v="1"/>
    <n v="40.049999999999997"/>
    <n v="280"/>
    <x v="1"/>
    <s v="USD"/>
    <d v="2010-09-02T05:00:00"/>
    <n v="1283403600"/>
    <d v="2010-09-13T05:00:00"/>
    <n v="1284354000"/>
    <b v="0"/>
    <b v="0"/>
    <s v="theater/plays"/>
    <x v="3"/>
    <x v="3"/>
  </r>
  <r>
    <n v="68137"/>
    <n v="68137"/>
    <n v="0.34959979476654696"/>
    <x v="3"/>
    <n v="110.97231270358306"/>
    <n v="614"/>
    <x v="1"/>
    <s v="USD"/>
    <d v="2010-03-01T06:00:00"/>
    <n v="1267423200"/>
    <d v="2010-03-26T05:00:00"/>
    <n v="1269579600"/>
    <b v="0"/>
    <b v="1"/>
    <s v="film &amp; video/animation"/>
    <x v="4"/>
    <x v="10"/>
  </r>
  <r>
    <n v="12985.92"/>
    <n v="13527"/>
    <n v="1.5729069767441861"/>
    <x v="1"/>
    <n v="36.959016393442624"/>
    <n v="366"/>
    <x v="6"/>
    <s v="EUR"/>
    <d v="2014-10-08T05:00:00"/>
    <n v="1412744400"/>
    <d v="2014-10-20T05:00:00"/>
    <n v="1413781200"/>
    <b v="0"/>
    <b v="1"/>
    <s v="technology/wearables"/>
    <x v="2"/>
    <x v="8"/>
  </r>
  <r>
    <n v="1.07"/>
    <n v="1"/>
    <n v="0.01"/>
    <x v="0"/>
    <n v="1"/>
    <n v="1"/>
    <x v="4"/>
    <s v="GBP"/>
    <d v="2010-07-01T05:00:00"/>
    <n v="1277960400"/>
    <d v="2010-07-26T05:00:00"/>
    <n v="1280120400"/>
    <b v="0"/>
    <b v="0"/>
    <s v="music/electric music"/>
    <x v="1"/>
    <x v="5"/>
  </r>
  <r>
    <n v="8363"/>
    <n v="8363"/>
    <n v="2.3230555555555554"/>
    <x v="1"/>
    <n v="30.974074074074075"/>
    <n v="270"/>
    <x v="1"/>
    <s v="USD"/>
    <d v="2016-03-17T05:00:00"/>
    <n v="1458190800"/>
    <d v="2016-04-01T05:00:00"/>
    <n v="1459486800"/>
    <b v="1"/>
    <b v="1"/>
    <s v="publishing/nonfiction"/>
    <x v="5"/>
    <x v="9"/>
  </r>
  <r>
    <n v="5362"/>
    <n v="5362"/>
    <n v="0.92448275862068963"/>
    <x v="3"/>
    <n v="47.035087719298247"/>
    <n v="114"/>
    <x v="1"/>
    <s v="USD"/>
    <d v="2010-08-05T05:00:00"/>
    <n v="1280984400"/>
    <d v="2010-08-23T05:00:00"/>
    <n v="1282539600"/>
    <b v="0"/>
    <b v="1"/>
    <s v="theater/plays"/>
    <x v="3"/>
    <x v="3"/>
  </r>
  <r>
    <n v="12065"/>
    <n v="12065"/>
    <n v="2.5670212765957445"/>
    <x v="1"/>
    <n v="88.065693430656935"/>
    <n v="137"/>
    <x v="1"/>
    <s v="USD"/>
    <d v="2010-05-23T05:00:00"/>
    <n v="1274590800"/>
    <d v="2010-06-07T05:00:00"/>
    <n v="1275886800"/>
    <b v="0"/>
    <b v="0"/>
    <s v="photography/photography books"/>
    <x v="7"/>
    <x v="14"/>
  </r>
  <r>
    <n v="118603"/>
    <n v="118603"/>
    <n v="1.6847017045454546"/>
    <x v="1"/>
    <n v="37.005616224648989"/>
    <n v="3205"/>
    <x v="1"/>
    <s v="USD"/>
    <d v="2012-10-28T05:00:00"/>
    <n v="1351400400"/>
    <d v="2012-12-20T06:00:00"/>
    <n v="1355983200"/>
    <b v="0"/>
    <b v="0"/>
    <s v="theater/plays"/>
    <x v="3"/>
    <x v="3"/>
  </r>
  <r>
    <n v="974.48"/>
    <n v="7496"/>
    <n v="1.6657777777777778"/>
    <x v="1"/>
    <n v="26.027777777777779"/>
    <n v="288"/>
    <x v="3"/>
    <s v="DKK"/>
    <d v="2017-12-27T06:00:00"/>
    <n v="1514354400"/>
    <d v="2018-01-08T06:00:00"/>
    <n v="1515391200"/>
    <b v="0"/>
    <b v="1"/>
    <s v="theater/plays"/>
    <x v="3"/>
    <x v="3"/>
  </r>
  <r>
    <n v="10037"/>
    <n v="10037"/>
    <n v="7.7207692307692311"/>
    <x v="1"/>
    <n v="67.817567567567565"/>
    <n v="148"/>
    <x v="1"/>
    <s v="USD"/>
    <d v="2015-01-20T06:00:00"/>
    <n v="1421733600"/>
    <d v="2015-01-26T06:00:00"/>
    <n v="1422252000"/>
    <b v="0"/>
    <b v="0"/>
    <s v="theater/plays"/>
    <x v="3"/>
    <x v="3"/>
  </r>
  <r>
    <n v="5696"/>
    <n v="5696"/>
    <n v="4.0685714285714285"/>
    <x v="1"/>
    <n v="49.964912280701753"/>
    <n v="114"/>
    <x v="1"/>
    <s v="USD"/>
    <d v="2011-05-12T05:00:00"/>
    <n v="1305176400"/>
    <d v="2011-05-16T05:00:00"/>
    <n v="1305522000"/>
    <b v="0"/>
    <b v="0"/>
    <s v="film &amp; video/drama"/>
    <x v="4"/>
    <x v="6"/>
  </r>
  <r>
    <n v="121913.65"/>
    <n v="167005"/>
    <n v="5.6420608108108112"/>
    <x v="1"/>
    <n v="110.01646903820817"/>
    <n v="1518"/>
    <x v="0"/>
    <s v="CAD"/>
    <d v="2014-10-24T05:00:00"/>
    <n v="1414126800"/>
    <d v="2014-11-02T05:00:00"/>
    <n v="1414904400"/>
    <b v="0"/>
    <b v="0"/>
    <s v="music/rock"/>
    <x v="1"/>
    <x v="1"/>
  </r>
  <r>
    <n v="114615"/>
    <n v="114615"/>
    <n v="0.6842686567164179"/>
    <x v="0"/>
    <n v="89.964678178963894"/>
    <n v="1274"/>
    <x v="1"/>
    <s v="USD"/>
    <d v="2018-02-05T06:00:00"/>
    <n v="1517810400"/>
    <d v="2018-03-07T06:00:00"/>
    <n v="1520402400"/>
    <b v="0"/>
    <b v="0"/>
    <s v="music/electric music"/>
    <x v="1"/>
    <x v="5"/>
  </r>
  <r>
    <n v="15928.32"/>
    <n v="16592"/>
    <n v="0.34351966873706002"/>
    <x v="0"/>
    <n v="79.009523809523813"/>
    <n v="210"/>
    <x v="6"/>
    <s v="EUR"/>
    <d v="2019-08-01T05:00:00"/>
    <n v="1564635600"/>
    <d v="2019-08-30T05:00:00"/>
    <n v="1567141200"/>
    <b v="0"/>
    <b v="1"/>
    <s v="games/video games"/>
    <x v="6"/>
    <x v="11"/>
  </r>
  <r>
    <n v="14420"/>
    <n v="14420"/>
    <n v="6.5545454545454547"/>
    <x v="1"/>
    <n v="86.867469879518069"/>
    <n v="166"/>
    <x v="1"/>
    <s v="USD"/>
    <d v="2017-07-22T05:00:00"/>
    <n v="1500699600"/>
    <d v="2017-07-27T05:00:00"/>
    <n v="1501131600"/>
    <b v="0"/>
    <b v="0"/>
    <s v="music/rock"/>
    <x v="1"/>
    <x v="1"/>
  </r>
  <r>
    <n v="3970.56"/>
    <n v="6204"/>
    <n v="1.7725714285714285"/>
    <x v="1"/>
    <n v="62.04"/>
    <n v="100"/>
    <x v="2"/>
    <s v="AUD"/>
    <d v="2012-11-28T06:00:00"/>
    <n v="1354082400"/>
    <d v="2012-12-09T06:00:00"/>
    <n v="1355032800"/>
    <b v="0"/>
    <b v="0"/>
    <s v="music/jazz"/>
    <x v="1"/>
    <x v="17"/>
  </r>
  <r>
    <n v="6338"/>
    <n v="6338"/>
    <n v="1.1317857142857144"/>
    <x v="1"/>
    <n v="26.970212765957445"/>
    <n v="235"/>
    <x v="1"/>
    <s v="USD"/>
    <d v="2012-05-08T05:00:00"/>
    <n v="1336453200"/>
    <d v="2012-06-12T05:00:00"/>
    <n v="1339477200"/>
    <b v="0"/>
    <b v="1"/>
    <s v="theater/plays"/>
    <x v="3"/>
    <x v="3"/>
  </r>
  <r>
    <n v="8010"/>
    <n v="8010"/>
    <n v="7.2818181818181822"/>
    <x v="1"/>
    <n v="54.121621621621621"/>
    <n v="148"/>
    <x v="1"/>
    <s v="USD"/>
    <d v="2011-05-13T05:00:00"/>
    <n v="1305262800"/>
    <d v="2011-05-21T05:00:00"/>
    <n v="1305954000"/>
    <b v="0"/>
    <b v="0"/>
    <s v="music/rock"/>
    <x v="1"/>
    <x v="1"/>
  </r>
  <r>
    <n v="8125"/>
    <n v="8125"/>
    <n v="2.0833333333333335"/>
    <x v="1"/>
    <n v="41.035353535353536"/>
    <n v="198"/>
    <x v="1"/>
    <s v="USD"/>
    <d v="2017-04-15T05:00:00"/>
    <n v="1492232400"/>
    <d v="2017-05-10T05:00:00"/>
    <n v="1494392400"/>
    <b v="1"/>
    <b v="1"/>
    <s v="music/indie rock"/>
    <x v="1"/>
    <x v="7"/>
  </r>
  <r>
    <n v="8737.92"/>
    <n v="13653"/>
    <n v="0.31171232876712329"/>
    <x v="0"/>
    <n v="55.052419354838712"/>
    <n v="248"/>
    <x v="2"/>
    <s v="AUD"/>
    <d v="2018-09-19T05:00:00"/>
    <n v="1537333200"/>
    <d v="2018-09-20T05:00:00"/>
    <n v="1537419600"/>
    <b v="0"/>
    <b v="0"/>
    <s v="film &amp; video/science fiction"/>
    <x v="4"/>
    <x v="22"/>
  </r>
  <r>
    <n v="55372"/>
    <n v="55372"/>
    <n v="0.56967078189300413"/>
    <x v="0"/>
    <n v="107.93762183235867"/>
    <n v="513"/>
    <x v="1"/>
    <s v="USD"/>
    <d v="2015-10-06T05:00:00"/>
    <n v="1444107600"/>
    <d v="2015-11-20T06:00:00"/>
    <n v="1447999200"/>
    <b v="0"/>
    <b v="0"/>
    <s v="publishing/translations"/>
    <x v="5"/>
    <x v="18"/>
  </r>
  <r>
    <n v="11088"/>
    <n v="11088"/>
    <n v="2.31"/>
    <x v="1"/>
    <n v="73.92"/>
    <n v="150"/>
    <x v="1"/>
    <s v="USD"/>
    <d v="2013-12-11T06:00:00"/>
    <n v="1386741600"/>
    <d v="2013-12-26T06:00:00"/>
    <n v="1388037600"/>
    <b v="0"/>
    <b v="0"/>
    <s v="theater/plays"/>
    <x v="3"/>
    <x v="3"/>
  </r>
  <r>
    <n v="109106"/>
    <n v="109106"/>
    <n v="0.86867834394904464"/>
    <x v="0"/>
    <n v="31.995894428152493"/>
    <n v="3410"/>
    <x v="1"/>
    <s v="USD"/>
    <d v="2013-08-15T05:00:00"/>
    <n v="1376542800"/>
    <d v="2013-09-10T05:00:00"/>
    <n v="1378789200"/>
    <b v="0"/>
    <b v="0"/>
    <s v="games/video games"/>
    <x v="6"/>
    <x v="11"/>
  </r>
  <r>
    <n v="11176.32"/>
    <n v="11642"/>
    <n v="2.7074418604651163"/>
    <x v="1"/>
    <n v="53.898148148148145"/>
    <n v="216"/>
    <x v="6"/>
    <s v="EUR"/>
    <d v="2014-04-14T05:00:00"/>
    <n v="1397451600"/>
    <d v="2014-04-21T05:00:00"/>
    <n v="1398056400"/>
    <b v="0"/>
    <b v="1"/>
    <s v="theater/plays"/>
    <x v="3"/>
    <x v="3"/>
  </r>
  <r>
    <n v="2769"/>
    <n v="2769"/>
    <n v="0.49446428571428569"/>
    <x v="3"/>
    <n v="106.5"/>
    <n v="26"/>
    <x v="1"/>
    <s v="USD"/>
    <d v="2019-01-26T06:00:00"/>
    <n v="1548482400"/>
    <d v="2019-02-22T06:00:00"/>
    <n v="1550815200"/>
    <b v="0"/>
    <b v="0"/>
    <s v="theater/plays"/>
    <x v="3"/>
    <x v="3"/>
  </r>
  <r>
    <n v="169586"/>
    <n v="169586"/>
    <n v="1.1335962566844919"/>
    <x v="1"/>
    <n v="32.999805409612762"/>
    <n v="5139"/>
    <x v="1"/>
    <s v="USD"/>
    <d v="2019-02-09T06:00:00"/>
    <n v="1549692000"/>
    <d v="2019-02-13T06:00:00"/>
    <n v="1550037600"/>
    <b v="0"/>
    <b v="0"/>
    <s v="music/indie rock"/>
    <x v="1"/>
    <x v="7"/>
  </r>
  <r>
    <n v="101185"/>
    <n v="101185"/>
    <n v="1.9055555555555554"/>
    <x v="1"/>
    <n v="43.00254993625159"/>
    <n v="2353"/>
    <x v="1"/>
    <s v="USD"/>
    <d v="2017-04-13T05:00:00"/>
    <n v="1492059600"/>
    <d v="2017-04-23T05:00:00"/>
    <n v="1492923600"/>
    <b v="0"/>
    <b v="0"/>
    <s v="theater/plays"/>
    <x v="3"/>
    <x v="3"/>
  </r>
  <r>
    <n v="6504"/>
    <n v="6775"/>
    <n v="1.355"/>
    <x v="1"/>
    <n v="86.858974358974365"/>
    <n v="78"/>
    <x v="6"/>
    <s v="EUR"/>
    <d v="2016-05-23T05:00:00"/>
    <n v="1463979600"/>
    <d v="2016-07-03T05:00:00"/>
    <n v="1467522000"/>
    <b v="0"/>
    <b v="0"/>
    <s v="technology/web"/>
    <x v="2"/>
    <x v="2"/>
  </r>
  <r>
    <n v="968"/>
    <n v="968"/>
    <n v="0.10297872340425532"/>
    <x v="0"/>
    <n v="96.8"/>
    <n v="10"/>
    <x v="1"/>
    <s v="USD"/>
    <d v="2014-11-06T06:00:00"/>
    <n v="1415253600"/>
    <d v="2014-11-16T06:00:00"/>
    <n v="1416117600"/>
    <b v="0"/>
    <b v="0"/>
    <s v="music/rock"/>
    <x v="1"/>
    <x v="1"/>
  </r>
  <r>
    <n v="72623"/>
    <n v="72623"/>
    <n v="0.65544223826714798"/>
    <x v="0"/>
    <n v="32.995456610631528"/>
    <n v="2201"/>
    <x v="1"/>
    <s v="USD"/>
    <d v="2019-07-04T05:00:00"/>
    <n v="1562216400"/>
    <d v="2019-07-22T05:00:00"/>
    <n v="1563771600"/>
    <b v="0"/>
    <b v="0"/>
    <s v="theater/plays"/>
    <x v="3"/>
    <x v="3"/>
  </r>
  <r>
    <n v="45987"/>
    <n v="45987"/>
    <n v="0.49026652452025588"/>
    <x v="0"/>
    <n v="68.028106508875737"/>
    <n v="676"/>
    <x v="1"/>
    <s v="USD"/>
    <d v="2011-09-23T05:00:00"/>
    <n v="1316754000"/>
    <d v="2011-10-22T05:00:00"/>
    <n v="1319259600"/>
    <b v="0"/>
    <b v="0"/>
    <s v="theater/plays"/>
    <x v="3"/>
    <x v="3"/>
  </r>
  <r>
    <n v="10345.43"/>
    <n v="10243"/>
    <n v="7.8792307692307695"/>
    <x v="1"/>
    <n v="58.867816091954026"/>
    <n v="174"/>
    <x v="5"/>
    <s v="CHF"/>
    <d v="2011-08-13T05:00:00"/>
    <n v="1313211600"/>
    <d v="2011-08-18T05:00:00"/>
    <n v="1313643600"/>
    <b v="0"/>
    <b v="0"/>
    <s v="film &amp; video/animation"/>
    <x v="4"/>
    <x v="10"/>
  </r>
  <r>
    <n v="87293"/>
    <n v="87293"/>
    <n v="0.80306347746090156"/>
    <x v="0"/>
    <n v="105.04572803850782"/>
    <n v="831"/>
    <x v="1"/>
    <s v="USD"/>
    <d v="2015-08-14T05:00:00"/>
    <n v="1439528400"/>
    <d v="2015-08-23T05:00:00"/>
    <n v="1440306000"/>
    <b v="0"/>
    <b v="1"/>
    <s v="theater/plays"/>
    <x v="3"/>
    <x v="3"/>
  </r>
  <r>
    <n v="5421"/>
    <n v="5421"/>
    <n v="1.0629411764705883"/>
    <x v="1"/>
    <n v="33.054878048780488"/>
    <n v="164"/>
    <x v="1"/>
    <s v="USD"/>
    <d v="2016-07-22T05:00:00"/>
    <n v="1469163600"/>
    <d v="2016-08-10T05:00:00"/>
    <n v="1470805200"/>
    <b v="0"/>
    <b v="1"/>
    <s v="film &amp; video/drama"/>
    <x v="4"/>
    <x v="6"/>
  </r>
  <r>
    <n v="4458.1400000000003"/>
    <n v="4414"/>
    <n v="0.50735632183908042"/>
    <x v="3"/>
    <n v="78.821428571428569"/>
    <n v="56"/>
    <x v="5"/>
    <s v="CHF"/>
    <d v="2010-10-31T05:00:00"/>
    <n v="1288501200"/>
    <d v="2010-12-21T06:00:00"/>
    <n v="1292911200"/>
    <b v="0"/>
    <b v="0"/>
    <s v="theater/plays"/>
    <x v="3"/>
    <x v="3"/>
  </r>
  <r>
    <n v="10981"/>
    <n v="10981"/>
    <n v="2.153137254901961"/>
    <x v="1"/>
    <n v="68.204968944099377"/>
    <n v="161"/>
    <x v="1"/>
    <s v="USD"/>
    <d v="2011-03-01T06:00:00"/>
    <n v="1298959200"/>
    <d v="2011-03-29T05:00:00"/>
    <n v="1301374800"/>
    <b v="0"/>
    <b v="1"/>
    <s v="film &amp; video/animation"/>
    <x v="4"/>
    <x v="10"/>
  </r>
  <r>
    <n v="10451"/>
    <n v="10451"/>
    <n v="1.4122972972972974"/>
    <x v="1"/>
    <n v="75.731884057971016"/>
    <n v="138"/>
    <x v="1"/>
    <s v="USD"/>
    <d v="2013-12-17T06:00:00"/>
    <n v="1387260000"/>
    <d v="2013-12-24T06:00:00"/>
    <n v="1387864800"/>
    <b v="0"/>
    <b v="0"/>
    <s v="music/rock"/>
    <x v="1"/>
    <x v="1"/>
  </r>
  <r>
    <n v="102535"/>
    <n v="102535"/>
    <n v="1.1533745781777278"/>
    <x v="1"/>
    <n v="30.996070133010882"/>
    <n v="3308"/>
    <x v="1"/>
    <s v="USD"/>
    <d v="2016-03-06T06:00:00"/>
    <n v="1457244000"/>
    <d v="2016-03-17T05:00:00"/>
    <n v="1458190800"/>
    <b v="0"/>
    <b v="0"/>
    <s v="technology/web"/>
    <x v="2"/>
    <x v="2"/>
  </r>
  <r>
    <n v="8280.9600000000009"/>
    <n v="12939"/>
    <n v="1.9311940298507462"/>
    <x v="1"/>
    <n v="101.88188976377953"/>
    <n v="127"/>
    <x v="2"/>
    <s v="AUD"/>
    <d v="2019-04-27T05:00:00"/>
    <n v="1556341200"/>
    <d v="2019-05-31T05:00:00"/>
    <n v="1559278800"/>
    <b v="0"/>
    <b v="1"/>
    <s v="film &amp; video/animation"/>
    <x v="4"/>
    <x v="10"/>
  </r>
  <r>
    <n v="10508.16"/>
    <n v="10946"/>
    <n v="7.2973333333333334"/>
    <x v="1"/>
    <n v="52.879227053140099"/>
    <n v="207"/>
    <x v="6"/>
    <s v="EUR"/>
    <d v="2018-03-27T05:00:00"/>
    <n v="1522126800"/>
    <d v="2018-04-03T05:00:00"/>
    <n v="1522731600"/>
    <b v="0"/>
    <b v="1"/>
    <s v="music/jazz"/>
    <x v="1"/>
    <x v="17"/>
  </r>
  <r>
    <n v="44525.619999999995"/>
    <n v="60994"/>
    <n v="0.99663398692810456"/>
    <x v="0"/>
    <n v="71.005820721769496"/>
    <n v="859"/>
    <x v="0"/>
    <s v="CAD"/>
    <d v="2011-05-21T05:00:00"/>
    <n v="1305954000"/>
    <d v="2011-05-30T05:00:00"/>
    <n v="1306731600"/>
    <b v="0"/>
    <b v="0"/>
    <s v="music/rock"/>
    <x v="1"/>
    <x v="1"/>
  </r>
  <r>
    <n v="3174"/>
    <n v="3174"/>
    <n v="0.88166666666666671"/>
    <x v="2"/>
    <n v="102.38709677419355"/>
    <n v="31"/>
    <x v="1"/>
    <s v="USD"/>
    <d v="2012-10-20T05:00:00"/>
    <n v="1350709200"/>
    <d v="2012-11-10T06:00:00"/>
    <n v="1352527200"/>
    <b v="0"/>
    <b v="0"/>
    <s v="film &amp; video/animation"/>
    <x v="4"/>
    <x v="10"/>
  </r>
  <r>
    <n v="3351"/>
    <n v="3351"/>
    <n v="0.37233333333333335"/>
    <x v="0"/>
    <n v="74.466666666666669"/>
    <n v="45"/>
    <x v="1"/>
    <s v="USD"/>
    <d v="2014-05-27T05:00:00"/>
    <n v="1401166800"/>
    <d v="2014-07-03T05:00:00"/>
    <n v="1404363600"/>
    <b v="0"/>
    <b v="0"/>
    <s v="theater/plays"/>
    <x v="3"/>
    <x v="3"/>
  </r>
  <r>
    <n v="56774"/>
    <n v="56774"/>
    <n v="0.30540075309306081"/>
    <x v="3"/>
    <n v="51.009883198562441"/>
    <n v="1113"/>
    <x v="1"/>
    <s v="USD"/>
    <d v="2010-02-14T06:00:00"/>
    <n v="1266127200"/>
    <d v="2010-02-20T06:00:00"/>
    <n v="1266645600"/>
    <b v="0"/>
    <b v="0"/>
    <s v="theater/plays"/>
    <x v="3"/>
    <x v="3"/>
  </r>
  <r>
    <n v="540"/>
    <n v="540"/>
    <n v="0.25714285714285712"/>
    <x v="0"/>
    <n v="90"/>
    <n v="6"/>
    <x v="1"/>
    <s v="USD"/>
    <d v="2016-12-11T06:00:00"/>
    <n v="1481436000"/>
    <d v="2016-12-27T06:00:00"/>
    <n v="1482818400"/>
    <b v="0"/>
    <b v="0"/>
    <s v="food/food trucks"/>
    <x v="0"/>
    <x v="0"/>
  </r>
  <r>
    <n v="680"/>
    <n v="680"/>
    <n v="0.34"/>
    <x v="0"/>
    <n v="97.142857142857139"/>
    <n v="7"/>
    <x v="1"/>
    <s v="USD"/>
    <d v="2013-06-26T05:00:00"/>
    <n v="1372222800"/>
    <d v="2013-07-24T05:00:00"/>
    <n v="1374642000"/>
    <b v="0"/>
    <b v="1"/>
    <s v="theater/plays"/>
    <x v="3"/>
    <x v="3"/>
  </r>
  <r>
    <n v="13175.45"/>
    <n v="13045"/>
    <n v="11.859090909090909"/>
    <x v="1"/>
    <n v="72.071823204419886"/>
    <n v="181"/>
    <x v="5"/>
    <s v="CHF"/>
    <d v="2013-06-25T05:00:00"/>
    <n v="1372136400"/>
    <d v="2013-06-29T05:00:00"/>
    <n v="1372482000"/>
    <b v="0"/>
    <b v="0"/>
    <s v="publishing/nonfiction"/>
    <x v="5"/>
    <x v="9"/>
  </r>
  <r>
    <n v="8276"/>
    <n v="8276"/>
    <n v="1.2539393939393939"/>
    <x v="1"/>
    <n v="75.236363636363635"/>
    <n v="110"/>
    <x v="1"/>
    <s v="USD"/>
    <d v="2017-12-22T06:00:00"/>
    <n v="1513922400"/>
    <d v="2018-01-03T06:00:00"/>
    <n v="1514959200"/>
    <b v="0"/>
    <b v="0"/>
    <s v="music/rock"/>
    <x v="1"/>
    <x v="1"/>
  </r>
  <r>
    <n v="1022"/>
    <n v="1022"/>
    <n v="0.14394366197183098"/>
    <x v="0"/>
    <n v="32.967741935483872"/>
    <n v="31"/>
    <x v="1"/>
    <s v="USD"/>
    <d v="2016-11-01T05:00:00"/>
    <n v="1477976400"/>
    <d v="2016-11-04T05:00:00"/>
    <n v="1478235600"/>
    <b v="0"/>
    <b v="0"/>
    <s v="film &amp; video/drama"/>
    <x v="4"/>
    <x v="6"/>
  </r>
  <r>
    <n v="4275"/>
    <n v="4275"/>
    <n v="0.54807692307692313"/>
    <x v="0"/>
    <n v="54.807692307692307"/>
    <n v="78"/>
    <x v="1"/>
    <s v="USD"/>
    <d v="2014-08-08T05:00:00"/>
    <n v="1407474000"/>
    <d v="2014-08-15T05:00:00"/>
    <n v="1408078800"/>
    <b v="0"/>
    <b v="1"/>
    <s v="games/mobile games"/>
    <x v="6"/>
    <x v="20"/>
  </r>
  <r>
    <n v="8332"/>
    <n v="8332"/>
    <n v="1.0963157894736841"/>
    <x v="1"/>
    <n v="45.037837837837834"/>
    <n v="185"/>
    <x v="1"/>
    <s v="USD"/>
    <d v="2018-12-30T06:00:00"/>
    <n v="1546149600"/>
    <d v="2019-01-22T06:00:00"/>
    <n v="1548136800"/>
    <b v="0"/>
    <b v="0"/>
    <s v="technology/web"/>
    <x v="2"/>
    <x v="2"/>
  </r>
  <r>
    <n v="6408"/>
    <n v="6408"/>
    <n v="1.8847058823529412"/>
    <x v="1"/>
    <n v="52.958677685950413"/>
    <n v="121"/>
    <x v="1"/>
    <s v="USD"/>
    <d v="2012-05-31T05:00:00"/>
    <n v="1338440400"/>
    <d v="2012-06-28T05:00:00"/>
    <n v="1340859600"/>
    <b v="0"/>
    <b v="1"/>
    <s v="theater/plays"/>
    <x v="3"/>
    <x v="3"/>
  </r>
  <r>
    <n v="78668.540000000008"/>
    <n v="73522"/>
    <n v="0.87008284023668636"/>
    <x v="0"/>
    <n v="60.017959183673469"/>
    <n v="1225"/>
    <x v="4"/>
    <s v="GBP"/>
    <d v="2016-01-30T06:00:00"/>
    <n v="1454133600"/>
    <d v="2016-02-03T06:00:00"/>
    <n v="1454479200"/>
    <b v="0"/>
    <b v="0"/>
    <s v="theater/plays"/>
    <x v="3"/>
    <x v="3"/>
  </r>
  <r>
    <n v="1.01"/>
    <n v="1"/>
    <n v="0.01"/>
    <x v="0"/>
    <n v="1"/>
    <n v="1"/>
    <x v="5"/>
    <s v="CHF"/>
    <d v="2015-06-12T05:00:00"/>
    <n v="1434085200"/>
    <d v="2015-06-16T05:00:00"/>
    <n v="1434430800"/>
    <b v="0"/>
    <b v="0"/>
    <s v="music/rock"/>
    <x v="1"/>
    <x v="1"/>
  </r>
  <r>
    <n v="4667"/>
    <n v="4667"/>
    <n v="2.0291304347826089"/>
    <x v="1"/>
    <n v="44.028301886792455"/>
    <n v="106"/>
    <x v="1"/>
    <s v="USD"/>
    <d v="2019-12-31T06:00:00"/>
    <n v="1577772000"/>
    <d v="2020-01-22T06:00:00"/>
    <n v="1579672800"/>
    <b v="0"/>
    <b v="1"/>
    <s v="photography/photography books"/>
    <x v="7"/>
    <x v="14"/>
  </r>
  <r>
    <n v="12216"/>
    <n v="12216"/>
    <n v="1.9703225806451612"/>
    <x v="1"/>
    <n v="86.028169014084511"/>
    <n v="142"/>
    <x v="1"/>
    <s v="USD"/>
    <d v="2019-07-04T05:00:00"/>
    <n v="1562216400"/>
    <d v="2019-07-06T05:00:00"/>
    <n v="1562389200"/>
    <b v="0"/>
    <b v="0"/>
    <s v="photography/photography books"/>
    <x v="7"/>
    <x v="14"/>
  </r>
  <r>
    <n v="6527"/>
    <n v="6527"/>
    <n v="1.07"/>
    <x v="1"/>
    <n v="28.012875536480685"/>
    <n v="233"/>
    <x v="1"/>
    <s v="USD"/>
    <d v="2019-01-27T06:00:00"/>
    <n v="1548568800"/>
    <d v="2019-03-02T06:00:00"/>
    <n v="1551506400"/>
    <b v="0"/>
    <b v="0"/>
    <s v="theater/plays"/>
    <x v="3"/>
    <x v="3"/>
  </r>
  <r>
    <n v="6987"/>
    <n v="6987"/>
    <n v="2.6873076923076922"/>
    <x v="1"/>
    <n v="32.050458715596328"/>
    <n v="218"/>
    <x v="1"/>
    <s v="USD"/>
    <d v="2018-01-02T06:00:00"/>
    <n v="1514872800"/>
    <d v="2018-01-22T06:00:00"/>
    <n v="1516600800"/>
    <b v="0"/>
    <b v="0"/>
    <s v="music/rock"/>
    <x v="1"/>
    <x v="1"/>
  </r>
  <r>
    <n v="3156.48"/>
    <n v="4932"/>
    <n v="0.50845360824742269"/>
    <x v="0"/>
    <n v="73.611940298507463"/>
    <n v="67"/>
    <x v="2"/>
    <s v="AUD"/>
    <d v="2014-11-15T06:00:00"/>
    <n v="1416031200"/>
    <d v="2015-01-05T06:00:00"/>
    <n v="1420437600"/>
    <b v="0"/>
    <b v="0"/>
    <s v="film &amp; video/documentary"/>
    <x v="4"/>
    <x v="4"/>
  </r>
  <r>
    <n v="8262"/>
    <n v="8262"/>
    <n v="11.802857142857142"/>
    <x v="1"/>
    <n v="108.71052631578948"/>
    <n v="76"/>
    <x v="1"/>
    <s v="USD"/>
    <d v="2012-03-05T06:00:00"/>
    <n v="1330927200"/>
    <d v="2012-03-29T05:00:00"/>
    <n v="1332997200"/>
    <b v="0"/>
    <b v="1"/>
    <s v="film &amp; video/drama"/>
    <x v="4"/>
    <x v="6"/>
  </r>
  <r>
    <n v="1848"/>
    <n v="1848"/>
    <n v="2.64"/>
    <x v="1"/>
    <n v="42.97674418604651"/>
    <n v="43"/>
    <x v="1"/>
    <s v="USD"/>
    <d v="2019-10-15T05:00:00"/>
    <n v="1571115600"/>
    <d v="2019-11-28T06:00:00"/>
    <n v="1574920800"/>
    <b v="0"/>
    <b v="1"/>
    <s v="theater/plays"/>
    <x v="3"/>
    <x v="3"/>
  </r>
  <r>
    <n v="1583"/>
    <n v="1583"/>
    <n v="0.30442307692307691"/>
    <x v="0"/>
    <n v="83.315789473684205"/>
    <n v="19"/>
    <x v="1"/>
    <s v="USD"/>
    <d v="2016-05-17T05:00:00"/>
    <n v="1463461200"/>
    <d v="2016-06-03T05:00:00"/>
    <n v="1464930000"/>
    <b v="0"/>
    <b v="0"/>
    <s v="food/food trucks"/>
    <x v="0"/>
    <x v="0"/>
  </r>
  <r>
    <n v="89421.36"/>
    <n v="88536"/>
    <n v="0.62880681818181816"/>
    <x v="0"/>
    <n v="42"/>
    <n v="2108"/>
    <x v="5"/>
    <s v="CHF"/>
    <d v="2012-08-14T05:00:00"/>
    <n v="1344920400"/>
    <d v="2012-08-15T05:00:00"/>
    <n v="1345006800"/>
    <b v="0"/>
    <b v="0"/>
    <s v="film &amp; video/documentary"/>
    <x v="4"/>
    <x v="4"/>
  </r>
  <r>
    <n v="12360"/>
    <n v="12360"/>
    <n v="1.9312499999999999"/>
    <x v="1"/>
    <n v="55.927601809954751"/>
    <n v="221"/>
    <x v="1"/>
    <s v="USD"/>
    <d v="2017-11-28T06:00:00"/>
    <n v="1511848800"/>
    <d v="2017-12-08T06:00:00"/>
    <n v="1512712800"/>
    <b v="0"/>
    <b v="1"/>
    <s v="theater/plays"/>
    <x v="3"/>
    <x v="3"/>
  </r>
  <r>
    <n v="71320"/>
    <n v="71320"/>
    <n v="0.77102702702702708"/>
    <x v="0"/>
    <n v="105.03681885125184"/>
    <n v="679"/>
    <x v="1"/>
    <s v="USD"/>
    <d v="2016-01-09T06:00:00"/>
    <n v="1452319200"/>
    <d v="2016-01-11T06:00:00"/>
    <n v="1452492000"/>
    <b v="0"/>
    <b v="1"/>
    <s v="games/video games"/>
    <x v="6"/>
    <x v="11"/>
  </r>
  <r>
    <n v="98287.2"/>
    <n v="134640"/>
    <n v="2.2552763819095478"/>
    <x v="1"/>
    <n v="48"/>
    <n v="2805"/>
    <x v="0"/>
    <s v="CAD"/>
    <d v="2018-04-16T05:00:00"/>
    <n v="1523854800"/>
    <d v="2018-04-21T05:00:00"/>
    <n v="1524286800"/>
    <b v="0"/>
    <b v="0"/>
    <s v="publishing/nonfiction"/>
    <x v="5"/>
    <x v="9"/>
  </r>
  <r>
    <n v="7661"/>
    <n v="7661"/>
    <n v="2.3940625"/>
    <x v="1"/>
    <n v="112.66176470588235"/>
    <n v="68"/>
    <x v="1"/>
    <s v="USD"/>
    <d v="2012-08-27T05:00:00"/>
    <n v="1346043600"/>
    <d v="2012-09-06T05:00:00"/>
    <n v="1346907600"/>
    <b v="0"/>
    <b v="0"/>
    <s v="games/video games"/>
    <x v="6"/>
    <x v="11"/>
  </r>
  <r>
    <n v="383.5"/>
    <n v="2950"/>
    <n v="0.921875"/>
    <x v="0"/>
    <n v="81.944444444444443"/>
    <n v="36"/>
    <x v="3"/>
    <s v="DKK"/>
    <d v="2016-05-27T05:00:00"/>
    <n v="1464325200"/>
    <d v="2016-05-29T05:00:00"/>
    <n v="1464498000"/>
    <b v="0"/>
    <b v="1"/>
    <s v="music/rock"/>
    <x v="1"/>
    <x v="1"/>
  </r>
  <r>
    <n v="8556.33"/>
    <n v="11721"/>
    <n v="1.3023333333333333"/>
    <x v="1"/>
    <n v="64.049180327868854"/>
    <n v="183"/>
    <x v="0"/>
    <s v="CAD"/>
    <d v="2017-11-29T06:00:00"/>
    <n v="1511935200"/>
    <d v="2017-12-25T06:00:00"/>
    <n v="1514181600"/>
    <b v="0"/>
    <b v="0"/>
    <s v="music/rock"/>
    <x v="1"/>
    <x v="1"/>
  </r>
  <r>
    <n v="14150"/>
    <n v="14150"/>
    <n v="6.1521739130434785"/>
    <x v="1"/>
    <n v="106.39097744360902"/>
    <n v="133"/>
    <x v="1"/>
    <s v="USD"/>
    <d v="2014-02-10T06:00:00"/>
    <n v="1392012000"/>
    <d v="2014-02-12T06:00:00"/>
    <n v="1392184800"/>
    <b v="1"/>
    <b v="1"/>
    <s v="theater/plays"/>
    <x v="3"/>
    <x v="3"/>
  </r>
  <r>
    <n v="181624.32000000001"/>
    <n v="189192"/>
    <n v="3.687953216374269"/>
    <x v="1"/>
    <n v="76.011249497790274"/>
    <n v="2489"/>
    <x v="6"/>
    <s v="EUR"/>
    <d v="2019-05-04T05:00:00"/>
    <n v="1556946000"/>
    <d v="2019-06-01T05:00:00"/>
    <n v="1559365200"/>
    <b v="0"/>
    <b v="1"/>
    <s v="publishing/nonfiction"/>
    <x v="5"/>
    <x v="9"/>
  </r>
  <r>
    <n v="7664"/>
    <n v="7664"/>
    <n v="10.948571428571428"/>
    <x v="1"/>
    <n v="111.07246376811594"/>
    <n v="69"/>
    <x v="1"/>
    <s v="USD"/>
    <d v="2019-01-21T06:00:00"/>
    <n v="1548050400"/>
    <d v="2019-02-03T06:00:00"/>
    <n v="1549173600"/>
    <b v="0"/>
    <b v="1"/>
    <s v="theater/plays"/>
    <x v="3"/>
    <x v="3"/>
  </r>
  <r>
    <n v="4509"/>
    <n v="4509"/>
    <n v="0.50662921348314605"/>
    <x v="0"/>
    <n v="95.936170212765958"/>
    <n v="47"/>
    <x v="1"/>
    <s v="USD"/>
    <d v="2012-11-24T06:00:00"/>
    <n v="1353736800"/>
    <d v="2012-12-09T06:00:00"/>
    <n v="1355032800"/>
    <b v="1"/>
    <b v="0"/>
    <s v="games/video games"/>
    <x v="6"/>
    <x v="11"/>
  </r>
  <r>
    <n v="12849.630000000001"/>
    <n v="12009"/>
    <n v="8.0060000000000002"/>
    <x v="1"/>
    <n v="43.043010752688176"/>
    <n v="279"/>
    <x v="4"/>
    <s v="GBP"/>
    <d v="2018-07-29T05:00:00"/>
    <n v="1532840400"/>
    <d v="2018-08-11T05:00:00"/>
    <n v="1533963600"/>
    <b v="0"/>
    <b v="1"/>
    <s v="music/rock"/>
    <x v="1"/>
    <x v="1"/>
  </r>
  <r>
    <n v="14273"/>
    <n v="14273"/>
    <n v="2.9128571428571428"/>
    <x v="1"/>
    <n v="67.966666666666669"/>
    <n v="210"/>
    <x v="1"/>
    <s v="USD"/>
    <d v="2017-02-28T06:00:00"/>
    <n v="1488261600"/>
    <d v="2017-03-13T05:00:00"/>
    <n v="1489381200"/>
    <b v="0"/>
    <b v="0"/>
    <s v="film &amp; video/documentary"/>
    <x v="4"/>
    <x v="4"/>
  </r>
  <r>
    <n v="188982"/>
    <n v="188982"/>
    <n v="3.4996666666666667"/>
    <x v="1"/>
    <n v="89.991428571428571"/>
    <n v="2100"/>
    <x v="1"/>
    <s v="USD"/>
    <d v="2014-02-28T06:00:00"/>
    <n v="1393567200"/>
    <d v="2014-03-17T05:00:00"/>
    <n v="1395032400"/>
    <b v="0"/>
    <b v="0"/>
    <s v="music/rock"/>
    <x v="1"/>
    <x v="1"/>
  </r>
  <r>
    <n v="14640"/>
    <n v="14640"/>
    <n v="3.5707317073170732"/>
    <x v="1"/>
    <n v="58.095238095238095"/>
    <n v="252"/>
    <x v="1"/>
    <s v="USD"/>
    <d v="2014-09-10T05:00:00"/>
    <n v="1410325200"/>
    <d v="2014-10-05T05:00:00"/>
    <n v="1412485200"/>
    <b v="1"/>
    <b v="1"/>
    <s v="music/rock"/>
    <x v="1"/>
    <x v="1"/>
  </r>
  <r>
    <n v="107516"/>
    <n v="107516"/>
    <n v="1.2648941176470587"/>
    <x v="1"/>
    <n v="83.996875000000003"/>
    <n v="1280"/>
    <x v="1"/>
    <s v="USD"/>
    <d v="2010-06-19T05:00:00"/>
    <n v="1276923600"/>
    <d v="2010-07-21T05:00:00"/>
    <n v="1279688400"/>
    <b v="0"/>
    <b v="1"/>
    <s v="publishing/nonfiction"/>
    <x v="5"/>
    <x v="9"/>
  </r>
  <r>
    <n v="14926.5"/>
    <n v="13950"/>
    <n v="3.875"/>
    <x v="1"/>
    <n v="88.853503184713375"/>
    <n v="157"/>
    <x v="4"/>
    <s v="GBP"/>
    <d v="2017-07-25T05:00:00"/>
    <n v="1500958800"/>
    <d v="2017-08-06T05:00:00"/>
    <n v="1501995600"/>
    <b v="0"/>
    <b v="0"/>
    <s v="film &amp; video/shorts"/>
    <x v="4"/>
    <x v="12"/>
  </r>
  <r>
    <n v="12797"/>
    <n v="12797"/>
    <n v="4.5703571428571426"/>
    <x v="1"/>
    <n v="65.963917525773198"/>
    <n v="194"/>
    <x v="1"/>
    <s v="USD"/>
    <d v="2010-12-13T06:00:00"/>
    <n v="1292220000"/>
    <d v="2011-01-10T06:00:00"/>
    <n v="1294639200"/>
    <b v="0"/>
    <b v="1"/>
    <s v="theater/plays"/>
    <x v="3"/>
    <x v="3"/>
  </r>
  <r>
    <n v="3925.76"/>
    <n v="6134"/>
    <n v="2.6669565217391304"/>
    <x v="1"/>
    <n v="74.804878048780495"/>
    <n v="82"/>
    <x v="2"/>
    <s v="AUD"/>
    <d v="2011-05-03T05:00:00"/>
    <n v="1304398800"/>
    <d v="2011-05-15T05:00:00"/>
    <n v="1305435600"/>
    <b v="0"/>
    <b v="1"/>
    <s v="film &amp; video/drama"/>
    <x v="4"/>
    <x v="6"/>
  </r>
  <r>
    <n v="4899"/>
    <n v="4899"/>
    <n v="0.69"/>
    <x v="0"/>
    <n v="69.98571428571428"/>
    <n v="70"/>
    <x v="1"/>
    <s v="USD"/>
    <d v="2018-08-28T05:00:00"/>
    <n v="1535432400"/>
    <d v="2018-09-22T05:00:00"/>
    <n v="1537592400"/>
    <b v="0"/>
    <b v="0"/>
    <s v="theater/plays"/>
    <x v="3"/>
    <x v="3"/>
  </r>
  <r>
    <n v="4929"/>
    <n v="4929"/>
    <n v="0.51343749999999999"/>
    <x v="0"/>
    <n v="32.006493506493506"/>
    <n v="154"/>
    <x v="1"/>
    <s v="USD"/>
    <d v="2015-06-09T05:00:00"/>
    <n v="1433826000"/>
    <d v="2015-06-24T05:00:00"/>
    <n v="1435122000"/>
    <b v="0"/>
    <b v="0"/>
    <s v="theater/plays"/>
    <x v="3"/>
    <x v="3"/>
  </r>
  <r>
    <n v="1424"/>
    <n v="1424"/>
    <n v="1.1710526315789473E-2"/>
    <x v="0"/>
    <n v="64.727272727272734"/>
    <n v="22"/>
    <x v="1"/>
    <s v="USD"/>
    <d v="2018-01-03T06:00:00"/>
    <n v="1514959200"/>
    <d v="2018-03-03T06:00:00"/>
    <n v="1520056800"/>
    <b v="0"/>
    <b v="0"/>
    <s v="theater/plays"/>
    <x v="3"/>
    <x v="3"/>
  </r>
  <r>
    <n v="105817"/>
    <n v="105817"/>
    <n v="1.089773429454171"/>
    <x v="1"/>
    <n v="24.998110087408456"/>
    <n v="4233"/>
    <x v="1"/>
    <s v="USD"/>
    <d v="2012-03-26T05:00:00"/>
    <n v="1332738000"/>
    <d v="2012-04-29T05:00:00"/>
    <n v="1335675600"/>
    <b v="0"/>
    <b v="0"/>
    <s v="photography/photography books"/>
    <x v="7"/>
    <x v="14"/>
  </r>
  <r>
    <n v="17700.28"/>
    <n v="136156"/>
    <n v="3.1517592592592591"/>
    <x v="1"/>
    <n v="104.97764070932922"/>
    <n v="1297"/>
    <x v="3"/>
    <s v="DKK"/>
    <d v="2015-10-22T05:00:00"/>
    <n v="1445490000"/>
    <d v="2015-11-25T06:00:00"/>
    <n v="1448431200"/>
    <b v="1"/>
    <b v="0"/>
    <s v="publishing/translations"/>
    <x v="5"/>
    <x v="18"/>
  </r>
  <r>
    <n v="1393.99"/>
    <n v="10723"/>
    <n v="1.5769117647058823"/>
    <x v="1"/>
    <n v="64.987878787878785"/>
    <n v="165"/>
    <x v="3"/>
    <s v="DKK"/>
    <d v="2011-02-14T06:00:00"/>
    <n v="1297663200"/>
    <d v="2011-02-25T06:00:00"/>
    <n v="1298613600"/>
    <b v="0"/>
    <b v="0"/>
    <s v="publishing/translations"/>
    <x v="5"/>
    <x v="18"/>
  </r>
  <r>
    <n v="11228"/>
    <n v="11228"/>
    <n v="1.5380821917808218"/>
    <x v="1"/>
    <n v="94.352941176470594"/>
    <n v="119"/>
    <x v="1"/>
    <s v="USD"/>
    <d v="2013-06-23T05:00:00"/>
    <n v="1371963600"/>
    <d v="2013-06-29T05:00:00"/>
    <n v="1372482000"/>
    <b v="0"/>
    <b v="0"/>
    <s v="theater/plays"/>
    <x v="3"/>
    <x v="3"/>
  </r>
  <r>
    <n v="77355"/>
    <n v="77355"/>
    <n v="0.89738979118329465"/>
    <x v="0"/>
    <n v="44.001706484641637"/>
    <n v="1758"/>
    <x v="1"/>
    <s v="USD"/>
    <d v="2015-02-28T06:00:00"/>
    <n v="1425103200"/>
    <d v="2015-03-06T06:00:00"/>
    <n v="1425621600"/>
    <b v="0"/>
    <b v="0"/>
    <s v="technology/web"/>
    <x v="2"/>
    <x v="2"/>
  </r>
  <r>
    <n v="6086"/>
    <n v="6086"/>
    <n v="0.75135802469135804"/>
    <x v="0"/>
    <n v="64.744680851063833"/>
    <n v="94"/>
    <x v="1"/>
    <s v="USD"/>
    <d v="2010-02-05T06:00:00"/>
    <n v="1265349600"/>
    <d v="2010-02-16T06:00:00"/>
    <n v="1266300000"/>
    <b v="0"/>
    <b v="0"/>
    <s v="music/indie rock"/>
    <x v="1"/>
    <x v="7"/>
  </r>
  <r>
    <n v="150960"/>
    <n v="150960"/>
    <n v="8.5288135593220336"/>
    <x v="1"/>
    <n v="84.00667779632721"/>
    <n v="1797"/>
    <x v="1"/>
    <s v="USD"/>
    <d v="2011-03-27T05:00:00"/>
    <n v="1301202000"/>
    <d v="2011-05-20T05:00:00"/>
    <n v="1305867600"/>
    <b v="0"/>
    <b v="0"/>
    <s v="music/jazz"/>
    <x v="1"/>
    <x v="17"/>
  </r>
  <r>
    <n v="8890"/>
    <n v="8890"/>
    <n v="1.3890625000000001"/>
    <x v="1"/>
    <n v="34.061302681992338"/>
    <n v="261"/>
    <x v="1"/>
    <s v="USD"/>
    <d v="2018-09-27T05:00:00"/>
    <n v="1538024400"/>
    <d v="2018-10-06T05:00:00"/>
    <n v="1538802000"/>
    <b v="0"/>
    <b v="0"/>
    <s v="theater/plays"/>
    <x v="3"/>
    <x v="3"/>
  </r>
  <r>
    <n v="14644"/>
    <n v="14644"/>
    <n v="1.9018181818181819"/>
    <x v="1"/>
    <n v="93.273885350318466"/>
    <n v="157"/>
    <x v="1"/>
    <s v="USD"/>
    <d v="2014-03-17T05:00:00"/>
    <n v="1395032400"/>
    <d v="2014-05-01T05:00:00"/>
    <n v="1398920400"/>
    <b v="0"/>
    <b v="1"/>
    <s v="film &amp; video/documentary"/>
    <x v="4"/>
    <x v="4"/>
  </r>
  <r>
    <n v="116583"/>
    <n v="116583"/>
    <n v="1.0024333619948409"/>
    <x v="1"/>
    <n v="32.998301726577978"/>
    <n v="3533"/>
    <x v="1"/>
    <s v="USD"/>
    <d v="2014-07-16T05:00:00"/>
    <n v="1405486800"/>
    <d v="2014-07-18T05:00:00"/>
    <n v="1405659600"/>
    <b v="0"/>
    <b v="1"/>
    <s v="theater/plays"/>
    <x v="3"/>
    <x v="3"/>
  </r>
  <r>
    <n v="12991"/>
    <n v="12991"/>
    <n v="1.4275824175824177"/>
    <x v="1"/>
    <n v="83.812903225806451"/>
    <n v="155"/>
    <x v="1"/>
    <s v="USD"/>
    <d v="2016-02-19T06:00:00"/>
    <n v="1455861600"/>
    <d v="2016-03-06T06:00:00"/>
    <n v="1457244000"/>
    <b v="0"/>
    <b v="0"/>
    <s v="technology/web"/>
    <x v="2"/>
    <x v="2"/>
  </r>
  <r>
    <n v="8109.12"/>
    <n v="8447"/>
    <n v="5.6313333333333331"/>
    <x v="1"/>
    <n v="63.992424242424242"/>
    <n v="132"/>
    <x v="6"/>
    <s v="EUR"/>
    <d v="2018-06-15T05:00:00"/>
    <n v="1529038800"/>
    <d v="2018-06-18T05:00:00"/>
    <n v="1529298000"/>
    <b v="0"/>
    <b v="0"/>
    <s v="technology/wearables"/>
    <x v="2"/>
    <x v="8"/>
  </r>
  <r>
    <n v="2703"/>
    <n v="2703"/>
    <n v="0.30715909090909088"/>
    <x v="0"/>
    <n v="81.909090909090907"/>
    <n v="33"/>
    <x v="1"/>
    <s v="USD"/>
    <d v="2018-08-26T05:00:00"/>
    <n v="1535259600"/>
    <d v="2018-09-01T05:00:00"/>
    <n v="1535778000"/>
    <b v="0"/>
    <b v="0"/>
    <s v="photography/photography books"/>
    <x v="7"/>
    <x v="14"/>
  </r>
  <r>
    <n v="8747"/>
    <n v="8747"/>
    <n v="0.99397727272727276"/>
    <x v="3"/>
    <n v="93.053191489361708"/>
    <n v="94"/>
    <x v="1"/>
    <s v="USD"/>
    <d v="2012-01-22T06:00:00"/>
    <n v="1327212000"/>
    <d v="2012-01-25T06:00:00"/>
    <n v="1327471200"/>
    <b v="0"/>
    <b v="0"/>
    <s v="film &amp; video/documentary"/>
    <x v="4"/>
    <x v="4"/>
  </r>
  <r>
    <n v="147753.09"/>
    <n v="138087"/>
    <n v="1.9754935622317598"/>
    <x v="1"/>
    <n v="101.98449039881831"/>
    <n v="1354"/>
    <x v="4"/>
    <s v="GBP"/>
    <d v="2018-05-15T05:00:00"/>
    <n v="1526360400"/>
    <d v="2018-06-21T05:00:00"/>
    <n v="1529557200"/>
    <b v="0"/>
    <b v="0"/>
    <s v="technology/web"/>
    <x v="2"/>
    <x v="2"/>
  </r>
  <r>
    <n v="5085"/>
    <n v="5085"/>
    <n v="5.085"/>
    <x v="1"/>
    <n v="105.9375"/>
    <n v="48"/>
    <x v="1"/>
    <s v="USD"/>
    <d v="2018-07-21T05:00:00"/>
    <n v="1532149200"/>
    <d v="2018-08-26T05:00:00"/>
    <n v="1535259600"/>
    <b v="1"/>
    <b v="1"/>
    <s v="technology/web"/>
    <x v="2"/>
    <x v="2"/>
  </r>
  <r>
    <n v="11174"/>
    <n v="11174"/>
    <n v="2.3774468085106384"/>
    <x v="1"/>
    <n v="101.58181818181818"/>
    <n v="110"/>
    <x v="1"/>
    <s v="USD"/>
    <d v="2018-01-07T06:00:00"/>
    <n v="1515304800"/>
    <d v="2018-01-10T06:00:00"/>
    <n v="1515564000"/>
    <b v="0"/>
    <b v="0"/>
    <s v="food/food trucks"/>
    <x v="0"/>
    <x v="0"/>
  </r>
  <r>
    <n v="10831"/>
    <n v="10831"/>
    <n v="3.3846875000000001"/>
    <x v="1"/>
    <n v="62.970930232558139"/>
    <n v="172"/>
    <x v="1"/>
    <s v="USD"/>
    <d v="2010-06-12T05:00:00"/>
    <n v="1276318800"/>
    <d v="2010-06-21T05:00:00"/>
    <n v="1277096400"/>
    <b v="0"/>
    <b v="0"/>
    <s v="film &amp; video/drama"/>
    <x v="4"/>
    <x v="6"/>
  </r>
  <r>
    <n v="8917"/>
    <n v="8917"/>
    <n v="1.3308955223880596"/>
    <x v="1"/>
    <n v="29.045602605863191"/>
    <n v="307"/>
    <x v="1"/>
    <s v="USD"/>
    <d v="2012-02-09T06:00:00"/>
    <n v="1328767200"/>
    <d v="2012-02-12T06:00:00"/>
    <n v="1329026400"/>
    <b v="0"/>
    <b v="1"/>
    <s v="music/indie rock"/>
    <x v="1"/>
    <x v="7"/>
  </r>
  <r>
    <n v="1"/>
    <n v="1"/>
    <n v="0.01"/>
    <x v="0"/>
    <n v="1"/>
    <n v="1"/>
    <x v="1"/>
    <s v="USD"/>
    <d v="2011-11-19T06:00:00"/>
    <n v="1321682400"/>
    <d v="2011-12-04T06:00:00"/>
    <n v="1322978400"/>
    <b v="1"/>
    <b v="0"/>
    <s v="music/rock"/>
    <x v="1"/>
    <x v="1"/>
  </r>
  <r>
    <n v="12468"/>
    <n v="12468"/>
    <n v="2.0779999999999998"/>
    <x v="1"/>
    <n v="77.924999999999997"/>
    <n v="160"/>
    <x v="1"/>
    <s v="USD"/>
    <d v="2012-05-02T05:00:00"/>
    <n v="1335934800"/>
    <d v="2012-06-04T05:00:00"/>
    <n v="1338786000"/>
    <b v="0"/>
    <b v="0"/>
    <s v="music/electric music"/>
    <x v="1"/>
    <x v="5"/>
  </r>
  <r>
    <n v="2505"/>
    <n v="2505"/>
    <n v="0.51122448979591839"/>
    <x v="0"/>
    <n v="80.806451612903231"/>
    <n v="31"/>
    <x v="1"/>
    <s v="USD"/>
    <d v="2011-07-16T05:00:00"/>
    <n v="1310792400"/>
    <d v="2011-07-26T05:00:00"/>
    <n v="1311656400"/>
    <b v="0"/>
    <b v="1"/>
    <s v="games/video games"/>
    <x v="6"/>
    <x v="11"/>
  </r>
  <r>
    <n v="81396.459999999992"/>
    <n v="111502"/>
    <n v="6.5205847953216374"/>
    <x v="1"/>
    <n v="76.006816632583508"/>
    <n v="1467"/>
    <x v="0"/>
    <s v="CAD"/>
    <d v="2011-06-20T05:00:00"/>
    <n v="1308546000"/>
    <d v="2011-06-25T05:00:00"/>
    <n v="1308978000"/>
    <b v="0"/>
    <b v="1"/>
    <s v="music/indie rock"/>
    <x v="1"/>
    <x v="7"/>
  </r>
  <r>
    <n v="141845.57"/>
    <n v="194309"/>
    <n v="1.1363099415204678"/>
    <x v="1"/>
    <n v="72.993613824192337"/>
    <n v="2662"/>
    <x v="0"/>
    <s v="CAD"/>
    <d v="2019-11-18T06:00:00"/>
    <n v="1574056800"/>
    <d v="2019-12-15T06:00:00"/>
    <n v="1576389600"/>
    <b v="0"/>
    <b v="0"/>
    <s v="publishing/fiction"/>
    <x v="5"/>
    <x v="13"/>
  </r>
  <r>
    <n v="15331.84"/>
    <n v="23956"/>
    <n v="1.0237606837606839"/>
    <x v="1"/>
    <n v="53"/>
    <n v="452"/>
    <x v="2"/>
    <s v="AUD"/>
    <d v="2011-06-18T05:00:00"/>
    <n v="1308373200"/>
    <d v="2011-07-19T05:00:00"/>
    <n v="1311051600"/>
    <b v="0"/>
    <b v="0"/>
    <s v="theater/plays"/>
    <x v="3"/>
    <x v="3"/>
  </r>
  <r>
    <n v="8558"/>
    <n v="8558"/>
    <n v="3.5658333333333334"/>
    <x v="1"/>
    <n v="54.164556962025316"/>
    <n v="158"/>
    <x v="1"/>
    <s v="USD"/>
    <d v="2012-04-24T05:00:00"/>
    <n v="1335243600"/>
    <d v="2012-05-11T05:00:00"/>
    <n v="1336712400"/>
    <b v="0"/>
    <b v="0"/>
    <s v="food/food trucks"/>
    <x v="0"/>
    <x v="0"/>
  </r>
  <r>
    <n v="7487.13"/>
    <n v="7413"/>
    <n v="1.3986792452830188"/>
    <x v="1"/>
    <n v="32.946666666666665"/>
    <n v="225"/>
    <x v="5"/>
    <s v="CHF"/>
    <d v="2012-02-05T06:00:00"/>
    <n v="1328421600"/>
    <d v="2012-02-28T06:00:00"/>
    <n v="1330408800"/>
    <b v="1"/>
    <b v="0"/>
    <s v="film &amp; video/shorts"/>
    <x v="4"/>
    <x v="12"/>
  </r>
  <r>
    <n v="2778"/>
    <n v="2778"/>
    <n v="0.69450000000000001"/>
    <x v="0"/>
    <n v="79.371428571428567"/>
    <n v="35"/>
    <x v="1"/>
    <s v="USD"/>
    <d v="2018-04-21T05:00:00"/>
    <n v="1524286800"/>
    <d v="2018-04-28T05:00:00"/>
    <n v="1524891600"/>
    <b v="1"/>
    <b v="0"/>
    <s v="food/food trucks"/>
    <x v="0"/>
    <x v="0"/>
  </r>
  <r>
    <n v="2594"/>
    <n v="2594"/>
    <n v="0.35534246575342465"/>
    <x v="0"/>
    <n v="41.174603174603178"/>
    <n v="63"/>
    <x v="1"/>
    <s v="USD"/>
    <d v="2013-03-01T06:00:00"/>
    <n v="1362117600"/>
    <d v="2013-03-19T05:00:00"/>
    <n v="1363669200"/>
    <b v="0"/>
    <b v="1"/>
    <s v="theater/plays"/>
    <x v="3"/>
    <x v="3"/>
  </r>
  <r>
    <n v="5033"/>
    <n v="5033"/>
    <n v="2.5165000000000002"/>
    <x v="1"/>
    <n v="77.430769230769229"/>
    <n v="65"/>
    <x v="1"/>
    <s v="USD"/>
    <d v="2019-02-19T06:00:00"/>
    <n v="1550556000"/>
    <d v="2019-03-01T06:00:00"/>
    <n v="1551420000"/>
    <b v="0"/>
    <b v="1"/>
    <s v="technology/wearables"/>
    <x v="2"/>
    <x v="8"/>
  </r>
  <r>
    <n v="9317"/>
    <n v="9317"/>
    <n v="1.0587500000000001"/>
    <x v="1"/>
    <n v="57.159509202453989"/>
    <n v="163"/>
    <x v="1"/>
    <s v="USD"/>
    <d v="2010-03-21T05:00:00"/>
    <n v="1269147600"/>
    <d v="2010-03-29T05:00:00"/>
    <n v="1269838800"/>
    <b v="0"/>
    <b v="0"/>
    <s v="theater/plays"/>
    <x v="3"/>
    <x v="3"/>
  </r>
  <r>
    <n v="6560"/>
    <n v="6560"/>
    <n v="1.8742857142857143"/>
    <x v="1"/>
    <n v="77.17647058823529"/>
    <n v="85"/>
    <x v="1"/>
    <s v="USD"/>
    <d v="2011-08-01T05:00:00"/>
    <n v="1312174800"/>
    <d v="2011-08-05T05:00:00"/>
    <n v="1312520400"/>
    <b v="0"/>
    <b v="0"/>
    <s v="theater/plays"/>
    <x v="3"/>
    <x v="3"/>
  </r>
  <r>
    <n v="5415"/>
    <n v="5415"/>
    <n v="3.8678571428571429"/>
    <x v="1"/>
    <n v="24.953917050691246"/>
    <n v="217"/>
    <x v="1"/>
    <s v="USD"/>
    <d v="2015-06-17T05:00:00"/>
    <n v="1434517200"/>
    <d v="2015-07-10T05:00:00"/>
    <n v="1436504400"/>
    <b v="0"/>
    <b v="1"/>
    <s v="film &amp; video/television"/>
    <x v="4"/>
    <x v="19"/>
  </r>
  <r>
    <n v="14577"/>
    <n v="14577"/>
    <n v="3.4707142857142856"/>
    <x v="1"/>
    <n v="97.18"/>
    <n v="150"/>
    <x v="1"/>
    <s v="USD"/>
    <d v="2016-08-19T05:00:00"/>
    <n v="1471582800"/>
    <d v="2016-08-24T05:00:00"/>
    <n v="1472014800"/>
    <b v="0"/>
    <b v="0"/>
    <s v="film &amp; video/shorts"/>
    <x v="4"/>
    <x v="12"/>
  </r>
  <r>
    <n v="150515"/>
    <n v="150515"/>
    <n v="1.8582098765432098"/>
    <x v="1"/>
    <n v="46.000916870415651"/>
    <n v="3272"/>
    <x v="1"/>
    <s v="USD"/>
    <d v="2014-09-15T05:00:00"/>
    <n v="1410757200"/>
    <d v="2014-09-24T05:00:00"/>
    <n v="1411534800"/>
    <b v="0"/>
    <b v="0"/>
    <s v="theater/plays"/>
    <x v="3"/>
    <x v="3"/>
  </r>
  <r>
    <n v="79045"/>
    <n v="79045"/>
    <n v="0.43241247264770238"/>
    <x v="3"/>
    <n v="88.023385300668153"/>
    <n v="898"/>
    <x v="1"/>
    <s v="USD"/>
    <d v="2011-05-08T05:00:00"/>
    <n v="1304830800"/>
    <d v="2011-05-09T05:00:00"/>
    <n v="1304917200"/>
    <b v="0"/>
    <b v="0"/>
    <s v="photography/photography books"/>
    <x v="7"/>
    <x v="14"/>
  </r>
  <r>
    <n v="7797"/>
    <n v="7797"/>
    <n v="1.6243749999999999"/>
    <x v="1"/>
    <n v="25.99"/>
    <n v="300"/>
    <x v="1"/>
    <s v="USD"/>
    <d v="2018-10-09T05:00:00"/>
    <n v="1539061200"/>
    <d v="2018-10-15T05:00:00"/>
    <n v="1539579600"/>
    <b v="0"/>
    <b v="0"/>
    <s v="food/food trucks"/>
    <x v="0"/>
    <x v="0"/>
  </r>
  <r>
    <n v="12939"/>
    <n v="12939"/>
    <n v="1.8484285714285715"/>
    <x v="1"/>
    <n v="102.69047619047619"/>
    <n v="126"/>
    <x v="1"/>
    <s v="USD"/>
    <d v="2013-10-12T05:00:00"/>
    <n v="1381554000"/>
    <d v="2013-10-23T05:00:00"/>
    <n v="1382504400"/>
    <b v="0"/>
    <b v="0"/>
    <s v="theater/plays"/>
    <x v="3"/>
    <x v="3"/>
  </r>
  <r>
    <n v="38376"/>
    <n v="38376"/>
    <n v="0.23703520691785052"/>
    <x v="0"/>
    <n v="72.958174904942965"/>
    <n v="526"/>
    <x v="1"/>
    <s v="USD"/>
    <d v="2010-06-21T05:00:00"/>
    <n v="1277096400"/>
    <d v="2010-07-05T05:00:00"/>
    <n v="1278306000"/>
    <b v="0"/>
    <b v="0"/>
    <s v="film &amp; video/drama"/>
    <x v="4"/>
    <x v="6"/>
  </r>
  <r>
    <n v="6920"/>
    <n v="6920"/>
    <n v="0.89870129870129867"/>
    <x v="0"/>
    <n v="57.190082644628099"/>
    <n v="121"/>
    <x v="1"/>
    <s v="USD"/>
    <d v="2015-08-24T05:00:00"/>
    <n v="1440392400"/>
    <d v="2015-09-18T05:00:00"/>
    <n v="1442552400"/>
    <b v="0"/>
    <b v="0"/>
    <s v="theater/plays"/>
    <x v="3"/>
    <x v="3"/>
  </r>
  <r>
    <n v="194912"/>
    <n v="194912"/>
    <n v="2.7260419580419581"/>
    <x v="1"/>
    <n v="84.013793103448279"/>
    <n v="2320"/>
    <x v="1"/>
    <s v="USD"/>
    <d v="2017-11-01T05:00:00"/>
    <n v="1509512400"/>
    <d v="2017-11-19T06:00:00"/>
    <n v="1511071200"/>
    <b v="0"/>
    <b v="1"/>
    <s v="theater/plays"/>
    <x v="3"/>
    <x v="3"/>
  </r>
  <r>
    <n v="5114.88"/>
    <n v="7992"/>
    <n v="1.7004255319148935"/>
    <x v="1"/>
    <n v="98.666666666666671"/>
    <n v="81"/>
    <x v="2"/>
    <s v="AUD"/>
    <d v="2018-09-03T05:00:00"/>
    <n v="1535950800"/>
    <d v="2018-09-08T05:00:00"/>
    <n v="1536382800"/>
    <b v="0"/>
    <b v="0"/>
    <s v="film &amp; video/science fiction"/>
    <x v="4"/>
    <x v="22"/>
  </r>
  <r>
    <n v="79268"/>
    <n v="79268"/>
    <n v="1.8828503562945369"/>
    <x v="1"/>
    <n v="42.007419183889773"/>
    <n v="1887"/>
    <x v="1"/>
    <s v="USD"/>
    <d v="2014-01-08T06:00:00"/>
    <n v="1389160800"/>
    <d v="2014-01-13T06:00:00"/>
    <n v="1389592800"/>
    <b v="0"/>
    <b v="0"/>
    <s v="photography/photography books"/>
    <x v="7"/>
    <x v="14"/>
  </r>
  <r>
    <n v="139468"/>
    <n v="139468"/>
    <n v="3.4693532338308457"/>
    <x v="1"/>
    <n v="32.002753556677376"/>
    <n v="4358"/>
    <x v="1"/>
    <s v="USD"/>
    <d v="2010-04-23T05:00:00"/>
    <n v="1271998800"/>
    <d v="2010-05-31T05:00:00"/>
    <n v="1275282000"/>
    <b v="0"/>
    <b v="1"/>
    <s v="photography/photography books"/>
    <x v="7"/>
    <x v="14"/>
  </r>
  <r>
    <n v="5465"/>
    <n v="5465"/>
    <n v="0.6917721518987342"/>
    <x v="0"/>
    <n v="81.567164179104481"/>
    <n v="67"/>
    <x v="1"/>
    <s v="USD"/>
    <d v="2011-01-13T06:00:00"/>
    <n v="1294898400"/>
    <d v="2011-01-14T06:00:00"/>
    <n v="1294984800"/>
    <b v="0"/>
    <b v="0"/>
    <s v="music/rock"/>
    <x v="1"/>
    <x v="1"/>
  </r>
  <r>
    <n v="1541.03"/>
    <n v="2111"/>
    <n v="0.25433734939759034"/>
    <x v="0"/>
    <n v="37.035087719298247"/>
    <n v="57"/>
    <x v="0"/>
    <s v="CAD"/>
    <d v="2019-06-08T05:00:00"/>
    <n v="1559970000"/>
    <d v="2019-07-02T05:00:00"/>
    <n v="1562043600"/>
    <b v="0"/>
    <b v="0"/>
    <s v="photography/photography books"/>
    <x v="7"/>
    <x v="14"/>
  </r>
  <r>
    <n v="126628"/>
    <n v="126628"/>
    <n v="0.77400977995110021"/>
    <x v="0"/>
    <n v="103.033360455655"/>
    <n v="1229"/>
    <x v="1"/>
    <s v="USD"/>
    <d v="2016-07-26T05:00:00"/>
    <n v="1469509200"/>
    <d v="2016-07-27T05:00:00"/>
    <n v="1469595600"/>
    <b v="0"/>
    <b v="0"/>
    <s v="food/food trucks"/>
    <x v="0"/>
    <x v="0"/>
  </r>
  <r>
    <n v="971.52"/>
    <n v="1012"/>
    <n v="0.37481481481481482"/>
    <x v="0"/>
    <n v="84.333333333333329"/>
    <n v="12"/>
    <x v="6"/>
    <s v="EUR"/>
    <d v="2020-01-15T06:00:00"/>
    <n v="1579068000"/>
    <d v="2020-02-08T06:00:00"/>
    <n v="1581141600"/>
    <b v="0"/>
    <b v="0"/>
    <s v="music/metal"/>
    <x v="1"/>
    <x v="16"/>
  </r>
  <r>
    <n v="5438"/>
    <n v="5438"/>
    <n v="5.4379999999999997"/>
    <x v="1"/>
    <n v="102.60377358490567"/>
    <n v="53"/>
    <x v="1"/>
    <s v="USD"/>
    <d v="2017-02-22T06:00:00"/>
    <n v="1487743200"/>
    <d v="2017-03-03T06:00:00"/>
    <n v="1488520800"/>
    <b v="0"/>
    <b v="0"/>
    <s v="publishing/nonfiction"/>
    <x v="5"/>
    <x v="9"/>
  </r>
  <r>
    <n v="193101"/>
    <n v="193101"/>
    <n v="2.2852189349112426"/>
    <x v="1"/>
    <n v="79.992129246064621"/>
    <n v="2414"/>
    <x v="1"/>
    <s v="USD"/>
    <d v="2019-07-21T05:00:00"/>
    <n v="1563685200"/>
    <d v="2019-07-23T05:00:00"/>
    <n v="1563858000"/>
    <b v="0"/>
    <b v="0"/>
    <s v="music/electric music"/>
    <x v="1"/>
    <x v="5"/>
  </r>
  <r>
    <n v="31665"/>
    <n v="31665"/>
    <n v="0.38948339483394834"/>
    <x v="0"/>
    <n v="70.055309734513273"/>
    <n v="452"/>
    <x v="1"/>
    <s v="USD"/>
    <d v="2015-07-09T05:00:00"/>
    <n v="1436418000"/>
    <d v="2015-08-07T05:00:00"/>
    <n v="1438923600"/>
    <b v="0"/>
    <b v="1"/>
    <s v="theater/plays"/>
    <x v="3"/>
    <x v="3"/>
  </r>
  <r>
    <n v="2960"/>
    <n v="2960"/>
    <n v="3.7"/>
    <x v="1"/>
    <n v="37"/>
    <n v="80"/>
    <x v="1"/>
    <s v="USD"/>
    <d v="2015-01-21T06:00:00"/>
    <n v="1421820000"/>
    <d v="2015-01-25T06:00:00"/>
    <n v="1422165600"/>
    <b v="0"/>
    <b v="0"/>
    <s v="theater/plays"/>
    <x v="3"/>
    <x v="3"/>
  </r>
  <r>
    <n v="8089"/>
    <n v="8089"/>
    <n v="2.3791176470588233"/>
    <x v="1"/>
    <n v="41.911917098445599"/>
    <n v="193"/>
    <x v="1"/>
    <s v="USD"/>
    <d v="2010-05-25T05:00:00"/>
    <n v="1274763600"/>
    <d v="2010-06-30T05:00:00"/>
    <n v="1277874000"/>
    <b v="0"/>
    <b v="0"/>
    <s v="film &amp; video/shorts"/>
    <x v="4"/>
    <x v="12"/>
  </r>
  <r>
    <n v="109374"/>
    <n v="109374"/>
    <n v="0.64036299765807958"/>
    <x v="0"/>
    <n v="57.992576882290564"/>
    <n v="1886"/>
    <x v="1"/>
    <s v="USD"/>
    <d v="2014-05-04T05:00:00"/>
    <n v="1399179600"/>
    <d v="2014-05-06T05:00:00"/>
    <n v="1399352400"/>
    <b v="0"/>
    <b v="1"/>
    <s v="theater/plays"/>
    <x v="3"/>
    <x v="3"/>
  </r>
  <r>
    <n v="2129"/>
    <n v="2129"/>
    <n v="1.1827777777777777"/>
    <x v="1"/>
    <n v="40.942307692307693"/>
    <n v="52"/>
    <x v="1"/>
    <s v="USD"/>
    <d v="2010-06-06T05:00:00"/>
    <n v="1275800400"/>
    <d v="2010-07-14T05:00:00"/>
    <n v="1279083600"/>
    <b v="0"/>
    <b v="0"/>
    <s v="theater/plays"/>
    <x v="3"/>
    <x v="3"/>
  </r>
  <r>
    <n v="127745"/>
    <n v="127745"/>
    <n v="0.84824037184594958"/>
    <x v="0"/>
    <n v="69.9972602739726"/>
    <n v="1825"/>
    <x v="1"/>
    <s v="USD"/>
    <d v="2010-08-26T05:00:00"/>
    <n v="1282798800"/>
    <d v="2010-09-13T05:00:00"/>
    <n v="1284354000"/>
    <b v="0"/>
    <b v="0"/>
    <s v="music/indie rock"/>
    <x v="1"/>
    <x v="7"/>
  </r>
  <r>
    <n v="2289"/>
    <n v="2289"/>
    <n v="0.29346153846153844"/>
    <x v="0"/>
    <n v="73.838709677419359"/>
    <n v="31"/>
    <x v="1"/>
    <s v="USD"/>
    <d v="2015-07-17T05:00:00"/>
    <n v="1437109200"/>
    <d v="2015-09-02T05:00:00"/>
    <n v="1441170000"/>
    <b v="0"/>
    <b v="1"/>
    <s v="theater/plays"/>
    <x v="3"/>
    <x v="3"/>
  </r>
  <r>
    <n v="12174"/>
    <n v="12174"/>
    <n v="2.0989655172413793"/>
    <x v="1"/>
    <n v="41.979310344827589"/>
    <n v="290"/>
    <x v="1"/>
    <s v="USD"/>
    <d v="2017-04-11T05:00:00"/>
    <n v="1491886800"/>
    <d v="2017-04-30T05:00:00"/>
    <n v="1493528400"/>
    <b v="0"/>
    <b v="0"/>
    <s v="theater/plays"/>
    <x v="3"/>
    <x v="3"/>
  </r>
  <r>
    <n v="9508"/>
    <n v="9508"/>
    <n v="1.697857142857143"/>
    <x v="1"/>
    <n v="77.93442622950819"/>
    <n v="122"/>
    <x v="1"/>
    <s v="USD"/>
    <d v="2014-03-12T05:00:00"/>
    <n v="1394600400"/>
    <d v="2014-03-19T05:00:00"/>
    <n v="1395205200"/>
    <b v="0"/>
    <b v="1"/>
    <s v="music/electric music"/>
    <x v="1"/>
    <x v="5"/>
  </r>
  <r>
    <n v="155849"/>
    <n v="155849"/>
    <n v="1.1595907738095239"/>
    <x v="1"/>
    <n v="106.01972789115646"/>
    <n v="1470"/>
    <x v="1"/>
    <s v="USD"/>
    <d v="2019-06-24T05:00:00"/>
    <n v="1561352400"/>
    <d v="2019-06-25T05:00:00"/>
    <n v="1561438800"/>
    <b v="0"/>
    <b v="0"/>
    <s v="music/indie rock"/>
    <x v="1"/>
    <x v="7"/>
  </r>
  <r>
    <n v="5663.34"/>
    <n v="7758"/>
    <n v="2.5859999999999999"/>
    <x v="1"/>
    <n v="47.018181818181816"/>
    <n v="165"/>
    <x v="0"/>
    <s v="CAD"/>
    <d v="2011-12-03T06:00:00"/>
    <n v="1322892000"/>
    <d v="2012-01-16T06:00:00"/>
    <n v="1326693600"/>
    <b v="0"/>
    <b v="0"/>
    <s v="film &amp; video/documentary"/>
    <x v="4"/>
    <x v="4"/>
  </r>
  <r>
    <n v="13835"/>
    <n v="13835"/>
    <n v="2.3058333333333332"/>
    <x v="1"/>
    <n v="76.016483516483518"/>
    <n v="182"/>
    <x v="1"/>
    <s v="USD"/>
    <d v="2010-05-21T05:00:00"/>
    <n v="1274418000"/>
    <d v="2010-07-01T05:00:00"/>
    <n v="1277960400"/>
    <b v="0"/>
    <b v="0"/>
    <s v="publishing/translations"/>
    <x v="5"/>
    <x v="18"/>
  </r>
  <r>
    <n v="10339.199999999999"/>
    <n v="10770"/>
    <n v="1.2821428571428573"/>
    <x v="1"/>
    <n v="54.120603015075375"/>
    <n v="199"/>
    <x v="6"/>
    <s v="EUR"/>
    <d v="2015-06-15T05:00:00"/>
    <n v="1434344400"/>
    <d v="2015-06-19T05:00:00"/>
    <n v="1434690000"/>
    <b v="0"/>
    <b v="1"/>
    <s v="film &amp; video/documentary"/>
    <x v="4"/>
    <x v="4"/>
  </r>
  <r>
    <n v="3432.5600000000004"/>
    <n v="3208"/>
    <n v="1.8870588235294117"/>
    <x v="1"/>
    <n v="57.285714285714285"/>
    <n v="56"/>
    <x v="4"/>
    <s v="GBP"/>
    <d v="2013-07-11T05:00:00"/>
    <n v="1373518800"/>
    <d v="2013-08-10T05:00:00"/>
    <n v="1376110800"/>
    <b v="0"/>
    <b v="1"/>
    <s v="film &amp; video/television"/>
    <x v="4"/>
    <x v="19"/>
  </r>
  <r>
    <n v="11108"/>
    <n v="11108"/>
    <n v="6.9511889862327911E-2"/>
    <x v="0"/>
    <n v="103.81308411214954"/>
    <n v="107"/>
    <x v="1"/>
    <s v="USD"/>
    <d v="2018-02-03T06:00:00"/>
    <n v="1517637600"/>
    <d v="2018-02-12T06:00:00"/>
    <n v="1518415200"/>
    <b v="0"/>
    <b v="0"/>
    <s v="theater/plays"/>
    <x v="3"/>
    <x v="3"/>
  </r>
  <r>
    <n v="98136.320000000007"/>
    <n v="153338"/>
    <n v="7.7443434343434348"/>
    <x v="1"/>
    <n v="105.02602739726028"/>
    <n v="1460"/>
    <x v="2"/>
    <s v="AUD"/>
    <d v="2011-07-14T05:00:00"/>
    <n v="1310619600"/>
    <d v="2011-07-17T05:00:00"/>
    <n v="1310878800"/>
    <b v="0"/>
    <b v="1"/>
    <s v="food/food trucks"/>
    <x v="0"/>
    <x v="0"/>
  </r>
  <r>
    <n v="2437"/>
    <n v="2437"/>
    <n v="0.27693181818181817"/>
    <x v="0"/>
    <n v="90.259259259259252"/>
    <n v="27"/>
    <x v="1"/>
    <s v="USD"/>
    <d v="2019-04-28T05:00:00"/>
    <n v="1556427600"/>
    <d v="2019-04-30T05:00:00"/>
    <n v="1556600400"/>
    <b v="0"/>
    <b v="0"/>
    <s v="theater/plays"/>
    <x v="3"/>
    <x v="3"/>
  </r>
  <r>
    <n v="93991"/>
    <n v="93991"/>
    <n v="0.52479620323841425"/>
    <x v="0"/>
    <n v="76.978705978705975"/>
    <n v="1221"/>
    <x v="1"/>
    <s v="USD"/>
    <d v="2019-12-16T06:00:00"/>
    <n v="1576476000"/>
    <d v="2019-12-22T06:00:00"/>
    <n v="1576994400"/>
    <b v="0"/>
    <b v="0"/>
    <s v="film &amp; video/documentary"/>
    <x v="4"/>
    <x v="4"/>
  </r>
  <r>
    <n v="12746.2"/>
    <n v="12620"/>
    <n v="4.0709677419354842"/>
    <x v="1"/>
    <n v="102.60162601626017"/>
    <n v="123"/>
    <x v="5"/>
    <s v="CHF"/>
    <d v="2013-10-07T05:00:00"/>
    <n v="1381122000"/>
    <d v="2013-10-25T05:00:00"/>
    <n v="1382677200"/>
    <b v="0"/>
    <b v="0"/>
    <s v="music/jazz"/>
    <x v="1"/>
    <x v="17"/>
  </r>
  <r>
    <n v="2"/>
    <n v="2"/>
    <n v="0.02"/>
    <x v="0"/>
    <n v="2"/>
    <n v="1"/>
    <x v="1"/>
    <s v="USD"/>
    <d v="2014-09-19T05:00:00"/>
    <n v="1411102800"/>
    <d v="2014-09-20T05:00:00"/>
    <n v="1411189200"/>
    <b v="0"/>
    <b v="1"/>
    <s v="technology/web"/>
    <x v="2"/>
    <x v="2"/>
  </r>
  <r>
    <n v="8746"/>
    <n v="8746"/>
    <n v="1.5617857142857143"/>
    <x v="1"/>
    <n v="55.0062893081761"/>
    <n v="159"/>
    <x v="1"/>
    <s v="USD"/>
    <d v="2018-07-17T05:00:00"/>
    <n v="1531803600"/>
    <d v="2018-08-19T05:00:00"/>
    <n v="1534654800"/>
    <b v="0"/>
    <b v="1"/>
    <s v="music/rock"/>
    <x v="1"/>
    <x v="1"/>
  </r>
  <r>
    <n v="3534"/>
    <n v="3534"/>
    <n v="2.5242857142857145"/>
    <x v="1"/>
    <n v="32.127272727272725"/>
    <n v="110"/>
    <x v="1"/>
    <s v="USD"/>
    <d v="2016-01-30T06:00:00"/>
    <n v="1454133600"/>
    <d v="2016-03-12T06:00:00"/>
    <n v="1457762400"/>
    <b v="0"/>
    <b v="0"/>
    <s v="technology/web"/>
    <x v="2"/>
    <x v="2"/>
  </r>
  <r>
    <n v="709"/>
    <n v="709"/>
    <n v="1.729268292682927E-2"/>
    <x v="2"/>
    <n v="50.642857142857146"/>
    <n v="14"/>
    <x v="1"/>
    <s v="USD"/>
    <d v="2012-05-05T05:00:00"/>
    <n v="1336194000"/>
    <d v="2012-05-20T05:00:00"/>
    <n v="1337490000"/>
    <b v="0"/>
    <b v="1"/>
    <s v="publishing/nonfiction"/>
    <x v="5"/>
    <x v="9"/>
  </r>
  <r>
    <n v="795"/>
    <n v="795"/>
    <n v="0.12230769230769231"/>
    <x v="0"/>
    <n v="49.6875"/>
    <n v="16"/>
    <x v="1"/>
    <s v="USD"/>
    <d v="2012-10-04T05:00:00"/>
    <n v="1349326800"/>
    <d v="2012-10-08T05:00:00"/>
    <n v="1349672400"/>
    <b v="0"/>
    <b v="0"/>
    <s v="publishing/radio &amp; podcasts"/>
    <x v="5"/>
    <x v="15"/>
  </r>
  <r>
    <n v="12955"/>
    <n v="12955"/>
    <n v="1.6398734177215191"/>
    <x v="1"/>
    <n v="54.894067796610166"/>
    <n v="236"/>
    <x v="1"/>
    <s v="USD"/>
    <d v="2013-09-19T05:00:00"/>
    <n v="1379566800"/>
    <d v="2013-09-22T05:00:00"/>
    <n v="1379826000"/>
    <b v="0"/>
    <b v="0"/>
    <s v="theater/plays"/>
    <x v="3"/>
    <x v="3"/>
  </r>
  <r>
    <n v="8964"/>
    <n v="8964"/>
    <n v="1.6298181818181818"/>
    <x v="1"/>
    <n v="46.931937172774866"/>
    <n v="191"/>
    <x v="1"/>
    <s v="USD"/>
    <d v="2017-05-13T05:00:00"/>
    <n v="1494651600"/>
    <d v="2017-06-18T05:00:00"/>
    <n v="1497762000"/>
    <b v="1"/>
    <b v="1"/>
    <s v="film &amp; video/documentary"/>
    <x v="4"/>
    <x v="4"/>
  </r>
  <r>
    <n v="1843"/>
    <n v="1843"/>
    <n v="0.20252747252747252"/>
    <x v="0"/>
    <n v="44.951219512195124"/>
    <n v="41"/>
    <x v="1"/>
    <s v="USD"/>
    <d v="2011-04-27T05:00:00"/>
    <n v="1303880400"/>
    <d v="2011-05-04T05:00:00"/>
    <n v="1304485200"/>
    <b v="0"/>
    <b v="0"/>
    <s v="theater/plays"/>
    <x v="3"/>
    <x v="3"/>
  </r>
  <r>
    <n v="121950"/>
    <n v="121950"/>
    <n v="3.1924083769633507"/>
    <x v="1"/>
    <n v="30.99898322318251"/>
    <n v="3934"/>
    <x v="1"/>
    <s v="USD"/>
    <d v="2012-05-02T05:00:00"/>
    <n v="1335934800"/>
    <d v="2012-05-13T05:00:00"/>
    <n v="1336885200"/>
    <b v="0"/>
    <b v="0"/>
    <s v="games/video games"/>
    <x v="6"/>
    <x v="11"/>
  </r>
  <r>
    <n v="6293.33"/>
    <n v="8621"/>
    <n v="4.7894444444444444"/>
    <x v="1"/>
    <n v="107.7625"/>
    <n v="80"/>
    <x v="0"/>
    <s v="CAD"/>
    <d v="2018-06-04T05:00:00"/>
    <n v="1528088400"/>
    <d v="2018-07-01T05:00:00"/>
    <n v="1530421200"/>
    <b v="0"/>
    <b v="1"/>
    <s v="theater/plays"/>
    <x v="3"/>
    <x v="3"/>
  </r>
  <r>
    <n v="30215"/>
    <n v="30215"/>
    <n v="0.19556634304207121"/>
    <x v="3"/>
    <n v="102.07770270270271"/>
    <n v="296"/>
    <x v="1"/>
    <s v="USD"/>
    <d v="2015-01-22T06:00:00"/>
    <n v="1421906400"/>
    <d v="2015-01-23T06:00:00"/>
    <n v="1421992800"/>
    <b v="0"/>
    <b v="0"/>
    <s v="theater/plays"/>
    <x v="3"/>
    <x v="3"/>
  </r>
  <r>
    <n v="11539"/>
    <n v="11539"/>
    <n v="1.9894827586206896"/>
    <x v="1"/>
    <n v="24.976190476190474"/>
    <n v="462"/>
    <x v="1"/>
    <s v="USD"/>
    <d v="2019-09-09T05:00:00"/>
    <n v="1568005200"/>
    <d v="2019-09-11T05:00:00"/>
    <n v="1568178000"/>
    <b v="1"/>
    <b v="0"/>
    <s v="technology/web"/>
    <x v="2"/>
    <x v="2"/>
  </r>
  <r>
    <n v="14310"/>
    <n v="14310"/>
    <n v="7.95"/>
    <x v="1"/>
    <n v="79.944134078212286"/>
    <n v="179"/>
    <x v="1"/>
    <s v="USD"/>
    <d v="2012-09-05T05:00:00"/>
    <n v="1346821200"/>
    <d v="2012-09-18T05:00:00"/>
    <n v="1347944400"/>
    <b v="1"/>
    <b v="0"/>
    <s v="film &amp; video/drama"/>
    <x v="4"/>
    <x v="6"/>
  </r>
  <r>
    <n v="22743.040000000001"/>
    <n v="35536"/>
    <n v="0.50621082621082625"/>
    <x v="0"/>
    <n v="67.946462715105156"/>
    <n v="523"/>
    <x v="2"/>
    <s v="AUD"/>
    <d v="2019-05-12T05:00:00"/>
    <n v="1557637200"/>
    <d v="2019-05-25T05:00:00"/>
    <n v="1558760400"/>
    <b v="0"/>
    <b v="0"/>
    <s v="film &amp; video/drama"/>
    <x v="4"/>
    <x v="6"/>
  </r>
  <r>
    <n v="3933.32"/>
    <n v="3676"/>
    <n v="0.57437499999999997"/>
    <x v="0"/>
    <n v="26.070921985815602"/>
    <n v="141"/>
    <x v="4"/>
    <s v="GBP"/>
    <d v="2013-08-04T05:00:00"/>
    <n v="1375592400"/>
    <d v="2013-08-16T05:00:00"/>
    <n v="1376629200"/>
    <b v="0"/>
    <b v="0"/>
    <s v="theater/plays"/>
    <x v="3"/>
    <x v="3"/>
  </r>
  <r>
    <n v="209651.52000000002"/>
    <n v="195936"/>
    <n v="1.5562827640984909"/>
    <x v="1"/>
    <n v="105.0032154340836"/>
    <n v="1866"/>
    <x v="4"/>
    <s v="GBP"/>
    <d v="2017-08-29T05:00:00"/>
    <n v="1503982800"/>
    <d v="2017-09-07T05:00:00"/>
    <n v="1504760400"/>
    <b v="0"/>
    <b v="0"/>
    <s v="film &amp; video/television"/>
    <x v="4"/>
    <x v="19"/>
  </r>
  <r>
    <n v="1343"/>
    <n v="1343"/>
    <n v="0.36297297297297298"/>
    <x v="0"/>
    <n v="25.826923076923077"/>
    <n v="52"/>
    <x v="1"/>
    <s v="USD"/>
    <d v="2014-12-18T06:00:00"/>
    <n v="1418882400"/>
    <d v="2014-12-27T06:00:00"/>
    <n v="1419660000"/>
    <b v="0"/>
    <b v="0"/>
    <s v="photography/photography books"/>
    <x v="7"/>
    <x v="14"/>
  </r>
  <r>
    <n v="2243.79"/>
    <n v="2097"/>
    <n v="0.58250000000000002"/>
    <x v="2"/>
    <n v="77.666666666666671"/>
    <n v="27"/>
    <x v="4"/>
    <s v="GBP"/>
    <d v="2011-06-28T05:00:00"/>
    <n v="1309237200"/>
    <d v="2011-07-22T05:00:00"/>
    <n v="1311310800"/>
    <b v="0"/>
    <b v="1"/>
    <s v="film &amp; video/shorts"/>
    <x v="4"/>
    <x v="12"/>
  </r>
  <r>
    <n v="9111.2100000000009"/>
    <n v="9021"/>
    <n v="2.3739473684210526"/>
    <x v="1"/>
    <n v="57.82692307692308"/>
    <n v="156"/>
    <x v="5"/>
    <s v="CHF"/>
    <d v="2012-07-27T05:00:00"/>
    <n v="1343365200"/>
    <d v="2012-08-07T05:00:00"/>
    <n v="1344315600"/>
    <b v="0"/>
    <b v="0"/>
    <s v="publishing/radio &amp; podcasts"/>
    <x v="5"/>
    <x v="15"/>
  </r>
  <r>
    <n v="13385.6"/>
    <n v="20915"/>
    <n v="0.58750000000000002"/>
    <x v="0"/>
    <n v="92.955555555555549"/>
    <n v="225"/>
    <x v="2"/>
    <s v="AUD"/>
    <d v="2017-10-14T05:00:00"/>
    <n v="1507957200"/>
    <d v="2017-11-15T06:00:00"/>
    <n v="1510725600"/>
    <b v="0"/>
    <b v="1"/>
    <s v="theater/plays"/>
    <x v="3"/>
    <x v="3"/>
  </r>
  <r>
    <n v="9676"/>
    <n v="9676"/>
    <n v="1.8256603773584905"/>
    <x v="1"/>
    <n v="37.945098039215686"/>
    <n v="255"/>
    <x v="1"/>
    <s v="USD"/>
    <d v="2019-02-07T06:00:00"/>
    <n v="1549519200"/>
    <d v="2019-02-27T06:00:00"/>
    <n v="1551247200"/>
    <b v="1"/>
    <b v="0"/>
    <s v="film &amp; video/animation"/>
    <x v="4"/>
    <x v="10"/>
  </r>
  <r>
    <n v="1210"/>
    <n v="1210"/>
    <n v="7.5436408977556111E-3"/>
    <x v="0"/>
    <n v="31.842105263157894"/>
    <n v="38"/>
    <x v="1"/>
    <s v="USD"/>
    <d v="2012-02-12T06:00:00"/>
    <n v="1329026400"/>
    <d v="2012-02-26T06:00:00"/>
    <n v="1330236000"/>
    <b v="0"/>
    <b v="0"/>
    <s v="technology/web"/>
    <x v="2"/>
    <x v="2"/>
  </r>
  <r>
    <n v="90440"/>
    <n v="90440"/>
    <n v="1.7595330739299611"/>
    <x v="1"/>
    <n v="40"/>
    <n v="2261"/>
    <x v="1"/>
    <s v="USD"/>
    <d v="2018-12-09T06:00:00"/>
    <n v="1544335200"/>
    <d v="2018-12-18T06:00:00"/>
    <n v="1545112800"/>
    <b v="0"/>
    <b v="1"/>
    <s v="music/world music"/>
    <x v="1"/>
    <x v="21"/>
  </r>
  <r>
    <n v="4044"/>
    <n v="4044"/>
    <n v="2.3788235294117648"/>
    <x v="1"/>
    <n v="101.1"/>
    <n v="40"/>
    <x v="1"/>
    <s v="USD"/>
    <d v="2010-07-14T05:00:00"/>
    <n v="1279083600"/>
    <d v="2010-07-15T05:00:00"/>
    <n v="1279170000"/>
    <b v="0"/>
    <b v="0"/>
    <s v="theater/plays"/>
    <x v="3"/>
    <x v="3"/>
  </r>
  <r>
    <n v="184600.32000000001"/>
    <n v="192292"/>
    <n v="4.8805076142131982"/>
    <x v="1"/>
    <n v="84.006989951944078"/>
    <n v="2289"/>
    <x v="6"/>
    <s v="EUR"/>
    <d v="2019-10-31T05:00:00"/>
    <n v="1572498000"/>
    <d v="2019-11-11T06:00:00"/>
    <n v="1573452000"/>
    <b v="0"/>
    <b v="0"/>
    <s v="theater/plays"/>
    <x v="3"/>
    <x v="3"/>
  </r>
  <r>
    <n v="6722"/>
    <n v="6722"/>
    <n v="2.2406666666666668"/>
    <x v="1"/>
    <n v="103.41538461538461"/>
    <n v="65"/>
    <x v="1"/>
    <s v="USD"/>
    <d v="2017-09-22T05:00:00"/>
    <n v="1506056400"/>
    <d v="2017-10-04T05:00:00"/>
    <n v="1507093200"/>
    <b v="0"/>
    <b v="0"/>
    <s v="theater/plays"/>
    <x v="3"/>
    <x v="3"/>
  </r>
  <r>
    <n v="1577"/>
    <n v="1577"/>
    <n v="0.18126436781609195"/>
    <x v="0"/>
    <n v="105.13333333333334"/>
    <n v="15"/>
    <x v="1"/>
    <s v="USD"/>
    <d v="2016-05-12T05:00:00"/>
    <n v="1463029200"/>
    <d v="2016-05-16T05:00:00"/>
    <n v="1463374800"/>
    <b v="0"/>
    <b v="0"/>
    <s v="food/food trucks"/>
    <x v="0"/>
    <x v="0"/>
  </r>
  <r>
    <n v="3301"/>
    <n v="3301"/>
    <n v="0.45847222222222223"/>
    <x v="0"/>
    <n v="89.21621621621621"/>
    <n v="37"/>
    <x v="1"/>
    <s v="USD"/>
    <d v="2012-07-12T05:00:00"/>
    <n v="1342069200"/>
    <d v="2012-08-10T05:00:00"/>
    <n v="1344574800"/>
    <b v="0"/>
    <b v="0"/>
    <s v="theater/plays"/>
    <x v="3"/>
    <x v="3"/>
  </r>
  <r>
    <n v="188530.56"/>
    <n v="196386"/>
    <n v="1.1731541218637993"/>
    <x v="1"/>
    <n v="51.995234312946785"/>
    <n v="3777"/>
    <x v="6"/>
    <s v="EUR"/>
    <d v="2013-12-29T06:00:00"/>
    <n v="1388296800"/>
    <d v="2014-01-07T06:00:00"/>
    <n v="1389074400"/>
    <b v="0"/>
    <b v="0"/>
    <s v="technology/web"/>
    <x v="2"/>
    <x v="2"/>
  </r>
  <r>
    <n v="12788.640000000001"/>
    <n v="11952"/>
    <n v="2.173090909090909"/>
    <x v="1"/>
    <n v="64.956521739130437"/>
    <n v="184"/>
    <x v="4"/>
    <s v="GBP"/>
    <d v="2017-05-03T05:00:00"/>
    <n v="1493787600"/>
    <d v="2017-05-17T05:00:00"/>
    <n v="1494997200"/>
    <b v="0"/>
    <b v="0"/>
    <s v="theater/plays"/>
    <x v="3"/>
    <x v="3"/>
  </r>
  <r>
    <n v="3930"/>
    <n v="3930"/>
    <n v="1.1228571428571428"/>
    <x v="1"/>
    <n v="46.235294117647058"/>
    <n v="85"/>
    <x v="1"/>
    <s v="USD"/>
    <d v="2015-02-25T06:00:00"/>
    <n v="1424844000"/>
    <d v="2015-03-04T06:00:00"/>
    <n v="1425448800"/>
    <b v="0"/>
    <b v="1"/>
    <s v="theater/plays"/>
    <x v="3"/>
    <x v="3"/>
  </r>
  <r>
    <n v="5729"/>
    <n v="5729"/>
    <n v="0.72518987341772156"/>
    <x v="0"/>
    <n v="51.151785714285715"/>
    <n v="112"/>
    <x v="1"/>
    <s v="USD"/>
    <d v="2014-06-28T05:00:00"/>
    <n v="1403931600"/>
    <d v="2014-06-30T05:00:00"/>
    <n v="1404104400"/>
    <b v="0"/>
    <b v="1"/>
    <s v="theater/plays"/>
    <x v="3"/>
    <x v="3"/>
  </r>
  <r>
    <n v="4883"/>
    <n v="4883"/>
    <n v="2.1230434782608696"/>
    <x v="1"/>
    <n v="33.909722222222221"/>
    <n v="144"/>
    <x v="1"/>
    <s v="USD"/>
    <d v="2014-03-11T05:00:00"/>
    <n v="1394514000"/>
    <d v="2014-03-14T05:00:00"/>
    <n v="1394773200"/>
    <b v="0"/>
    <b v="0"/>
    <s v="music/rock"/>
    <x v="1"/>
    <x v="1"/>
  </r>
  <r>
    <n v="175015"/>
    <n v="175015"/>
    <n v="2.3974657534246577"/>
    <x v="1"/>
    <n v="92.016298633017882"/>
    <n v="1902"/>
    <x v="1"/>
    <s v="USD"/>
    <d v="2013-04-08T05:00:00"/>
    <n v="1365397200"/>
    <d v="2013-04-21T05:00:00"/>
    <n v="1366520400"/>
    <b v="0"/>
    <b v="0"/>
    <s v="theater/plays"/>
    <x v="3"/>
    <x v="3"/>
  </r>
  <r>
    <n v="11280"/>
    <n v="11280"/>
    <n v="1.8193548387096774"/>
    <x v="1"/>
    <n v="107.42857142857143"/>
    <n v="105"/>
    <x v="1"/>
    <s v="USD"/>
    <d v="2016-02-22T06:00:00"/>
    <n v="1456120800"/>
    <d v="2016-02-28T06:00:00"/>
    <n v="1456639200"/>
    <b v="0"/>
    <b v="0"/>
    <s v="theater/plays"/>
    <x v="3"/>
    <x v="3"/>
  </r>
  <r>
    <n v="10012"/>
    <n v="10012"/>
    <n v="1.6413114754098361"/>
    <x v="1"/>
    <n v="75.848484848484844"/>
    <n v="132"/>
    <x v="1"/>
    <s v="USD"/>
    <d v="2015-07-24T05:00:00"/>
    <n v="1437714000"/>
    <d v="2015-07-31T05:00:00"/>
    <n v="1438318800"/>
    <b v="0"/>
    <b v="0"/>
    <s v="theater/plays"/>
    <x v="3"/>
    <x v="3"/>
  </r>
  <r>
    <n v="1690"/>
    <n v="1690"/>
    <n v="1.6375968992248063E-2"/>
    <x v="0"/>
    <n v="80.476190476190482"/>
    <n v="21"/>
    <x v="1"/>
    <s v="USD"/>
    <d v="2019-07-22T05:00:00"/>
    <n v="1563771600"/>
    <d v="2019-07-25T05:00:00"/>
    <n v="1564030800"/>
    <b v="1"/>
    <b v="0"/>
    <s v="theater/plays"/>
    <x v="3"/>
    <x v="3"/>
  </r>
  <r>
    <n v="84891"/>
    <n v="84891"/>
    <n v="0.49643859649122807"/>
    <x v="3"/>
    <n v="86.978483606557376"/>
    <n v="976"/>
    <x v="1"/>
    <s v="USD"/>
    <d v="2015-11-26T06:00:00"/>
    <n v="1448517600"/>
    <d v="2015-12-05T06:00:00"/>
    <n v="1449295200"/>
    <b v="0"/>
    <b v="0"/>
    <s v="film &amp; video/documentary"/>
    <x v="4"/>
    <x v="4"/>
  </r>
  <r>
    <n v="10093"/>
    <n v="10093"/>
    <n v="1.0970652173913042"/>
    <x v="1"/>
    <n v="105.13541666666667"/>
    <n v="96"/>
    <x v="1"/>
    <s v="USD"/>
    <d v="2018-06-12T05:00:00"/>
    <n v="1528779600"/>
    <d v="2018-07-18T05:00:00"/>
    <n v="1531890000"/>
    <b v="0"/>
    <b v="1"/>
    <s v="publishing/fiction"/>
    <x v="5"/>
    <x v="13"/>
  </r>
  <r>
    <n v="3839"/>
    <n v="3839"/>
    <n v="0.49217948717948717"/>
    <x v="0"/>
    <n v="57.298507462686565"/>
    <n v="67"/>
    <x v="1"/>
    <s v="USD"/>
    <d v="2011-05-07T05:00:00"/>
    <n v="1304744400"/>
    <d v="2011-05-24T05:00:00"/>
    <n v="1306213200"/>
    <b v="0"/>
    <b v="1"/>
    <s v="games/video games"/>
    <x v="6"/>
    <x v="11"/>
  </r>
  <r>
    <n v="4497.53"/>
    <n v="6161"/>
    <n v="0.62232323232323228"/>
    <x v="2"/>
    <n v="93.348484848484844"/>
    <n v="66"/>
    <x v="0"/>
    <s v="CAD"/>
    <d v="2012-12-01T06:00:00"/>
    <n v="1354341600"/>
    <d v="2012-12-23T06:00:00"/>
    <n v="1356242400"/>
    <b v="0"/>
    <b v="0"/>
    <s v="technology/web"/>
    <x v="2"/>
    <x v="2"/>
  </r>
  <r>
    <n v="5615"/>
    <n v="5615"/>
    <n v="0.1305813953488372"/>
    <x v="0"/>
    <n v="71.987179487179489"/>
    <n v="78"/>
    <x v="1"/>
    <s v="USD"/>
    <d v="2011-01-09T06:00:00"/>
    <n v="1294552800"/>
    <d v="2011-02-13T06:00:00"/>
    <n v="1297576800"/>
    <b v="1"/>
    <b v="0"/>
    <s v="theater/plays"/>
    <x v="3"/>
    <x v="3"/>
  </r>
  <r>
    <n v="3971.2000000000003"/>
    <n v="6205"/>
    <n v="0.64635416666666667"/>
    <x v="0"/>
    <n v="92.611940298507463"/>
    <n v="67"/>
    <x v="2"/>
    <s v="AUD"/>
    <d v="2011-01-25T06:00:00"/>
    <n v="1295935200"/>
    <d v="2011-01-28T06:00:00"/>
    <n v="1296194400"/>
    <b v="0"/>
    <b v="0"/>
    <s v="theater/plays"/>
    <x v="3"/>
    <x v="3"/>
  </r>
  <r>
    <n v="11969"/>
    <n v="11969"/>
    <n v="1.5958666666666668"/>
    <x v="1"/>
    <n v="104.99122807017544"/>
    <n v="114"/>
    <x v="1"/>
    <s v="USD"/>
    <d v="2014-09-24T05:00:00"/>
    <n v="1411534800"/>
    <d v="2014-10-29T05:00:00"/>
    <n v="1414558800"/>
    <b v="0"/>
    <b v="0"/>
    <s v="food/food trucks"/>
    <x v="0"/>
    <x v="0"/>
  </r>
  <r>
    <n v="5210.88"/>
    <n v="8142"/>
    <n v="0.81420000000000003"/>
    <x v="0"/>
    <n v="30.958174904942965"/>
    <n v="263"/>
    <x v="2"/>
    <s v="AUD"/>
    <d v="2017-02-10T06:00:00"/>
    <n v="1486706400"/>
    <d v="2017-03-01T06:00:00"/>
    <n v="1488348000"/>
    <b v="0"/>
    <b v="0"/>
    <s v="photography/photography books"/>
    <x v="7"/>
    <x v="14"/>
  </r>
  <r>
    <n v="55805"/>
    <n v="55805"/>
    <n v="0.32444767441860467"/>
    <x v="0"/>
    <n v="33.001182732111175"/>
    <n v="1691"/>
    <x v="1"/>
    <s v="USD"/>
    <d v="2012-04-05T05:00:00"/>
    <n v="1333602000"/>
    <d v="2012-04-20T05:00:00"/>
    <n v="1334898000"/>
    <b v="1"/>
    <b v="0"/>
    <s v="photography/photography books"/>
    <x v="7"/>
    <x v="14"/>
  </r>
  <r>
    <n v="15238"/>
    <n v="15238"/>
    <n v="9.9141184124918666E-2"/>
    <x v="0"/>
    <n v="84.187845303867405"/>
    <n v="181"/>
    <x v="1"/>
    <s v="USD"/>
    <d v="2011-06-16T05:00:00"/>
    <n v="1308200400"/>
    <d v="2011-06-18T05:00:00"/>
    <n v="1308373200"/>
    <b v="0"/>
    <b v="0"/>
    <s v="theater/plays"/>
    <x v="3"/>
    <x v="3"/>
  </r>
  <r>
    <n v="961"/>
    <n v="961"/>
    <n v="0.26694444444444443"/>
    <x v="0"/>
    <n v="73.92307692307692"/>
    <n v="13"/>
    <x v="1"/>
    <s v="USD"/>
    <d v="2014-09-26T05:00:00"/>
    <n v="1411707600"/>
    <d v="2014-10-03T05:00:00"/>
    <n v="1412312400"/>
    <b v="0"/>
    <b v="0"/>
    <s v="theater/plays"/>
    <x v="3"/>
    <x v="3"/>
  </r>
  <r>
    <n v="5918"/>
    <n v="5918"/>
    <n v="0.62957446808510642"/>
    <x v="3"/>
    <n v="36.987499999999997"/>
    <n v="160"/>
    <x v="1"/>
    <s v="USD"/>
    <d v="2014-12-12T06:00:00"/>
    <n v="1418364000"/>
    <d v="2014-12-22T06:00:00"/>
    <n v="1419228000"/>
    <b v="1"/>
    <b v="1"/>
    <s v="film &amp; video/documentary"/>
    <x v="4"/>
    <x v="4"/>
  </r>
  <r>
    <n v="9520"/>
    <n v="9520"/>
    <n v="1.6135593220338984"/>
    <x v="1"/>
    <n v="46.896551724137929"/>
    <n v="203"/>
    <x v="1"/>
    <s v="USD"/>
    <d v="2015-04-18T05:00:00"/>
    <n v="1429333200"/>
    <d v="2015-05-07T05:00:00"/>
    <n v="1430974800"/>
    <b v="0"/>
    <b v="0"/>
    <s v="technology/web"/>
    <x v="2"/>
    <x v="2"/>
  </r>
  <r>
    <n v="5"/>
    <n v="5"/>
    <n v="0.05"/>
    <x v="0"/>
    <n v="5"/>
    <n v="1"/>
    <x v="1"/>
    <s v="USD"/>
    <d v="2019-04-16T05:00:00"/>
    <n v="1555390800"/>
    <d v="2019-04-21T05:00:00"/>
    <n v="1555822800"/>
    <b v="0"/>
    <b v="1"/>
    <s v="theater/plays"/>
    <x v="3"/>
    <x v="3"/>
  </r>
  <r>
    <n v="159056"/>
    <n v="159056"/>
    <n v="10.969379310344827"/>
    <x v="1"/>
    <n v="102.02437459910199"/>
    <n v="1559"/>
    <x v="1"/>
    <s v="USD"/>
    <d v="2016-12-26T06:00:00"/>
    <n v="1482732000"/>
    <d v="2016-12-27T06:00:00"/>
    <n v="1482818400"/>
    <b v="0"/>
    <b v="1"/>
    <s v="music/rock"/>
    <x v="1"/>
    <x v="1"/>
  </r>
  <r>
    <n v="101987"/>
    <n v="101987"/>
    <n v="0.70094158075601376"/>
    <x v="3"/>
    <n v="45.007502206531335"/>
    <n v="2266"/>
    <x v="1"/>
    <s v="USD"/>
    <d v="2016-08-09T05:00:00"/>
    <n v="1470718800"/>
    <d v="2016-08-23T05:00:00"/>
    <n v="1471928400"/>
    <b v="0"/>
    <b v="0"/>
    <s v="film &amp; video/documentary"/>
    <x v="4"/>
    <x v="4"/>
  </r>
  <r>
    <n v="1980"/>
    <n v="1980"/>
    <n v="0.6"/>
    <x v="0"/>
    <n v="94.285714285714292"/>
    <n v="21"/>
    <x v="1"/>
    <s v="USD"/>
    <d v="2015-12-20T06:00:00"/>
    <n v="1450591200"/>
    <d v="2016-01-25T06:00:00"/>
    <n v="1453701600"/>
    <b v="0"/>
    <b v="1"/>
    <s v="film &amp; video/science fiction"/>
    <x v="4"/>
    <x v="22"/>
  </r>
  <r>
    <n v="100085.76000000001"/>
    <n v="156384"/>
    <n v="3.6709859154929578"/>
    <x v="1"/>
    <n v="101.02325581395348"/>
    <n v="1548"/>
    <x v="2"/>
    <s v="AUD"/>
    <d v="2012-09-22T05:00:00"/>
    <n v="1348290000"/>
    <d v="2012-10-16T05:00:00"/>
    <n v="1350363600"/>
    <b v="0"/>
    <b v="0"/>
    <s v="technology/web"/>
    <x v="2"/>
    <x v="2"/>
  </r>
  <r>
    <n v="7763"/>
    <n v="7763"/>
    <n v="11.09"/>
    <x v="1"/>
    <n v="97.037499999999994"/>
    <n v="80"/>
    <x v="1"/>
    <s v="USD"/>
    <d v="2012-11-25T06:00:00"/>
    <n v="1353823200"/>
    <d v="2012-11-27T06:00:00"/>
    <n v="1353996000"/>
    <b v="0"/>
    <b v="0"/>
    <s v="theater/plays"/>
    <x v="3"/>
    <x v="3"/>
  </r>
  <r>
    <n v="35698"/>
    <n v="35698"/>
    <n v="0.19028784648187633"/>
    <x v="0"/>
    <n v="43.00963855421687"/>
    <n v="830"/>
    <x v="1"/>
    <s v="USD"/>
    <d v="2015-12-22T06:00:00"/>
    <n v="1450764000"/>
    <d v="2015-12-26T06:00:00"/>
    <n v="1451109600"/>
    <b v="0"/>
    <b v="0"/>
    <s v="film &amp; video/science fiction"/>
    <x v="4"/>
    <x v="22"/>
  </r>
  <r>
    <n v="12434"/>
    <n v="12434"/>
    <n v="1.2687755102040816"/>
    <x v="1"/>
    <n v="94.916030534351151"/>
    <n v="131"/>
    <x v="1"/>
    <s v="USD"/>
    <d v="2012-02-16T06:00:00"/>
    <n v="1329372000"/>
    <d v="2012-02-19T06:00:00"/>
    <n v="1329631200"/>
    <b v="0"/>
    <b v="0"/>
    <s v="theater/plays"/>
    <x v="3"/>
    <x v="3"/>
  </r>
  <r>
    <n v="8081"/>
    <n v="8081"/>
    <n v="7.3463636363636367"/>
    <x v="1"/>
    <n v="72.151785714285708"/>
    <n v="112"/>
    <x v="1"/>
    <s v="USD"/>
    <d v="2010-06-21T05:00:00"/>
    <n v="1277096400"/>
    <d v="2010-07-13T05:00:00"/>
    <n v="1278997200"/>
    <b v="0"/>
    <b v="0"/>
    <s v="film &amp; video/animation"/>
    <x v="4"/>
    <x v="10"/>
  </r>
  <r>
    <n v="6631"/>
    <n v="6631"/>
    <n v="4.5731034482758622E-2"/>
    <x v="0"/>
    <n v="51.007692307692309"/>
    <n v="130"/>
    <x v="1"/>
    <s v="USD"/>
    <d v="2010-06-28T05:00:00"/>
    <n v="1277701200"/>
    <d v="2010-07-26T05:00:00"/>
    <n v="1280120400"/>
    <b v="0"/>
    <b v="0"/>
    <s v="publishing/translations"/>
    <x v="5"/>
    <x v="18"/>
  </r>
  <r>
    <n v="4678"/>
    <n v="4678"/>
    <n v="0.85054545454545449"/>
    <x v="0"/>
    <n v="85.054545454545448"/>
    <n v="55"/>
    <x v="1"/>
    <s v="USD"/>
    <d v="2016-02-08T06:00:00"/>
    <n v="1454911200"/>
    <d v="2016-03-16T05:00:00"/>
    <n v="1458104400"/>
    <b v="0"/>
    <b v="0"/>
    <s v="technology/web"/>
    <x v="2"/>
    <x v="2"/>
  </r>
  <r>
    <n v="6800"/>
    <n v="6800"/>
    <n v="1.1929824561403508"/>
    <x v="1"/>
    <n v="43.87096774193548"/>
    <n v="155"/>
    <x v="1"/>
    <s v="USD"/>
    <d v="2011-02-17T06:00:00"/>
    <n v="1297922400"/>
    <d v="2011-02-21T06:00:00"/>
    <n v="1298268000"/>
    <b v="0"/>
    <b v="0"/>
    <s v="publishing/translations"/>
    <x v="5"/>
    <x v="18"/>
  </r>
  <r>
    <n v="10657"/>
    <n v="10657"/>
    <n v="2.9602777777777778"/>
    <x v="1"/>
    <n v="40.063909774436091"/>
    <n v="266"/>
    <x v="1"/>
    <s v="USD"/>
    <d v="2013-11-14T06:00:00"/>
    <n v="1384408800"/>
    <d v="2013-12-05T06:00:00"/>
    <n v="1386223200"/>
    <b v="0"/>
    <b v="0"/>
    <s v="food/food trucks"/>
    <x v="0"/>
    <x v="0"/>
  </r>
  <r>
    <n v="4797.12"/>
    <n v="4997"/>
    <n v="0.84694915254237291"/>
    <x v="0"/>
    <n v="43.833333333333336"/>
    <n v="114"/>
    <x v="6"/>
    <s v="EUR"/>
    <d v="2011-03-05T06:00:00"/>
    <n v="1299304800"/>
    <d v="2011-03-11T06:00:00"/>
    <n v="1299823200"/>
    <b v="0"/>
    <b v="1"/>
    <s v="photography/photography books"/>
    <x v="7"/>
    <x v="14"/>
  </r>
  <r>
    <n v="13164"/>
    <n v="13164"/>
    <n v="3.5578378378378379"/>
    <x v="1"/>
    <n v="84.92903225806451"/>
    <n v="155"/>
    <x v="1"/>
    <s v="USD"/>
    <d v="2015-05-11T05:00:00"/>
    <n v="1431320400"/>
    <d v="2015-05-16T05:00:00"/>
    <n v="1431752400"/>
    <b v="0"/>
    <b v="0"/>
    <s v="theater/plays"/>
    <x v="3"/>
    <x v="3"/>
  </r>
  <r>
    <n v="9096.07"/>
    <n v="8501"/>
    <n v="3.8640909090909092"/>
    <x v="1"/>
    <n v="41.067632850241544"/>
    <n v="207"/>
    <x v="4"/>
    <s v="GBP"/>
    <d v="2010-01-25T06:00:00"/>
    <n v="1264399200"/>
    <d v="2010-03-06T06:00:00"/>
    <n v="1267855200"/>
    <b v="0"/>
    <b v="0"/>
    <s v="music/rock"/>
    <x v="1"/>
    <x v="1"/>
  </r>
  <r>
    <n v="13468"/>
    <n v="13468"/>
    <n v="7.9223529411764702"/>
    <x v="1"/>
    <n v="54.971428571428568"/>
    <n v="245"/>
    <x v="1"/>
    <s v="USD"/>
    <d v="2017-06-15T05:00:00"/>
    <n v="1497502800"/>
    <d v="2017-06-17T05:00:00"/>
    <n v="1497675600"/>
    <b v="0"/>
    <b v="0"/>
    <s v="theater/plays"/>
    <x v="3"/>
    <x v="3"/>
  </r>
  <r>
    <n v="121138"/>
    <n v="121138"/>
    <n v="1.3703393665158372"/>
    <x v="1"/>
    <n v="77.010807374443743"/>
    <n v="1573"/>
    <x v="1"/>
    <s v="USD"/>
    <d v="2012-04-06T05:00:00"/>
    <n v="1333688400"/>
    <d v="2012-05-13T05:00:00"/>
    <n v="1336885200"/>
    <b v="0"/>
    <b v="0"/>
    <s v="music/world music"/>
    <x v="1"/>
    <x v="21"/>
  </r>
  <r>
    <n v="8117"/>
    <n v="8117"/>
    <n v="3.3820833333333336"/>
    <x v="1"/>
    <n v="71.201754385964918"/>
    <n v="114"/>
    <x v="1"/>
    <s v="USD"/>
    <d v="2011-01-01T06:00:00"/>
    <n v="1293861600"/>
    <d v="2011-01-16T06:00:00"/>
    <n v="1295157600"/>
    <b v="0"/>
    <b v="0"/>
    <s v="food/food trucks"/>
    <x v="0"/>
    <x v="0"/>
  </r>
  <r>
    <n v="8550"/>
    <n v="8550"/>
    <n v="1.0822784810126582"/>
    <x v="1"/>
    <n v="91.935483870967744"/>
    <n v="93"/>
    <x v="1"/>
    <s v="USD"/>
    <d v="2019-12-22T06:00:00"/>
    <n v="1576994400"/>
    <d v="2019-12-29T06:00:00"/>
    <n v="1577599200"/>
    <b v="0"/>
    <b v="0"/>
    <s v="theater/plays"/>
    <x v="3"/>
    <x v="3"/>
  </r>
  <r>
    <n v="57659"/>
    <n v="57659"/>
    <n v="0.60757639620653314"/>
    <x v="0"/>
    <n v="97.069023569023571"/>
    <n v="594"/>
    <x v="1"/>
    <s v="USD"/>
    <d v="2011-05-09T05:00:00"/>
    <n v="1304917200"/>
    <d v="2011-05-10T05:00:00"/>
    <n v="1305003600"/>
    <b v="0"/>
    <b v="0"/>
    <s v="theater/plays"/>
    <x v="3"/>
    <x v="3"/>
  </r>
  <r>
    <n v="1414"/>
    <n v="1414"/>
    <n v="0.27725490196078434"/>
    <x v="0"/>
    <n v="58.916666666666664"/>
    <n v="24"/>
    <x v="1"/>
    <s v="USD"/>
    <d v="2013-10-08T05:00:00"/>
    <n v="1381208400"/>
    <d v="2013-10-14T05:00:00"/>
    <n v="1381726800"/>
    <b v="0"/>
    <b v="0"/>
    <s v="film &amp; video/television"/>
    <x v="4"/>
    <x v="19"/>
  </r>
  <r>
    <n v="97524"/>
    <n v="97524"/>
    <n v="2.283934426229508"/>
    <x v="1"/>
    <n v="58.015466983938133"/>
    <n v="1681"/>
    <x v="1"/>
    <s v="USD"/>
    <d v="2014-06-02T05:00:00"/>
    <n v="1401685200"/>
    <d v="2014-06-11T05:00:00"/>
    <n v="1402462800"/>
    <b v="0"/>
    <b v="1"/>
    <s v="technology/web"/>
    <x v="2"/>
    <x v="2"/>
  </r>
  <r>
    <n v="26176"/>
    <n v="26176"/>
    <n v="0.21615194054500414"/>
    <x v="0"/>
    <n v="103.87301587301587"/>
    <n v="252"/>
    <x v="1"/>
    <s v="USD"/>
    <d v="2010-12-10T06:00:00"/>
    <n v="1291960800"/>
    <d v="2010-12-12T06:00:00"/>
    <n v="1292133600"/>
    <b v="0"/>
    <b v="1"/>
    <s v="theater/plays"/>
    <x v="3"/>
    <x v="3"/>
  </r>
  <r>
    <n v="2991"/>
    <n v="2991"/>
    <n v="3.73875"/>
    <x v="1"/>
    <n v="93.46875"/>
    <n v="32"/>
    <x v="1"/>
    <s v="USD"/>
    <d v="2013-05-18T05:00:00"/>
    <n v="1368853200"/>
    <d v="2013-05-19T05:00:00"/>
    <n v="1368939600"/>
    <b v="0"/>
    <b v="0"/>
    <s v="music/indie rock"/>
    <x v="1"/>
    <x v="7"/>
  </r>
  <r>
    <n v="8366"/>
    <n v="8366"/>
    <n v="1.5492592592592593"/>
    <x v="1"/>
    <n v="61.970370370370368"/>
    <n v="135"/>
    <x v="1"/>
    <s v="USD"/>
    <d v="2015-11-29T06:00:00"/>
    <n v="1448776800"/>
    <d v="2016-01-07T06:00:00"/>
    <n v="1452146400"/>
    <b v="0"/>
    <b v="1"/>
    <s v="theater/plays"/>
    <x v="3"/>
    <x v="3"/>
  </r>
  <r>
    <n v="12886"/>
    <n v="12886"/>
    <n v="3.2214999999999998"/>
    <x v="1"/>
    <n v="92.042857142857144"/>
    <n v="140"/>
    <x v="1"/>
    <s v="USD"/>
    <d v="2011-01-28T06:00:00"/>
    <n v="1296194400"/>
    <d v="2011-02-03T06:00:00"/>
    <n v="1296712800"/>
    <b v="0"/>
    <b v="1"/>
    <s v="theater/plays"/>
    <x v="3"/>
    <x v="3"/>
  </r>
  <r>
    <n v="5177"/>
    <n v="5177"/>
    <n v="0.73957142857142855"/>
    <x v="0"/>
    <n v="77.268656716417908"/>
    <n v="67"/>
    <x v="1"/>
    <s v="USD"/>
    <d v="2018-02-07T06:00:00"/>
    <n v="1517983200"/>
    <d v="2018-03-11T06:00:00"/>
    <n v="1520748000"/>
    <b v="0"/>
    <b v="0"/>
    <s v="food/food trucks"/>
    <x v="0"/>
    <x v="0"/>
  </r>
  <r>
    <n v="8641"/>
    <n v="8641"/>
    <n v="8.641"/>
    <x v="1"/>
    <n v="93.923913043478265"/>
    <n v="92"/>
    <x v="1"/>
    <s v="USD"/>
    <d v="2016-11-12T06:00:00"/>
    <n v="1478930400"/>
    <d v="2016-12-04T06:00:00"/>
    <n v="1480831200"/>
    <b v="0"/>
    <b v="0"/>
    <s v="games/video games"/>
    <x v="6"/>
    <x v="11"/>
  </r>
  <r>
    <n v="92281.08"/>
    <n v="86244"/>
    <n v="1.432624584717608"/>
    <x v="1"/>
    <n v="84.969458128078813"/>
    <n v="1015"/>
    <x v="4"/>
    <s v="GBP"/>
    <d v="2015-03-15T05:00:00"/>
    <n v="1426395600"/>
    <d v="2015-03-21T05:00:00"/>
    <n v="1426914000"/>
    <b v="0"/>
    <b v="0"/>
    <s v="theater/plays"/>
    <x v="3"/>
    <x v="3"/>
  </r>
  <r>
    <n v="78630"/>
    <n v="78630"/>
    <n v="0.40281762295081969"/>
    <x v="0"/>
    <n v="105.97035040431267"/>
    <n v="742"/>
    <x v="1"/>
    <s v="USD"/>
    <d v="2015-10-30T05:00:00"/>
    <n v="1446181200"/>
    <d v="2015-11-04T06:00:00"/>
    <n v="1446616800"/>
    <b v="1"/>
    <b v="0"/>
    <s v="publishing/nonfiction"/>
    <x v="5"/>
    <x v="9"/>
  </r>
  <r>
    <n v="11941"/>
    <n v="11941"/>
    <n v="1.7822388059701493"/>
    <x v="1"/>
    <n v="36.969040247678016"/>
    <n v="323"/>
    <x v="1"/>
    <s v="USD"/>
    <d v="2017-12-25T06:00:00"/>
    <n v="1514181600"/>
    <d v="2018-01-27T06:00:00"/>
    <n v="1517032800"/>
    <b v="0"/>
    <b v="0"/>
    <s v="technology/web"/>
    <x v="2"/>
    <x v="2"/>
  </r>
  <r>
    <n v="6115"/>
    <n v="6115"/>
    <n v="0.84930555555555554"/>
    <x v="0"/>
    <n v="81.533333333333331"/>
    <n v="75"/>
    <x v="1"/>
    <s v="USD"/>
    <d v="2011-07-19T05:00:00"/>
    <n v="1311051600"/>
    <d v="2011-07-21T05:00:00"/>
    <n v="1311224400"/>
    <b v="0"/>
    <b v="1"/>
    <s v="film &amp; video/documentary"/>
    <x v="4"/>
    <x v="4"/>
  </r>
  <r>
    <n v="188404"/>
    <n v="188404"/>
    <n v="1.4593648334624323"/>
    <x v="1"/>
    <n v="80.999140154772135"/>
    <n v="2326"/>
    <x v="1"/>
    <s v="USD"/>
    <d v="2019-08-04T05:00:00"/>
    <n v="1564894800"/>
    <d v="2019-08-19T05:00:00"/>
    <n v="1566190800"/>
    <b v="0"/>
    <b v="0"/>
    <s v="film &amp; video/documentary"/>
    <x v="4"/>
    <x v="4"/>
  </r>
  <r>
    <n v="9910"/>
    <n v="9910"/>
    <n v="1.5246153846153847"/>
    <x v="1"/>
    <n v="26.010498687664043"/>
    <n v="381"/>
    <x v="1"/>
    <s v="USD"/>
    <d v="2019-09-08T05:00:00"/>
    <n v="1567918800"/>
    <d v="2019-10-04T05:00:00"/>
    <n v="1570165200"/>
    <b v="0"/>
    <b v="0"/>
    <s v="theater/plays"/>
    <x v="3"/>
    <x v="3"/>
  </r>
  <r>
    <n v="114523"/>
    <n v="114523"/>
    <n v="0.67129542790152408"/>
    <x v="0"/>
    <n v="25.998410896708286"/>
    <n v="4405"/>
    <x v="1"/>
    <s v="USD"/>
    <d v="2013-12-06T06:00:00"/>
    <n v="1386309600"/>
    <d v="2014-01-01T06:00:00"/>
    <n v="1388556000"/>
    <b v="0"/>
    <b v="1"/>
    <s v="music/rock"/>
    <x v="1"/>
    <x v="1"/>
  </r>
  <r>
    <n v="3144"/>
    <n v="3144"/>
    <n v="0.40307692307692305"/>
    <x v="0"/>
    <n v="34.173913043478258"/>
    <n v="92"/>
    <x v="1"/>
    <s v="USD"/>
    <d v="2011-04-05T05:00:00"/>
    <n v="1301979600"/>
    <d v="2011-04-19T05:00:00"/>
    <n v="1303189200"/>
    <b v="0"/>
    <b v="0"/>
    <s v="music/rock"/>
    <x v="1"/>
    <x v="1"/>
  </r>
  <r>
    <n v="13441"/>
    <n v="13441"/>
    <n v="2.1679032258064517"/>
    <x v="1"/>
    <n v="28.002083333333335"/>
    <n v="480"/>
    <x v="1"/>
    <s v="USD"/>
    <d v="2017-04-27T05:00:00"/>
    <n v="1493269200"/>
    <d v="2017-05-11T05:00:00"/>
    <n v="1494478800"/>
    <b v="0"/>
    <b v="0"/>
    <s v="film &amp; video/documentary"/>
    <x v="4"/>
    <x v="4"/>
  </r>
  <r>
    <n v="4899"/>
    <n v="4899"/>
    <n v="0.52117021276595743"/>
    <x v="0"/>
    <n v="76.546875"/>
    <n v="64"/>
    <x v="1"/>
    <s v="USD"/>
    <d v="2016-11-12T06:00:00"/>
    <n v="1478930400"/>
    <d v="2016-12-03T06:00:00"/>
    <n v="1480744800"/>
    <b v="0"/>
    <b v="0"/>
    <s v="publishing/radio &amp; podcasts"/>
    <x v="5"/>
    <x v="15"/>
  </r>
  <r>
    <n v="11990"/>
    <n v="11990"/>
    <n v="4.9958333333333336"/>
    <x v="1"/>
    <n v="53.053097345132741"/>
    <n v="226"/>
    <x v="1"/>
    <s v="USD"/>
    <d v="2019-04-16T05:00:00"/>
    <n v="1555390800"/>
    <d v="2019-04-21T05:00:00"/>
    <n v="1555822800"/>
    <b v="0"/>
    <b v="0"/>
    <s v="publishing/translations"/>
    <x v="5"/>
    <x v="18"/>
  </r>
  <r>
    <n v="6839"/>
    <n v="6839"/>
    <n v="0.87679487179487181"/>
    <x v="0"/>
    <n v="106.859375"/>
    <n v="64"/>
    <x v="1"/>
    <s v="USD"/>
    <d v="2016-03-03T06:00:00"/>
    <n v="1456984800"/>
    <d v="2016-03-25T05:00:00"/>
    <n v="1458882000"/>
    <b v="0"/>
    <b v="1"/>
    <s v="film &amp; video/drama"/>
    <x v="4"/>
    <x v="6"/>
  </r>
  <r>
    <n v="11091"/>
    <n v="11091"/>
    <n v="1.131734693877551"/>
    <x v="1"/>
    <n v="46.020746887966808"/>
    <n v="241"/>
    <x v="1"/>
    <s v="USD"/>
    <d v="2014-09-25T05:00:00"/>
    <n v="1411621200"/>
    <d v="2014-09-29T05:00:00"/>
    <n v="1411966800"/>
    <b v="0"/>
    <b v="1"/>
    <s v="music/rock"/>
    <x v="1"/>
    <x v="1"/>
  </r>
  <r>
    <n v="13223"/>
    <n v="13223"/>
    <n v="4.2654838709677421"/>
    <x v="1"/>
    <n v="100.17424242424242"/>
    <n v="132"/>
    <x v="1"/>
    <s v="USD"/>
    <d v="2018-05-07T05:00:00"/>
    <n v="1525669200"/>
    <d v="2018-05-21T05:00:00"/>
    <n v="1526878800"/>
    <b v="0"/>
    <b v="1"/>
    <s v="film &amp; video/drama"/>
    <x v="4"/>
    <x v="6"/>
  </r>
  <r>
    <n v="7303.6799999999994"/>
    <n v="7608"/>
    <n v="0.77632653061224488"/>
    <x v="3"/>
    <n v="101.44"/>
    <n v="75"/>
    <x v="6"/>
    <s v="EUR"/>
    <d v="2015-12-24T06:00:00"/>
    <n v="1450936800"/>
    <d v="2016-01-10T06:00:00"/>
    <n v="1452405600"/>
    <b v="0"/>
    <b v="1"/>
    <s v="photography/photography books"/>
    <x v="7"/>
    <x v="14"/>
  </r>
  <r>
    <n v="74073"/>
    <n v="74073"/>
    <n v="0.52496810772501767"/>
    <x v="0"/>
    <n v="87.972684085510693"/>
    <n v="842"/>
    <x v="1"/>
    <s v="USD"/>
    <d v="2014-10-17T05:00:00"/>
    <n v="1413522000"/>
    <d v="2014-10-23T05:00:00"/>
    <n v="1414040400"/>
    <b v="0"/>
    <b v="1"/>
    <s v="publishing/translations"/>
    <x v="5"/>
    <x v="18"/>
  </r>
  <r>
    <n v="153216"/>
    <n v="153216"/>
    <n v="1.5746762589928058"/>
    <x v="1"/>
    <n v="74.995594713656388"/>
    <n v="2043"/>
    <x v="1"/>
    <s v="USD"/>
    <d v="2018-11-04T05:00:00"/>
    <n v="1541307600"/>
    <d v="2018-12-03T06:00:00"/>
    <n v="1543816800"/>
    <b v="0"/>
    <b v="1"/>
    <s v="food/food trucks"/>
    <x v="0"/>
    <x v="0"/>
  </r>
  <r>
    <n v="4814"/>
    <n v="4814"/>
    <n v="0.72939393939393937"/>
    <x v="0"/>
    <n v="42.982142857142854"/>
    <n v="112"/>
    <x v="1"/>
    <s v="USD"/>
    <d v="2013-01-02T06:00:00"/>
    <n v="1357106400"/>
    <d v="2013-02-01T06:00:00"/>
    <n v="1359698400"/>
    <b v="0"/>
    <b v="0"/>
    <s v="theater/plays"/>
    <x v="3"/>
    <x v="3"/>
  </r>
  <r>
    <n v="4418.88"/>
    <n v="4603"/>
    <n v="0.60565789473684206"/>
    <x v="3"/>
    <n v="33.115107913669064"/>
    <n v="139"/>
    <x v="6"/>
    <s v="EUR"/>
    <d v="2014-01-20T06:00:00"/>
    <n v="1390197600"/>
    <d v="2014-01-25T06:00:00"/>
    <n v="1390629600"/>
    <b v="0"/>
    <b v="0"/>
    <s v="theater/plays"/>
    <x v="3"/>
    <x v="3"/>
  </r>
  <r>
    <n v="37823"/>
    <n v="37823"/>
    <n v="0.5679129129129129"/>
    <x v="0"/>
    <n v="101.13101604278074"/>
    <n v="374"/>
    <x v="1"/>
    <s v="USD"/>
    <d v="2010-02-11T06:00:00"/>
    <n v="1265868000"/>
    <d v="2010-02-25T06:00:00"/>
    <n v="1267077600"/>
    <b v="0"/>
    <b v="1"/>
    <s v="music/indie rock"/>
    <x v="1"/>
    <x v="7"/>
  </r>
  <r>
    <n v="62819"/>
    <n v="62819"/>
    <n v="0.56542754275427543"/>
    <x v="3"/>
    <n v="55.98841354723708"/>
    <n v="1122"/>
    <x v="1"/>
    <s v="USD"/>
    <d v="2016-06-29T05:00:00"/>
    <n v="1467176400"/>
    <d v="2016-07-06T05:00:00"/>
    <n v="1467781200"/>
    <b v="0"/>
    <b v="0"/>
    <s v="food/food trucks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x v="0"/>
  </r>
  <r>
    <n v="158"/>
    <x v="1"/>
  </r>
  <r>
    <n v="1425"/>
    <x v="2"/>
  </r>
  <r>
    <n v="24"/>
    <x v="1"/>
  </r>
  <r>
    <n v="53"/>
    <x v="1"/>
  </r>
  <r>
    <n v="174"/>
    <x v="3"/>
  </r>
  <r>
    <n v="18"/>
    <x v="4"/>
  </r>
  <r>
    <n v="227"/>
    <x v="3"/>
  </r>
  <r>
    <n v="708"/>
    <x v="3"/>
  </r>
  <r>
    <n v="44"/>
    <x v="1"/>
  </r>
  <r>
    <n v="220"/>
    <x v="1"/>
  </r>
  <r>
    <n v="27"/>
    <x v="1"/>
  </r>
  <r>
    <n v="55"/>
    <x v="1"/>
  </r>
  <r>
    <n v="98"/>
    <x v="1"/>
  </r>
  <r>
    <n v="200"/>
    <x v="1"/>
  </r>
  <r>
    <n v="452"/>
    <x v="1"/>
  </r>
  <r>
    <n v="100"/>
    <x v="1"/>
  </r>
  <r>
    <n v="1249"/>
    <x v="1"/>
  </r>
  <r>
    <n v="135"/>
    <x v="1"/>
  </r>
  <r>
    <n v="674"/>
    <x v="1"/>
  </r>
  <r>
    <n v="1396"/>
    <x v="1"/>
  </r>
  <r>
    <n v="558"/>
    <x v="1"/>
  </r>
  <r>
    <n v="890"/>
    <x v="1"/>
  </r>
  <r>
    <n v="142"/>
    <x v="4"/>
  </r>
  <r>
    <n v="2673"/>
    <x v="1"/>
  </r>
  <r>
    <n v="163"/>
    <x v="1"/>
  </r>
  <r>
    <n v="1480"/>
    <x v="1"/>
  </r>
  <r>
    <n v="15"/>
    <x v="1"/>
  </r>
  <r>
    <n v="2220"/>
    <x v="1"/>
  </r>
  <r>
    <n v="1606"/>
    <x v="5"/>
  </r>
  <r>
    <n v="129"/>
    <x v="1"/>
  </r>
  <r>
    <n v="226"/>
    <x v="4"/>
  </r>
  <r>
    <n v="2307"/>
    <x v="6"/>
  </r>
  <r>
    <n v="5419"/>
    <x v="1"/>
  </r>
  <r>
    <n v="165"/>
    <x v="1"/>
  </r>
  <r>
    <n v="1965"/>
    <x v="3"/>
  </r>
  <r>
    <n v="16"/>
    <x v="1"/>
  </r>
  <r>
    <n v="107"/>
    <x v="1"/>
  </r>
  <r>
    <n v="134"/>
    <x v="1"/>
  </r>
  <r>
    <n v="88"/>
    <x v="3"/>
  </r>
  <r>
    <n v="198"/>
    <x v="1"/>
  </r>
  <r>
    <n v="111"/>
    <x v="6"/>
  </r>
  <r>
    <n v="222"/>
    <x v="1"/>
  </r>
  <r>
    <n v="6212"/>
    <x v="1"/>
  </r>
  <r>
    <n v="98"/>
    <x v="3"/>
  </r>
  <r>
    <n v="48"/>
    <x v="1"/>
  </r>
  <r>
    <n v="92"/>
    <x v="1"/>
  </r>
  <r>
    <n v="149"/>
    <x v="1"/>
  </r>
  <r>
    <n v="2431"/>
    <x v="1"/>
  </r>
  <r>
    <n v="303"/>
    <x v="1"/>
  </r>
  <r>
    <n v="1"/>
    <x v="6"/>
  </r>
  <r>
    <n v="1467"/>
    <x v="4"/>
  </r>
  <r>
    <n v="75"/>
    <x v="1"/>
  </r>
  <r>
    <n v="209"/>
    <x v="1"/>
  </r>
  <r>
    <n v="120"/>
    <x v="1"/>
  </r>
  <r>
    <n v="131"/>
    <x v="1"/>
  </r>
  <r>
    <n v="164"/>
    <x v="1"/>
  </r>
  <r>
    <n v="201"/>
    <x v="1"/>
  </r>
  <r>
    <n v="211"/>
    <x v="1"/>
  </r>
  <r>
    <n v="128"/>
    <x v="1"/>
  </r>
  <r>
    <n v="1600"/>
    <x v="0"/>
  </r>
  <r>
    <n v="2253"/>
    <x v="0"/>
  </r>
  <r>
    <n v="249"/>
    <x v="1"/>
  </r>
  <r>
    <n v="5"/>
    <x v="1"/>
  </r>
  <r>
    <n v="38"/>
    <x v="1"/>
  </r>
  <r>
    <n v="236"/>
    <x v="1"/>
  </r>
  <r>
    <n v="12"/>
    <x v="1"/>
  </r>
  <r>
    <n v="4065"/>
    <x v="4"/>
  </r>
  <r>
    <n v="246"/>
    <x v="6"/>
  </r>
  <r>
    <n v="17"/>
    <x v="1"/>
  </r>
  <r>
    <n v="2475"/>
    <x v="6"/>
  </r>
  <r>
    <n v="76"/>
    <x v="1"/>
  </r>
  <r>
    <n v="54"/>
    <x v="1"/>
  </r>
  <r>
    <n v="88"/>
    <x v="1"/>
  </r>
  <r>
    <n v="85"/>
    <x v="4"/>
  </r>
  <r>
    <n v="170"/>
    <x v="1"/>
  </r>
  <r>
    <n v="1684"/>
    <x v="1"/>
  </r>
  <r>
    <n v="56"/>
    <x v="1"/>
  </r>
  <r>
    <n v="330"/>
    <x v="1"/>
  </r>
  <r>
    <n v="838"/>
    <x v="1"/>
  </r>
  <r>
    <n v="127"/>
    <x v="1"/>
  </r>
  <r>
    <n v="411"/>
    <x v="1"/>
  </r>
  <r>
    <n v="180"/>
    <x v="4"/>
  </r>
  <r>
    <n v="1000"/>
    <x v="1"/>
  </r>
  <r>
    <n v="374"/>
    <x v="1"/>
  </r>
  <r>
    <n v="71"/>
    <x v="2"/>
  </r>
  <r>
    <n v="203"/>
    <x v="1"/>
  </r>
  <r>
    <n v="1482"/>
    <x v="2"/>
  </r>
  <r>
    <n v="113"/>
    <x v="1"/>
  </r>
  <r>
    <n v="96"/>
    <x v="1"/>
  </r>
  <r>
    <n v="106"/>
    <x v="1"/>
  </r>
  <r>
    <n v="679"/>
    <x v="6"/>
  </r>
  <r>
    <n v="498"/>
    <x v="5"/>
  </r>
  <r>
    <n v="610"/>
    <x v="1"/>
  </r>
  <r>
    <n v="180"/>
    <x v="4"/>
  </r>
  <r>
    <n v="27"/>
    <x v="1"/>
  </r>
  <r>
    <n v="2331"/>
    <x v="1"/>
  </r>
  <r>
    <n v="113"/>
    <x v="1"/>
  </r>
  <r>
    <n v="1220"/>
    <x v="2"/>
  </r>
  <r>
    <n v="164"/>
    <x v="1"/>
  </r>
  <r>
    <n v="1"/>
    <x v="1"/>
  </r>
  <r>
    <n v="164"/>
    <x v="1"/>
  </r>
  <r>
    <n v="336"/>
    <x v="1"/>
  </r>
  <r>
    <n v="37"/>
    <x v="6"/>
  </r>
  <r>
    <n v="1917"/>
    <x v="1"/>
  </r>
  <r>
    <n v="95"/>
    <x v="1"/>
  </r>
  <r>
    <n v="147"/>
    <x v="1"/>
  </r>
  <r>
    <n v="86"/>
    <x v="1"/>
  </r>
  <r>
    <n v="83"/>
    <x v="1"/>
  </r>
  <r>
    <n v="60"/>
    <x v="1"/>
  </r>
  <r>
    <n v="296"/>
    <x v="1"/>
  </r>
  <r>
    <n v="676"/>
    <x v="1"/>
  </r>
  <r>
    <n v="361"/>
    <x v="2"/>
  </r>
  <r>
    <n v="131"/>
    <x v="1"/>
  </r>
  <r>
    <n v="126"/>
    <x v="1"/>
  </r>
  <r>
    <n v="3304"/>
    <x v="6"/>
  </r>
  <r>
    <n v="73"/>
    <x v="1"/>
  </r>
  <r>
    <n v="275"/>
    <x v="1"/>
  </r>
  <r>
    <n v="67"/>
    <x v="1"/>
  </r>
  <r>
    <n v="154"/>
    <x v="1"/>
  </r>
  <r>
    <n v="1782"/>
    <x v="1"/>
  </r>
  <r>
    <n v="903"/>
    <x v="1"/>
  </r>
  <r>
    <n v="3387"/>
    <x v="1"/>
  </r>
  <r>
    <n v="662"/>
    <x v="0"/>
  </r>
  <r>
    <n v="94"/>
    <x v="6"/>
  </r>
  <r>
    <n v="180"/>
    <x v="1"/>
  </r>
  <r>
    <n v="774"/>
    <x v="1"/>
  </r>
  <r>
    <n v="672"/>
    <x v="0"/>
  </r>
  <r>
    <n v="532"/>
    <x v="1"/>
  </r>
  <r>
    <n v="55"/>
    <x v="2"/>
  </r>
  <r>
    <n v="533"/>
    <x v="3"/>
  </r>
  <r>
    <n v="2443"/>
    <x v="4"/>
  </r>
  <r>
    <n v="89"/>
    <x v="1"/>
  </r>
  <r>
    <n v="159"/>
    <x v="1"/>
  </r>
  <r>
    <n v="940"/>
    <x v="5"/>
  </r>
  <r>
    <n v="117"/>
    <x v="1"/>
  </r>
  <r>
    <n v="58"/>
    <x v="1"/>
  </r>
  <r>
    <n v="50"/>
    <x v="1"/>
  </r>
  <r>
    <n v="115"/>
    <x v="1"/>
  </r>
  <r>
    <n v="326"/>
    <x v="1"/>
  </r>
  <r>
    <n v="186"/>
    <x v="1"/>
  </r>
  <r>
    <n v="1071"/>
    <x v="1"/>
  </r>
  <r>
    <n v="117"/>
    <x v="1"/>
  </r>
  <r>
    <n v="70"/>
    <x v="1"/>
  </r>
  <r>
    <n v="135"/>
    <x v="1"/>
  </r>
  <r>
    <n v="768"/>
    <x v="5"/>
  </r>
  <r>
    <n v="51"/>
    <x v="1"/>
  </r>
  <r>
    <n v="199"/>
    <x v="1"/>
  </r>
  <r>
    <n v="107"/>
    <x v="1"/>
  </r>
  <r>
    <n v="195"/>
    <x v="1"/>
  </r>
  <r>
    <n v="1"/>
    <x v="1"/>
  </r>
  <r>
    <n v="1467"/>
    <x v="1"/>
  </r>
  <r>
    <n v="3376"/>
    <x v="1"/>
  </r>
  <r>
    <n v="5681"/>
    <x v="1"/>
  </r>
  <r>
    <n v="1059"/>
    <x v="1"/>
  </r>
  <r>
    <n v="1194"/>
    <x v="1"/>
  </r>
  <r>
    <n v="379"/>
    <x v="2"/>
  </r>
  <r>
    <n v="30"/>
    <x v="2"/>
  </r>
  <r>
    <n v="41"/>
    <x v="1"/>
  </r>
  <r>
    <n v="1821"/>
    <x v="1"/>
  </r>
  <r>
    <n v="164"/>
    <x v="1"/>
  </r>
  <r>
    <n v="75"/>
    <x v="1"/>
  </r>
  <r>
    <n v="157"/>
    <x v="5"/>
  </r>
  <r>
    <n v="246"/>
    <x v="1"/>
  </r>
  <r>
    <n v="1396"/>
    <x v="1"/>
  </r>
  <r>
    <n v="2506"/>
    <x v="1"/>
  </r>
  <r>
    <n v="244"/>
    <x v="1"/>
  </r>
  <r>
    <n v="146"/>
    <x v="2"/>
  </r>
  <r>
    <n v="955"/>
    <x v="3"/>
  </r>
  <r>
    <n v="1267"/>
    <x v="1"/>
  </r>
  <r>
    <n v="67"/>
    <x v="1"/>
  </r>
  <r>
    <n v="5"/>
    <x v="1"/>
  </r>
  <r>
    <n v="26"/>
    <x v="1"/>
  </r>
  <r>
    <n v="1561"/>
    <x v="1"/>
  </r>
  <r>
    <n v="48"/>
    <x v="1"/>
  </r>
  <r>
    <n v="1130"/>
    <x v="1"/>
  </r>
  <r>
    <n v="782"/>
    <x v="1"/>
  </r>
  <r>
    <n v="2739"/>
    <x v="1"/>
  </r>
  <r>
    <n v="210"/>
    <x v="1"/>
  </r>
  <r>
    <n v="3537"/>
    <x v="0"/>
  </r>
  <r>
    <n v="2107"/>
    <x v="2"/>
  </r>
  <r>
    <n v="136"/>
    <x v="1"/>
  </r>
  <r>
    <n v="3318"/>
    <x v="3"/>
  </r>
  <r>
    <n v="86"/>
    <x v="0"/>
  </r>
  <r>
    <n v="340"/>
    <x v="1"/>
  </r>
  <r>
    <n v="19"/>
    <x v="1"/>
  </r>
  <r>
    <n v="886"/>
    <x v="1"/>
  </r>
  <r>
    <n v="1442"/>
    <x v="0"/>
  </r>
  <r>
    <n v="35"/>
    <x v="6"/>
  </r>
  <r>
    <n v="441"/>
    <x v="1"/>
  </r>
  <r>
    <n v="24"/>
    <x v="1"/>
  </r>
  <r>
    <n v="86"/>
    <x v="6"/>
  </r>
  <r>
    <n v="243"/>
    <x v="1"/>
  </r>
  <r>
    <n v="65"/>
    <x v="1"/>
  </r>
  <r>
    <n v="126"/>
    <x v="1"/>
  </r>
  <r>
    <n v="524"/>
    <x v="1"/>
  </r>
  <r>
    <n v="100"/>
    <x v="3"/>
  </r>
  <r>
    <n v="1989"/>
    <x v="1"/>
  </r>
  <r>
    <n v="168"/>
    <x v="1"/>
  </r>
  <r>
    <n v="13"/>
    <x v="1"/>
  </r>
  <r>
    <n v="1"/>
    <x v="0"/>
  </r>
  <r>
    <n v="157"/>
    <x v="1"/>
  </r>
  <r>
    <n v="82"/>
    <x v="1"/>
  </r>
  <r>
    <n v="4498"/>
    <x v="2"/>
  </r>
  <r>
    <n v="40"/>
    <x v="1"/>
  </r>
  <r>
    <n v="80"/>
    <x v="1"/>
  </r>
  <r>
    <n v="57"/>
    <x v="1"/>
  </r>
  <r>
    <n v="43"/>
    <x v="1"/>
  </r>
  <r>
    <n v="2053"/>
    <x v="1"/>
  </r>
  <r>
    <n v="808"/>
    <x v="2"/>
  </r>
  <r>
    <n v="226"/>
    <x v="3"/>
  </r>
  <r>
    <n v="1625"/>
    <x v="1"/>
  </r>
  <r>
    <n v="168"/>
    <x v="1"/>
  </r>
  <r>
    <n v="4289"/>
    <x v="1"/>
  </r>
  <r>
    <n v="165"/>
    <x v="1"/>
  </r>
  <r>
    <n v="143"/>
    <x v="1"/>
  </r>
  <r>
    <n v="1815"/>
    <x v="1"/>
  </r>
  <r>
    <n v="934"/>
    <x v="1"/>
  </r>
  <r>
    <n v="397"/>
    <x v="4"/>
  </r>
  <r>
    <n v="1539"/>
    <x v="1"/>
  </r>
  <r>
    <n v="17"/>
    <x v="1"/>
  </r>
  <r>
    <n v="2179"/>
    <x v="1"/>
  </r>
  <r>
    <n v="138"/>
    <x v="1"/>
  </r>
  <r>
    <n v="931"/>
    <x v="1"/>
  </r>
  <r>
    <n v="3594"/>
    <x v="1"/>
  </r>
  <r>
    <n v="5880"/>
    <x v="1"/>
  </r>
  <r>
    <n v="112"/>
    <x v="1"/>
  </r>
  <r>
    <n v="943"/>
    <x v="1"/>
  </r>
  <r>
    <n v="2468"/>
    <x v="1"/>
  </r>
  <r>
    <n v="2551"/>
    <x v="1"/>
  </r>
  <r>
    <n v="101"/>
    <x v="1"/>
  </r>
  <r>
    <n v="67"/>
    <x v="1"/>
  </r>
  <r>
    <n v="92"/>
    <x v="1"/>
  </r>
  <r>
    <n v="62"/>
    <x v="1"/>
  </r>
  <r>
    <n v="149"/>
    <x v="6"/>
  </r>
  <r>
    <n v="92"/>
    <x v="1"/>
  </r>
  <r>
    <n v="57"/>
    <x v="2"/>
  </r>
  <r>
    <n v="329"/>
    <x v="1"/>
  </r>
  <r>
    <n v="97"/>
    <x v="3"/>
  </r>
  <r>
    <n v="41"/>
    <x v="1"/>
  </r>
  <r>
    <n v="1784"/>
    <x v="1"/>
  </r>
  <r>
    <n v="1684"/>
    <x v="2"/>
  </r>
  <r>
    <n v="250"/>
    <x v="1"/>
  </r>
  <r>
    <n v="238"/>
    <x v="1"/>
  </r>
  <r>
    <n v="53"/>
    <x v="1"/>
  </r>
  <r>
    <n v="214"/>
    <x v="1"/>
  </r>
  <r>
    <n v="222"/>
    <x v="1"/>
  </r>
  <r>
    <n v="1884"/>
    <x v="1"/>
  </r>
  <r>
    <n v="218"/>
    <x v="2"/>
  </r>
  <r>
    <n v="6465"/>
    <x v="1"/>
  </r>
  <r>
    <n v="1"/>
    <x v="1"/>
  </r>
  <r>
    <n v="101"/>
    <x v="1"/>
  </r>
  <r>
    <n v="59"/>
    <x v="1"/>
  </r>
  <r>
    <n v="1335"/>
    <x v="0"/>
  </r>
  <r>
    <n v="88"/>
    <x v="1"/>
  </r>
  <r>
    <n v="1697"/>
    <x v="1"/>
  </r>
  <r>
    <n v="15"/>
    <x v="4"/>
  </r>
  <r>
    <n v="92"/>
    <x v="1"/>
  </r>
  <r>
    <n v="186"/>
    <x v="1"/>
  </r>
  <r>
    <n v="138"/>
    <x v="1"/>
  </r>
  <r>
    <n v="261"/>
    <x v="1"/>
  </r>
  <r>
    <n v="454"/>
    <x v="1"/>
  </r>
  <r>
    <n v="107"/>
    <x v="1"/>
  </r>
  <r>
    <n v="199"/>
    <x v="1"/>
  </r>
  <r>
    <n v="5512"/>
    <x v="1"/>
  </r>
  <r>
    <n v="86"/>
    <x v="1"/>
  </r>
  <r>
    <n v="3182"/>
    <x v="6"/>
  </r>
  <r>
    <n v="2768"/>
    <x v="2"/>
  </r>
  <r>
    <n v="48"/>
    <x v="1"/>
  </r>
  <r>
    <n v="87"/>
    <x v="1"/>
  </r>
  <r>
    <n v="1890"/>
    <x v="1"/>
  </r>
  <r>
    <n v="61"/>
    <x v="1"/>
  </r>
  <r>
    <n v="1894"/>
    <x v="1"/>
  </r>
  <r>
    <n v="282"/>
    <x v="0"/>
  </r>
  <r>
    <n v="15"/>
    <x v="1"/>
  </r>
  <r>
    <n v="116"/>
    <x v="1"/>
  </r>
  <r>
    <n v="133"/>
    <x v="1"/>
  </r>
  <r>
    <n v="83"/>
    <x v="1"/>
  </r>
  <r>
    <n v="91"/>
    <x v="1"/>
  </r>
  <r>
    <n v="546"/>
    <x v="1"/>
  </r>
  <r>
    <n v="393"/>
    <x v="1"/>
  </r>
  <r>
    <n v="2062"/>
    <x v="1"/>
  </r>
  <r>
    <n v="133"/>
    <x v="1"/>
  </r>
  <r>
    <n v="29"/>
    <x v="3"/>
  </r>
  <r>
    <n v="132"/>
    <x v="1"/>
  </r>
  <r>
    <n v="254"/>
    <x v="1"/>
  </r>
  <r>
    <n v="184"/>
    <x v="1"/>
  </r>
  <r>
    <n v="176"/>
    <x v="1"/>
  </r>
  <r>
    <n v="137"/>
    <x v="3"/>
  </r>
  <r>
    <n v="337"/>
    <x v="0"/>
  </r>
  <r>
    <n v="908"/>
    <x v="1"/>
  </r>
  <r>
    <n v="107"/>
    <x v="1"/>
  </r>
  <r>
    <n v="10"/>
    <x v="1"/>
  </r>
  <r>
    <n v="32"/>
    <x v="6"/>
  </r>
  <r>
    <n v="183"/>
    <x v="1"/>
  </r>
  <r>
    <n v="1910"/>
    <x v="5"/>
  </r>
  <r>
    <n v="38"/>
    <x v="2"/>
  </r>
  <r>
    <n v="104"/>
    <x v="2"/>
  </r>
  <r>
    <n v="72"/>
    <x v="1"/>
  </r>
  <r>
    <n v="49"/>
    <x v="1"/>
  </r>
  <r>
    <n v="1"/>
    <x v="3"/>
  </r>
  <r>
    <n v="295"/>
    <x v="1"/>
  </r>
  <r>
    <n v="245"/>
    <x v="1"/>
  </r>
  <r>
    <n v="32"/>
    <x v="1"/>
  </r>
  <r>
    <n v="142"/>
    <x v="1"/>
  </r>
  <r>
    <n v="85"/>
    <x v="1"/>
  </r>
  <r>
    <n v="7"/>
    <x v="1"/>
  </r>
  <r>
    <n v="659"/>
    <x v="3"/>
  </r>
  <r>
    <n v="803"/>
    <x v="1"/>
  </r>
  <r>
    <n v="75"/>
    <x v="1"/>
  </r>
  <r>
    <n v="16"/>
    <x v="1"/>
  </r>
  <r>
    <n v="121"/>
    <x v="1"/>
  </r>
  <r>
    <n v="3742"/>
    <x v="1"/>
  </r>
  <r>
    <n v="223"/>
    <x v="1"/>
  </r>
  <r>
    <n v="133"/>
    <x v="1"/>
  </r>
  <r>
    <n v="31"/>
    <x v="1"/>
  </r>
  <r>
    <n v="108"/>
    <x v="6"/>
  </r>
  <r>
    <n v="30"/>
    <x v="1"/>
  </r>
  <r>
    <n v="17"/>
    <x v="1"/>
  </r>
  <r>
    <n v="64"/>
    <x v="1"/>
  </r>
  <r>
    <n v="80"/>
    <x v="1"/>
  </r>
  <r>
    <n v="2468"/>
    <x v="1"/>
  </r>
  <r>
    <n v="5168"/>
    <x v="1"/>
  </r>
  <r>
    <n v="26"/>
    <x v="4"/>
  </r>
  <r>
    <n v="307"/>
    <x v="1"/>
  </r>
  <r>
    <n v="73"/>
    <x v="1"/>
  </r>
  <r>
    <n v="128"/>
    <x v="1"/>
  </r>
  <r>
    <n v="33"/>
    <x v="1"/>
  </r>
  <r>
    <n v="2441"/>
    <x v="1"/>
  </r>
  <r>
    <n v="211"/>
    <x v="1"/>
  </r>
  <r>
    <n v="1385"/>
    <x v="4"/>
  </r>
  <r>
    <n v="190"/>
    <x v="1"/>
  </r>
  <r>
    <n v="470"/>
    <x v="1"/>
  </r>
  <r>
    <n v="253"/>
    <x v="1"/>
  </r>
  <r>
    <n v="1113"/>
    <x v="1"/>
  </r>
  <r>
    <n v="2283"/>
    <x v="1"/>
  </r>
  <r>
    <n v="1072"/>
    <x v="1"/>
  </r>
  <r>
    <n v="1095"/>
    <x v="1"/>
  </r>
  <r>
    <n v="1690"/>
    <x v="1"/>
  </r>
  <r>
    <n v="1297"/>
    <x v="0"/>
  </r>
  <r>
    <n v="393"/>
    <x v="1"/>
  </r>
  <r>
    <n v="1257"/>
    <x v="1"/>
  </r>
  <r>
    <n v="328"/>
    <x v="1"/>
  </r>
  <r>
    <n v="147"/>
    <x v="1"/>
  </r>
  <r>
    <n v="830"/>
    <x v="1"/>
  </r>
  <r>
    <n v="331"/>
    <x v="4"/>
  </r>
  <r>
    <n v="25"/>
    <x v="1"/>
  </r>
  <r>
    <n v="191"/>
    <x v="1"/>
  </r>
  <r>
    <n v="3483"/>
    <x v="1"/>
  </r>
  <r>
    <n v="923"/>
    <x v="1"/>
  </r>
  <r>
    <n v="1"/>
    <x v="1"/>
  </r>
  <r>
    <n v="2013"/>
    <x v="1"/>
  </r>
  <r>
    <n v="33"/>
    <x v="0"/>
  </r>
  <r>
    <n v="1703"/>
    <x v="1"/>
  </r>
  <r>
    <n v="80"/>
    <x v="3"/>
  </r>
  <r>
    <n v="86"/>
    <x v="1"/>
  </r>
  <r>
    <n v="40"/>
    <x v="6"/>
  </r>
  <r>
    <n v="41"/>
    <x v="1"/>
  </r>
  <r>
    <n v="23"/>
    <x v="0"/>
  </r>
  <r>
    <n v="187"/>
    <x v="1"/>
  </r>
  <r>
    <n v="2875"/>
    <x v="4"/>
  </r>
  <r>
    <n v="88"/>
    <x v="1"/>
  </r>
  <r>
    <n v="191"/>
    <x v="1"/>
  </r>
  <r>
    <n v="139"/>
    <x v="1"/>
  </r>
  <r>
    <n v="186"/>
    <x v="1"/>
  </r>
  <r>
    <n v="112"/>
    <x v="2"/>
  </r>
  <r>
    <n v="101"/>
    <x v="1"/>
  </r>
  <r>
    <n v="75"/>
    <x v="1"/>
  </r>
  <r>
    <n v="206"/>
    <x v="4"/>
  </r>
  <r>
    <n v="154"/>
    <x v="1"/>
  </r>
  <r>
    <n v="5966"/>
    <x v="1"/>
  </r>
  <r>
    <n v="2176"/>
    <x v="1"/>
  </r>
  <r>
    <n v="169"/>
    <x v="1"/>
  </r>
  <r>
    <n v="2106"/>
    <x v="1"/>
  </r>
  <r>
    <n v="441"/>
    <x v="1"/>
  </r>
  <r>
    <n v="25"/>
    <x v="1"/>
  </r>
  <r>
    <n v="131"/>
    <x v="1"/>
  </r>
  <r>
    <n v="127"/>
    <x v="1"/>
  </r>
  <r>
    <n v="355"/>
    <x v="1"/>
  </r>
  <r>
    <n v="44"/>
    <x v="4"/>
  </r>
  <r>
    <n v="84"/>
    <x v="1"/>
  </r>
  <r>
    <n v="155"/>
    <x v="1"/>
  </r>
  <r>
    <n v="67"/>
    <x v="1"/>
  </r>
  <r>
    <n v="189"/>
    <x v="1"/>
  </r>
  <r>
    <n v="4799"/>
    <x v="1"/>
  </r>
  <r>
    <n v="1137"/>
    <x v="1"/>
  </r>
  <r>
    <n v="1068"/>
    <x v="1"/>
  </r>
  <r>
    <n v="424"/>
    <x v="1"/>
  </r>
  <r>
    <n v="145"/>
    <x v="5"/>
  </r>
  <r>
    <n v="1152"/>
    <x v="1"/>
  </r>
  <r>
    <n v="50"/>
    <x v="1"/>
  </r>
  <r>
    <n v="151"/>
    <x v="1"/>
  </r>
  <r>
    <n v="1608"/>
    <x v="1"/>
  </r>
  <r>
    <n v="3059"/>
    <x v="0"/>
  </r>
  <r>
    <n v="34"/>
    <x v="1"/>
  </r>
  <r>
    <n v="220"/>
    <x v="1"/>
  </r>
  <r>
    <n v="1604"/>
    <x v="2"/>
  </r>
  <r>
    <n v="454"/>
    <x v="1"/>
  </r>
  <r>
    <n v="123"/>
    <x v="6"/>
  </r>
  <r>
    <n v="941"/>
    <x v="1"/>
  </r>
  <r>
    <n v="1"/>
    <x v="1"/>
  </r>
  <r>
    <n v="299"/>
    <x v="1"/>
  </r>
  <r>
    <n v="40"/>
    <x v="1"/>
  </r>
  <r>
    <n v="3015"/>
    <x v="0"/>
  </r>
  <r>
    <n v="2237"/>
    <x v="1"/>
  </r>
  <r>
    <n v="435"/>
    <x v="1"/>
  </r>
  <r>
    <n v="645"/>
    <x v="1"/>
  </r>
  <r>
    <n v="484"/>
    <x v="3"/>
  </r>
  <r>
    <n v="154"/>
    <x v="0"/>
  </r>
  <r>
    <n v="714"/>
    <x v="1"/>
  </r>
  <r>
    <n v="1111"/>
    <x v="1"/>
  </r>
  <r>
    <n v="82"/>
    <x v="1"/>
  </r>
  <r>
    <n v="134"/>
    <x v="1"/>
  </r>
  <r>
    <n v="1089"/>
    <x v="1"/>
  </r>
  <r>
    <n v="5497"/>
    <x v="1"/>
  </r>
  <r>
    <n v="418"/>
    <x v="1"/>
  </r>
  <r>
    <n v="1439"/>
    <x v="1"/>
  </r>
  <r>
    <n v="15"/>
    <x v="1"/>
  </r>
  <r>
    <n v="1999"/>
    <x v="0"/>
  </r>
  <r>
    <n v="5203"/>
    <x v="1"/>
  </r>
  <r>
    <n v="94"/>
    <x v="1"/>
  </r>
  <r>
    <n v="118"/>
    <x v="1"/>
  </r>
  <r>
    <n v="205"/>
    <x v="1"/>
  </r>
  <r>
    <n v="162"/>
    <x v="1"/>
  </r>
  <r>
    <n v="83"/>
    <x v="1"/>
  </r>
  <r>
    <n v="92"/>
    <x v="1"/>
  </r>
  <r>
    <n v="219"/>
    <x v="1"/>
  </r>
  <r>
    <n v="2526"/>
    <x v="1"/>
  </r>
  <r>
    <n v="747"/>
    <x v="1"/>
  </r>
  <r>
    <n v="2138"/>
    <x v="1"/>
  </r>
  <r>
    <n v="84"/>
    <x v="1"/>
  </r>
  <r>
    <n v="94"/>
    <x v="1"/>
  </r>
  <r>
    <n v="91"/>
    <x v="1"/>
  </r>
  <r>
    <n v="792"/>
    <x v="1"/>
  </r>
  <r>
    <n v="10"/>
    <x v="0"/>
  </r>
  <r>
    <n v="1713"/>
    <x v="6"/>
  </r>
  <r>
    <n v="249"/>
    <x v="1"/>
  </r>
  <r>
    <n v="192"/>
    <x v="1"/>
  </r>
  <r>
    <n v="247"/>
    <x v="1"/>
  </r>
  <r>
    <n v="2293"/>
    <x v="1"/>
  </r>
  <r>
    <n v="3131"/>
    <x v="1"/>
  </r>
  <r>
    <n v="32"/>
    <x v="1"/>
  </r>
  <r>
    <n v="143"/>
    <x v="6"/>
  </r>
  <r>
    <n v="90"/>
    <x v="1"/>
  </r>
  <r>
    <n v="296"/>
    <x v="1"/>
  </r>
  <r>
    <n v="170"/>
    <x v="1"/>
  </r>
  <r>
    <n v="186"/>
    <x v="1"/>
  </r>
  <r>
    <n v="439"/>
    <x v="4"/>
  </r>
  <r>
    <n v="605"/>
    <x v="1"/>
  </r>
  <r>
    <n v="86"/>
    <x v="3"/>
  </r>
  <r>
    <n v="1"/>
    <x v="0"/>
  </r>
  <r>
    <n v="6286"/>
    <x v="1"/>
  </r>
  <r>
    <n v="31"/>
    <x v="1"/>
  </r>
  <r>
    <n v="1181"/>
    <x v="1"/>
  </r>
  <r>
    <n v="39"/>
    <x v="1"/>
  </r>
  <r>
    <n v="3727"/>
    <x v="1"/>
  </r>
  <r>
    <n v="1605"/>
    <x v="1"/>
  </r>
  <r>
    <n v="46"/>
    <x v="1"/>
  </r>
  <r>
    <n v="2120"/>
    <x v="1"/>
  </r>
  <r>
    <n v="105"/>
    <x v="1"/>
  </r>
  <r>
    <n v="50"/>
    <x v="1"/>
  </r>
  <r>
    <n v="2080"/>
    <x v="1"/>
  </r>
  <r>
    <n v="535"/>
    <x v="1"/>
  </r>
  <r>
    <n v="2105"/>
    <x v="1"/>
  </r>
  <r>
    <n v="2436"/>
    <x v="1"/>
  </r>
  <r>
    <n v="80"/>
    <x v="1"/>
  </r>
  <r>
    <n v="42"/>
    <x v="1"/>
  </r>
  <r>
    <n v="139"/>
    <x v="0"/>
  </r>
  <r>
    <n v="16"/>
    <x v="1"/>
  </r>
  <r>
    <n v="159"/>
    <x v="1"/>
  </r>
  <r>
    <n v="381"/>
    <x v="1"/>
  </r>
  <r>
    <n v="194"/>
    <x v="4"/>
  </r>
  <r>
    <n v="575"/>
    <x v="1"/>
  </r>
  <r>
    <n v="106"/>
    <x v="1"/>
  </r>
  <r>
    <n v="142"/>
    <x v="1"/>
  </r>
  <r>
    <n v="211"/>
    <x v="1"/>
  </r>
  <r>
    <n v="1120"/>
    <x v="1"/>
  </r>
  <r>
    <n v="113"/>
    <x v="1"/>
  </r>
  <r>
    <n v="2756"/>
    <x v="1"/>
  </r>
  <r>
    <n v="173"/>
    <x v="4"/>
  </r>
  <r>
    <n v="87"/>
    <x v="1"/>
  </r>
  <r>
    <n v="1538"/>
    <x v="1"/>
  </r>
  <r>
    <n v="9"/>
    <x v="1"/>
  </r>
  <r>
    <n v="554"/>
    <x v="1"/>
  </r>
  <r>
    <n v="1572"/>
    <x v="4"/>
  </r>
  <r>
    <n v="648"/>
    <x v="4"/>
  </r>
  <r>
    <n v="21"/>
    <x v="4"/>
  </r>
  <r>
    <n v="2346"/>
    <x v="1"/>
  </r>
  <r>
    <n v="115"/>
    <x v="1"/>
  </r>
  <r>
    <n v="85"/>
    <x v="6"/>
  </r>
  <r>
    <n v="144"/>
    <x v="1"/>
  </r>
  <r>
    <n v="2443"/>
    <x v="1"/>
  </r>
  <r>
    <n v="595"/>
    <x v="1"/>
  </r>
  <r>
    <n v="64"/>
    <x v="1"/>
  </r>
  <r>
    <n v="268"/>
    <x v="1"/>
  </r>
  <r>
    <n v="195"/>
    <x v="3"/>
  </r>
  <r>
    <n v="54"/>
    <x v="1"/>
  </r>
  <r>
    <n v="120"/>
    <x v="1"/>
  </r>
  <r>
    <n v="579"/>
    <x v="3"/>
  </r>
  <r>
    <n v="2072"/>
    <x v="1"/>
  </r>
  <r>
    <n v="0"/>
    <x v="1"/>
  </r>
  <r>
    <n v="1796"/>
    <x v="1"/>
  </r>
  <r>
    <n v="186"/>
    <x v="2"/>
  </r>
  <r>
    <n v="460"/>
    <x v="1"/>
  </r>
  <r>
    <n v="62"/>
    <x v="6"/>
  </r>
  <r>
    <n v="347"/>
    <x v="1"/>
  </r>
  <r>
    <n v="2528"/>
    <x v="1"/>
  </r>
  <r>
    <n v="19"/>
    <x v="1"/>
  </r>
  <r>
    <n v="3657"/>
    <x v="1"/>
  </r>
  <r>
    <n v="1258"/>
    <x v="1"/>
  </r>
  <r>
    <n v="131"/>
    <x v="2"/>
  </r>
  <r>
    <n v="362"/>
    <x v="1"/>
  </r>
  <r>
    <n v="239"/>
    <x v="1"/>
  </r>
  <r>
    <n v="35"/>
    <x v="1"/>
  </r>
  <r>
    <n v="528"/>
    <x v="5"/>
  </r>
  <r>
    <n v="133"/>
    <x v="0"/>
  </r>
  <r>
    <n v="846"/>
    <x v="1"/>
  </r>
  <r>
    <n v="78"/>
    <x v="1"/>
  </r>
  <r>
    <n v="10"/>
    <x v="1"/>
  </r>
  <r>
    <n v="1773"/>
    <x v="1"/>
  </r>
  <r>
    <n v="32"/>
    <x v="1"/>
  </r>
  <r>
    <n v="369"/>
    <x v="1"/>
  </r>
  <r>
    <n v="191"/>
    <x v="1"/>
  </r>
  <r>
    <n v="89"/>
    <x v="1"/>
  </r>
  <r>
    <n v="1979"/>
    <x v="1"/>
  </r>
  <r>
    <n v="63"/>
    <x v="1"/>
  </r>
  <r>
    <n v="147"/>
    <x v="1"/>
  </r>
  <r>
    <n v="6080"/>
    <x v="0"/>
  </r>
  <r>
    <n v="80"/>
    <x v="4"/>
  </r>
  <r>
    <n v="9"/>
    <x v="1"/>
  </r>
  <r>
    <n v="1784"/>
    <x v="1"/>
  </r>
  <r>
    <n v="3640"/>
    <x v="5"/>
  </r>
  <r>
    <n v="126"/>
    <x v="0"/>
  </r>
  <r>
    <n v="2218"/>
    <x v="4"/>
  </r>
  <r>
    <n v="243"/>
    <x v="1"/>
  </r>
  <r>
    <n v="202"/>
    <x v="6"/>
  </r>
  <r>
    <n v="140"/>
    <x v="6"/>
  </r>
  <r>
    <n v="1052"/>
    <x v="3"/>
  </r>
  <r>
    <n v="1296"/>
    <x v="1"/>
  </r>
  <r>
    <n v="77"/>
    <x v="1"/>
  </r>
  <r>
    <n v="247"/>
    <x v="1"/>
  </r>
  <r>
    <n v="395"/>
    <x v="6"/>
  </r>
  <r>
    <n v="49"/>
    <x v="4"/>
  </r>
  <r>
    <n v="180"/>
    <x v="1"/>
  </r>
  <r>
    <n v="84"/>
    <x v="1"/>
  </r>
  <r>
    <n v="2690"/>
    <x v="1"/>
  </r>
  <r>
    <n v="88"/>
    <x v="1"/>
  </r>
  <r>
    <n v="156"/>
    <x v="1"/>
  </r>
  <r>
    <n v="2985"/>
    <x v="1"/>
  </r>
  <r>
    <n v="762"/>
    <x v="1"/>
  </r>
  <r>
    <n v="1"/>
    <x v="5"/>
  </r>
  <r>
    <n v="2779"/>
    <x v="2"/>
  </r>
  <r>
    <n v="92"/>
    <x v="1"/>
  </r>
  <r>
    <n v="1028"/>
    <x v="1"/>
  </r>
  <r>
    <n v="554"/>
    <x v="0"/>
  </r>
  <r>
    <n v="135"/>
    <x v="3"/>
  </r>
  <r>
    <n v="122"/>
    <x v="1"/>
  </r>
  <r>
    <n v="221"/>
    <x v="1"/>
  </r>
  <r>
    <n v="126"/>
    <x v="1"/>
  </r>
  <r>
    <n v="1022"/>
    <x v="1"/>
  </r>
  <r>
    <n v="3177"/>
    <x v="1"/>
  </r>
  <r>
    <n v="198"/>
    <x v="5"/>
  </r>
  <r>
    <n v="26"/>
    <x v="5"/>
  </r>
  <r>
    <n v="85"/>
    <x v="2"/>
  </r>
  <r>
    <n v="1790"/>
    <x v="1"/>
  </r>
  <r>
    <n v="3596"/>
    <x v="1"/>
  </r>
  <r>
    <n v="37"/>
    <x v="1"/>
  </r>
  <r>
    <n v="244"/>
    <x v="1"/>
  </r>
  <r>
    <n v="5180"/>
    <x v="1"/>
  </r>
  <r>
    <n v="589"/>
    <x v="6"/>
  </r>
  <r>
    <n v="2725"/>
    <x v="1"/>
  </r>
  <r>
    <n v="35"/>
    <x v="6"/>
  </r>
  <r>
    <n v="94"/>
    <x v="1"/>
  </r>
  <r>
    <n v="300"/>
    <x v="1"/>
  </r>
  <r>
    <n v="144"/>
    <x v="1"/>
  </r>
  <r>
    <n v="558"/>
    <x v="1"/>
  </r>
  <r>
    <n v="64"/>
    <x v="1"/>
  </r>
  <r>
    <n v="37"/>
    <x v="1"/>
  </r>
  <r>
    <n v="245"/>
    <x v="1"/>
  </r>
  <r>
    <n v="87"/>
    <x v="1"/>
  </r>
  <r>
    <n v="3116"/>
    <x v="1"/>
  </r>
  <r>
    <n v="71"/>
    <x v="1"/>
  </r>
  <r>
    <n v="42"/>
    <x v="1"/>
  </r>
  <r>
    <n v="909"/>
    <x v="1"/>
  </r>
  <r>
    <n v="1613"/>
    <x v="1"/>
  </r>
  <r>
    <n v="136"/>
    <x v="1"/>
  </r>
  <r>
    <n v="130"/>
    <x v="1"/>
  </r>
  <r>
    <n v="156"/>
    <x v="0"/>
  </r>
  <r>
    <n v="1368"/>
    <x v="4"/>
  </r>
  <r>
    <n v="102"/>
    <x v="1"/>
  </r>
  <r>
    <n v="86"/>
    <x v="2"/>
  </r>
  <r>
    <n v="102"/>
    <x v="1"/>
  </r>
  <r>
    <n v="253"/>
    <x v="1"/>
  </r>
  <r>
    <n v="4006"/>
    <x v="1"/>
  </r>
  <r>
    <n v="157"/>
    <x v="1"/>
  </r>
  <r>
    <n v="1629"/>
    <x v="1"/>
  </r>
  <r>
    <n v="183"/>
    <x v="1"/>
  </r>
  <r>
    <n v="2188"/>
    <x v="1"/>
  </r>
  <r>
    <n v="2409"/>
    <x v="6"/>
  </r>
  <r>
    <n v="82"/>
    <x v="3"/>
  </r>
  <r>
    <n v="1"/>
    <x v="4"/>
  </r>
  <r>
    <n v="194"/>
    <x v="1"/>
  </r>
  <r>
    <n v="1140"/>
    <x v="1"/>
  </r>
  <r>
    <n v="102"/>
    <x v="1"/>
  </r>
  <r>
    <n v="2857"/>
    <x v="1"/>
  </r>
  <r>
    <n v="107"/>
    <x v="1"/>
  </r>
  <r>
    <n v="160"/>
    <x v="4"/>
  </r>
  <r>
    <n v="2230"/>
    <x v="1"/>
  </r>
  <r>
    <n v="316"/>
    <x v="1"/>
  </r>
  <r>
    <n v="117"/>
    <x v="1"/>
  </r>
  <r>
    <n v="6406"/>
    <x v="1"/>
  </r>
  <r>
    <n v="15"/>
    <x v="1"/>
  </r>
  <r>
    <n v="192"/>
    <x v="1"/>
  </r>
  <r>
    <n v="26"/>
    <x v="0"/>
  </r>
  <r>
    <n v="723"/>
    <x v="1"/>
  </r>
  <r>
    <n v="170"/>
    <x v="6"/>
  </r>
  <r>
    <n v="238"/>
    <x v="4"/>
  </r>
  <r>
    <n v="55"/>
    <x v="1"/>
  </r>
  <r>
    <n v="1198"/>
    <x v="1"/>
  </r>
  <r>
    <n v="648"/>
    <x v="1"/>
  </r>
  <r>
    <n v="128"/>
    <x v="2"/>
  </r>
  <r>
    <n v="2144"/>
    <x v="1"/>
  </r>
  <r>
    <n v="64"/>
    <x v="1"/>
  </r>
  <r>
    <n v="2693"/>
    <x v="4"/>
  </r>
  <r>
    <n v="432"/>
    <x v="1"/>
  </r>
  <r>
    <n v="62"/>
    <x v="1"/>
  </r>
  <r>
    <n v="189"/>
    <x v="1"/>
  </r>
  <r>
    <n v="154"/>
    <x v="4"/>
  </r>
  <r>
    <n v="96"/>
    <x v="1"/>
  </r>
  <r>
    <n v="750"/>
    <x v="1"/>
  </r>
  <r>
    <n v="87"/>
    <x v="1"/>
  </r>
  <r>
    <n v="3063"/>
    <x v="1"/>
  </r>
  <r>
    <n v="278"/>
    <x v="1"/>
  </r>
  <r>
    <n v="105"/>
    <x v="1"/>
  </r>
  <r>
    <n v="1658"/>
    <x v="1"/>
  </r>
  <r>
    <n v="2266"/>
    <x v="1"/>
  </r>
  <r>
    <n v="2604"/>
    <x v="3"/>
  </r>
  <r>
    <n v="65"/>
    <x v="1"/>
  </r>
  <r>
    <n v="94"/>
    <x v="1"/>
  </r>
  <r>
    <n v="45"/>
    <x v="1"/>
  </r>
  <r>
    <n v="257"/>
    <x v="1"/>
  </r>
  <r>
    <n v="194"/>
    <x v="5"/>
  </r>
  <r>
    <n v="129"/>
    <x v="0"/>
  </r>
  <r>
    <n v="375"/>
    <x v="1"/>
  </r>
  <r>
    <n v="2928"/>
    <x v="0"/>
  </r>
  <r>
    <n v="4697"/>
    <x v="1"/>
  </r>
  <r>
    <n v="2915"/>
    <x v="1"/>
  </r>
  <r>
    <n v="18"/>
    <x v="1"/>
  </r>
  <r>
    <n v="723"/>
    <x v="1"/>
  </r>
  <r>
    <n v="602"/>
    <x v="5"/>
  </r>
  <r>
    <n v="1"/>
    <x v="1"/>
  </r>
  <r>
    <n v="3868"/>
    <x v="6"/>
  </r>
  <r>
    <n v="409"/>
    <x v="1"/>
  </r>
  <r>
    <n v="234"/>
    <x v="1"/>
  </r>
  <r>
    <n v="3016"/>
    <x v="1"/>
  </r>
  <r>
    <n v="264"/>
    <x v="1"/>
  </r>
  <r>
    <n v="504"/>
    <x v="2"/>
  </r>
  <r>
    <n v="14"/>
    <x v="1"/>
  </r>
  <r>
    <n v="390"/>
    <x v="1"/>
  </r>
  <r>
    <n v="750"/>
    <x v="4"/>
  </r>
  <r>
    <n v="77"/>
    <x v="1"/>
  </r>
  <r>
    <n v="752"/>
    <x v="3"/>
  </r>
  <r>
    <n v="131"/>
    <x v="1"/>
  </r>
  <r>
    <n v="87"/>
    <x v="1"/>
  </r>
  <r>
    <n v="1063"/>
    <x v="1"/>
  </r>
  <r>
    <n v="272"/>
    <x v="1"/>
  </r>
  <r>
    <n v="25"/>
    <x v="1"/>
  </r>
  <r>
    <n v="419"/>
    <x v="1"/>
  </r>
  <r>
    <n v="76"/>
    <x v="1"/>
  </r>
  <r>
    <n v="1621"/>
    <x v="6"/>
  </r>
  <r>
    <n v="1101"/>
    <x v="1"/>
  </r>
  <r>
    <n v="1073"/>
    <x v="1"/>
  </r>
  <r>
    <n v="4428"/>
    <x v="2"/>
  </r>
  <r>
    <n v="58"/>
    <x v="6"/>
  </r>
  <r>
    <n v="1218"/>
    <x v="1"/>
  </r>
  <r>
    <n v="331"/>
    <x v="1"/>
  </r>
  <r>
    <n v="1170"/>
    <x v="1"/>
  </r>
  <r>
    <n v="111"/>
    <x v="1"/>
  </r>
  <r>
    <n v="215"/>
    <x v="1"/>
  </r>
  <r>
    <n v="363"/>
    <x v="1"/>
  </r>
  <r>
    <n v="2955"/>
    <x v="1"/>
  </r>
  <r>
    <n v="1657"/>
    <x v="1"/>
  </r>
  <r>
    <n v="103"/>
    <x v="1"/>
  </r>
  <r>
    <n v="147"/>
    <x v="1"/>
  </r>
  <r>
    <n v="110"/>
    <x v="0"/>
  </r>
  <r>
    <n v="926"/>
    <x v="0"/>
  </r>
  <r>
    <n v="134"/>
    <x v="1"/>
  </r>
  <r>
    <n v="269"/>
    <x v="1"/>
  </r>
  <r>
    <n v="175"/>
    <x v="1"/>
  </r>
  <r>
    <n v="69"/>
    <x v="1"/>
  </r>
  <r>
    <n v="190"/>
    <x v="1"/>
  </r>
  <r>
    <n v="237"/>
    <x v="1"/>
  </r>
  <r>
    <n v="77"/>
    <x v="4"/>
  </r>
  <r>
    <n v="1748"/>
    <x v="1"/>
  </r>
  <r>
    <n v="79"/>
    <x v="1"/>
  </r>
  <r>
    <n v="196"/>
    <x v="6"/>
  </r>
  <r>
    <n v="889"/>
    <x v="1"/>
  </r>
  <r>
    <n v="7295"/>
    <x v="1"/>
  </r>
  <r>
    <n v="2893"/>
    <x v="0"/>
  </r>
  <r>
    <n v="56"/>
    <x v="1"/>
  </r>
  <r>
    <n v="1"/>
    <x v="1"/>
  </r>
  <r>
    <n v="820"/>
    <x v="1"/>
  </r>
  <r>
    <n v="83"/>
    <x v="1"/>
  </r>
  <r>
    <n v="2038"/>
    <x v="1"/>
  </r>
  <r>
    <n v="116"/>
    <x v="1"/>
  </r>
  <r>
    <n v="2025"/>
    <x v="4"/>
  </r>
  <r>
    <n v="1345"/>
    <x v="2"/>
  </r>
  <r>
    <n v="168"/>
    <x v="1"/>
  </r>
  <r>
    <n v="137"/>
    <x v="5"/>
  </r>
  <r>
    <n v="186"/>
    <x v="6"/>
  </r>
  <r>
    <n v="125"/>
    <x v="1"/>
  </r>
  <r>
    <n v="14"/>
    <x v="6"/>
  </r>
  <r>
    <n v="202"/>
    <x v="1"/>
  </r>
  <r>
    <n v="103"/>
    <x v="1"/>
  </r>
  <r>
    <n v="1785"/>
    <x v="1"/>
  </r>
  <r>
    <n v="656"/>
    <x v="1"/>
  </r>
  <r>
    <n v="157"/>
    <x v="1"/>
  </r>
  <r>
    <n v="555"/>
    <x v="1"/>
  </r>
  <r>
    <n v="297"/>
    <x v="1"/>
  </r>
  <r>
    <n v="123"/>
    <x v="1"/>
  </r>
  <r>
    <n v="38"/>
    <x v="3"/>
  </r>
  <r>
    <n v="60"/>
    <x v="1"/>
  </r>
  <r>
    <n v="3036"/>
    <x v="1"/>
  </r>
  <r>
    <n v="144"/>
    <x v="2"/>
  </r>
  <r>
    <n v="121"/>
    <x v="4"/>
  </r>
  <r>
    <n v="1596"/>
    <x v="1"/>
  </r>
  <r>
    <n v="524"/>
    <x v="1"/>
  </r>
  <r>
    <n v="181"/>
    <x v="1"/>
  </r>
  <r>
    <n v="10"/>
    <x v="1"/>
  </r>
  <r>
    <n v="122"/>
    <x v="1"/>
  </r>
  <r>
    <n v="1071"/>
    <x v="0"/>
  </r>
  <r>
    <n v="219"/>
    <x v="1"/>
  </r>
  <r>
    <n v="1121"/>
    <x v="1"/>
  </r>
  <r>
    <n v="980"/>
    <x v="1"/>
  </r>
  <r>
    <n v="536"/>
    <x v="1"/>
  </r>
  <r>
    <n v="1991"/>
    <x v="1"/>
  </r>
  <r>
    <n v="29"/>
    <x v="1"/>
  </r>
  <r>
    <n v="180"/>
    <x v="1"/>
  </r>
  <r>
    <n v="15"/>
    <x v="1"/>
  </r>
  <r>
    <n v="191"/>
    <x v="1"/>
  </r>
  <r>
    <n v="16"/>
    <x v="1"/>
  </r>
  <r>
    <n v="130"/>
    <x v="1"/>
  </r>
  <r>
    <n v="122"/>
    <x v="1"/>
  </r>
  <r>
    <n v="17"/>
    <x v="1"/>
  </r>
  <r>
    <n v="140"/>
    <x v="1"/>
  </r>
  <r>
    <n v="34"/>
    <x v="1"/>
  </r>
  <r>
    <n v="3388"/>
    <x v="1"/>
  </r>
  <r>
    <n v="280"/>
    <x v="1"/>
  </r>
  <r>
    <n v="614"/>
    <x v="1"/>
  </r>
  <r>
    <n v="366"/>
    <x v="6"/>
  </r>
  <r>
    <n v="1"/>
    <x v="4"/>
  </r>
  <r>
    <n v="270"/>
    <x v="1"/>
  </r>
  <r>
    <n v="114"/>
    <x v="1"/>
  </r>
  <r>
    <n v="137"/>
    <x v="1"/>
  </r>
  <r>
    <n v="3205"/>
    <x v="1"/>
  </r>
  <r>
    <n v="288"/>
    <x v="3"/>
  </r>
  <r>
    <n v="148"/>
    <x v="1"/>
  </r>
  <r>
    <n v="114"/>
    <x v="1"/>
  </r>
  <r>
    <n v="1518"/>
    <x v="0"/>
  </r>
  <r>
    <n v="1274"/>
    <x v="1"/>
  </r>
  <r>
    <n v="210"/>
    <x v="6"/>
  </r>
  <r>
    <n v="166"/>
    <x v="1"/>
  </r>
  <r>
    <n v="100"/>
    <x v="2"/>
  </r>
  <r>
    <n v="235"/>
    <x v="1"/>
  </r>
  <r>
    <n v="148"/>
    <x v="1"/>
  </r>
  <r>
    <n v="198"/>
    <x v="1"/>
  </r>
  <r>
    <n v="248"/>
    <x v="2"/>
  </r>
  <r>
    <n v="513"/>
    <x v="1"/>
  </r>
  <r>
    <n v="150"/>
    <x v="1"/>
  </r>
  <r>
    <n v="3410"/>
    <x v="1"/>
  </r>
  <r>
    <n v="216"/>
    <x v="6"/>
  </r>
  <r>
    <n v="26"/>
    <x v="1"/>
  </r>
  <r>
    <n v="5139"/>
    <x v="1"/>
  </r>
  <r>
    <n v="2353"/>
    <x v="1"/>
  </r>
  <r>
    <n v="78"/>
    <x v="6"/>
  </r>
  <r>
    <n v="10"/>
    <x v="1"/>
  </r>
  <r>
    <n v="2201"/>
    <x v="1"/>
  </r>
  <r>
    <n v="676"/>
    <x v="1"/>
  </r>
  <r>
    <n v="174"/>
    <x v="5"/>
  </r>
  <r>
    <n v="831"/>
    <x v="1"/>
  </r>
  <r>
    <n v="164"/>
    <x v="1"/>
  </r>
  <r>
    <n v="56"/>
    <x v="5"/>
  </r>
  <r>
    <n v="161"/>
    <x v="1"/>
  </r>
  <r>
    <n v="138"/>
    <x v="1"/>
  </r>
  <r>
    <n v="3308"/>
    <x v="1"/>
  </r>
  <r>
    <n v="127"/>
    <x v="2"/>
  </r>
  <r>
    <n v="207"/>
    <x v="6"/>
  </r>
  <r>
    <n v="859"/>
    <x v="0"/>
  </r>
  <r>
    <n v="31"/>
    <x v="1"/>
  </r>
  <r>
    <n v="45"/>
    <x v="1"/>
  </r>
  <r>
    <n v="1113"/>
    <x v="1"/>
  </r>
  <r>
    <n v="6"/>
    <x v="1"/>
  </r>
  <r>
    <n v="7"/>
    <x v="1"/>
  </r>
  <r>
    <n v="181"/>
    <x v="5"/>
  </r>
  <r>
    <n v="110"/>
    <x v="1"/>
  </r>
  <r>
    <n v="31"/>
    <x v="1"/>
  </r>
  <r>
    <n v="78"/>
    <x v="1"/>
  </r>
  <r>
    <n v="185"/>
    <x v="1"/>
  </r>
  <r>
    <n v="121"/>
    <x v="1"/>
  </r>
  <r>
    <n v="1225"/>
    <x v="4"/>
  </r>
  <r>
    <n v="1"/>
    <x v="5"/>
  </r>
  <r>
    <n v="106"/>
    <x v="1"/>
  </r>
  <r>
    <n v="142"/>
    <x v="1"/>
  </r>
  <r>
    <n v="233"/>
    <x v="1"/>
  </r>
  <r>
    <n v="218"/>
    <x v="1"/>
  </r>
  <r>
    <n v="67"/>
    <x v="2"/>
  </r>
  <r>
    <n v="76"/>
    <x v="1"/>
  </r>
  <r>
    <n v="43"/>
    <x v="1"/>
  </r>
  <r>
    <n v="19"/>
    <x v="1"/>
  </r>
  <r>
    <n v="2108"/>
    <x v="5"/>
  </r>
  <r>
    <n v="221"/>
    <x v="1"/>
  </r>
  <r>
    <n v="679"/>
    <x v="1"/>
  </r>
  <r>
    <n v="2805"/>
    <x v="0"/>
  </r>
  <r>
    <n v="68"/>
    <x v="1"/>
  </r>
  <r>
    <n v="36"/>
    <x v="3"/>
  </r>
  <r>
    <n v="183"/>
    <x v="0"/>
  </r>
  <r>
    <n v="133"/>
    <x v="1"/>
  </r>
  <r>
    <n v="2489"/>
    <x v="6"/>
  </r>
  <r>
    <n v="69"/>
    <x v="1"/>
  </r>
  <r>
    <n v="47"/>
    <x v="1"/>
  </r>
  <r>
    <n v="279"/>
    <x v="4"/>
  </r>
  <r>
    <n v="210"/>
    <x v="1"/>
  </r>
  <r>
    <n v="2100"/>
    <x v="1"/>
  </r>
  <r>
    <n v="252"/>
    <x v="1"/>
  </r>
  <r>
    <n v="1280"/>
    <x v="1"/>
  </r>
  <r>
    <n v="157"/>
    <x v="4"/>
  </r>
  <r>
    <n v="194"/>
    <x v="1"/>
  </r>
  <r>
    <n v="82"/>
    <x v="2"/>
  </r>
  <r>
    <n v="70"/>
    <x v="1"/>
  </r>
  <r>
    <n v="154"/>
    <x v="1"/>
  </r>
  <r>
    <n v="22"/>
    <x v="1"/>
  </r>
  <r>
    <n v="4233"/>
    <x v="1"/>
  </r>
  <r>
    <n v="1297"/>
    <x v="3"/>
  </r>
  <r>
    <n v="165"/>
    <x v="3"/>
  </r>
  <r>
    <n v="119"/>
    <x v="1"/>
  </r>
  <r>
    <n v="1758"/>
    <x v="1"/>
  </r>
  <r>
    <n v="94"/>
    <x v="1"/>
  </r>
  <r>
    <n v="1797"/>
    <x v="1"/>
  </r>
  <r>
    <n v="261"/>
    <x v="1"/>
  </r>
  <r>
    <n v="157"/>
    <x v="1"/>
  </r>
  <r>
    <n v="3533"/>
    <x v="1"/>
  </r>
  <r>
    <n v="155"/>
    <x v="1"/>
  </r>
  <r>
    <n v="132"/>
    <x v="6"/>
  </r>
  <r>
    <n v="33"/>
    <x v="1"/>
  </r>
  <r>
    <n v="94"/>
    <x v="1"/>
  </r>
  <r>
    <n v="1354"/>
    <x v="4"/>
  </r>
  <r>
    <n v="48"/>
    <x v="1"/>
  </r>
  <r>
    <n v="110"/>
    <x v="1"/>
  </r>
  <r>
    <n v="172"/>
    <x v="1"/>
  </r>
  <r>
    <n v="307"/>
    <x v="1"/>
  </r>
  <r>
    <n v="1"/>
    <x v="1"/>
  </r>
  <r>
    <n v="160"/>
    <x v="1"/>
  </r>
  <r>
    <n v="31"/>
    <x v="1"/>
  </r>
  <r>
    <n v="1467"/>
    <x v="0"/>
  </r>
  <r>
    <n v="2662"/>
    <x v="0"/>
  </r>
  <r>
    <n v="452"/>
    <x v="2"/>
  </r>
  <r>
    <n v="158"/>
    <x v="1"/>
  </r>
  <r>
    <n v="225"/>
    <x v="5"/>
  </r>
  <r>
    <n v="35"/>
    <x v="1"/>
  </r>
  <r>
    <n v="63"/>
    <x v="1"/>
  </r>
  <r>
    <n v="65"/>
    <x v="1"/>
  </r>
  <r>
    <n v="163"/>
    <x v="1"/>
  </r>
  <r>
    <n v="85"/>
    <x v="1"/>
  </r>
  <r>
    <n v="217"/>
    <x v="1"/>
  </r>
  <r>
    <n v="150"/>
    <x v="1"/>
  </r>
  <r>
    <n v="3272"/>
    <x v="1"/>
  </r>
  <r>
    <n v="898"/>
    <x v="1"/>
  </r>
  <r>
    <n v="300"/>
    <x v="1"/>
  </r>
  <r>
    <n v="126"/>
    <x v="1"/>
  </r>
  <r>
    <n v="526"/>
    <x v="1"/>
  </r>
  <r>
    <n v="121"/>
    <x v="1"/>
  </r>
  <r>
    <n v="2320"/>
    <x v="1"/>
  </r>
  <r>
    <n v="81"/>
    <x v="2"/>
  </r>
  <r>
    <n v="1887"/>
    <x v="1"/>
  </r>
  <r>
    <n v="4358"/>
    <x v="1"/>
  </r>
  <r>
    <n v="67"/>
    <x v="1"/>
  </r>
  <r>
    <n v="57"/>
    <x v="0"/>
  </r>
  <r>
    <n v="1229"/>
    <x v="1"/>
  </r>
  <r>
    <n v="12"/>
    <x v="6"/>
  </r>
  <r>
    <n v="53"/>
    <x v="1"/>
  </r>
  <r>
    <n v="2414"/>
    <x v="1"/>
  </r>
  <r>
    <n v="452"/>
    <x v="1"/>
  </r>
  <r>
    <n v="80"/>
    <x v="1"/>
  </r>
  <r>
    <n v="193"/>
    <x v="1"/>
  </r>
  <r>
    <n v="1886"/>
    <x v="1"/>
  </r>
  <r>
    <n v="52"/>
    <x v="1"/>
  </r>
  <r>
    <n v="1825"/>
    <x v="1"/>
  </r>
  <r>
    <n v="31"/>
    <x v="1"/>
  </r>
  <r>
    <n v="290"/>
    <x v="1"/>
  </r>
  <r>
    <n v="122"/>
    <x v="1"/>
  </r>
  <r>
    <n v="1470"/>
    <x v="1"/>
  </r>
  <r>
    <n v="165"/>
    <x v="0"/>
  </r>
  <r>
    <n v="182"/>
    <x v="1"/>
  </r>
  <r>
    <n v="199"/>
    <x v="6"/>
  </r>
  <r>
    <n v="56"/>
    <x v="4"/>
  </r>
  <r>
    <n v="107"/>
    <x v="1"/>
  </r>
  <r>
    <n v="1460"/>
    <x v="2"/>
  </r>
  <r>
    <n v="27"/>
    <x v="1"/>
  </r>
  <r>
    <n v="1221"/>
    <x v="1"/>
  </r>
  <r>
    <n v="123"/>
    <x v="5"/>
  </r>
  <r>
    <n v="1"/>
    <x v="1"/>
  </r>
  <r>
    <n v="159"/>
    <x v="1"/>
  </r>
  <r>
    <n v="110"/>
    <x v="1"/>
  </r>
  <r>
    <n v="14"/>
    <x v="1"/>
  </r>
  <r>
    <n v="16"/>
    <x v="1"/>
  </r>
  <r>
    <n v="236"/>
    <x v="1"/>
  </r>
  <r>
    <n v="191"/>
    <x v="1"/>
  </r>
  <r>
    <n v="41"/>
    <x v="1"/>
  </r>
  <r>
    <n v="3934"/>
    <x v="1"/>
  </r>
  <r>
    <n v="80"/>
    <x v="0"/>
  </r>
  <r>
    <n v="296"/>
    <x v="1"/>
  </r>
  <r>
    <n v="462"/>
    <x v="1"/>
  </r>
  <r>
    <n v="179"/>
    <x v="1"/>
  </r>
  <r>
    <n v="523"/>
    <x v="2"/>
  </r>
  <r>
    <n v="141"/>
    <x v="4"/>
  </r>
  <r>
    <n v="1866"/>
    <x v="4"/>
  </r>
  <r>
    <n v="52"/>
    <x v="1"/>
  </r>
  <r>
    <n v="27"/>
    <x v="4"/>
  </r>
  <r>
    <n v="156"/>
    <x v="5"/>
  </r>
  <r>
    <n v="225"/>
    <x v="2"/>
  </r>
  <r>
    <n v="255"/>
    <x v="1"/>
  </r>
  <r>
    <n v="38"/>
    <x v="1"/>
  </r>
  <r>
    <n v="2261"/>
    <x v="1"/>
  </r>
  <r>
    <n v="40"/>
    <x v="1"/>
  </r>
  <r>
    <n v="2289"/>
    <x v="6"/>
  </r>
  <r>
    <n v="65"/>
    <x v="1"/>
  </r>
  <r>
    <n v="15"/>
    <x v="1"/>
  </r>
  <r>
    <n v="37"/>
    <x v="1"/>
  </r>
  <r>
    <n v="3777"/>
    <x v="6"/>
  </r>
  <r>
    <n v="184"/>
    <x v="4"/>
  </r>
  <r>
    <n v="85"/>
    <x v="1"/>
  </r>
  <r>
    <n v="112"/>
    <x v="1"/>
  </r>
  <r>
    <n v="144"/>
    <x v="1"/>
  </r>
  <r>
    <n v="1902"/>
    <x v="1"/>
  </r>
  <r>
    <n v="105"/>
    <x v="1"/>
  </r>
  <r>
    <n v="132"/>
    <x v="1"/>
  </r>
  <r>
    <n v="21"/>
    <x v="1"/>
  </r>
  <r>
    <n v="976"/>
    <x v="1"/>
  </r>
  <r>
    <n v="96"/>
    <x v="1"/>
  </r>
  <r>
    <n v="67"/>
    <x v="1"/>
  </r>
  <r>
    <n v="66"/>
    <x v="0"/>
  </r>
  <r>
    <n v="78"/>
    <x v="1"/>
  </r>
  <r>
    <n v="67"/>
    <x v="2"/>
  </r>
  <r>
    <n v="114"/>
    <x v="1"/>
  </r>
  <r>
    <n v="263"/>
    <x v="2"/>
  </r>
  <r>
    <n v="1691"/>
    <x v="1"/>
  </r>
  <r>
    <n v="181"/>
    <x v="1"/>
  </r>
  <r>
    <n v="13"/>
    <x v="1"/>
  </r>
  <r>
    <n v="160"/>
    <x v="1"/>
  </r>
  <r>
    <n v="203"/>
    <x v="1"/>
  </r>
  <r>
    <n v="1"/>
    <x v="1"/>
  </r>
  <r>
    <n v="1559"/>
    <x v="1"/>
  </r>
  <r>
    <n v="2266"/>
    <x v="1"/>
  </r>
  <r>
    <n v="21"/>
    <x v="1"/>
  </r>
  <r>
    <n v="1548"/>
    <x v="2"/>
  </r>
  <r>
    <n v="80"/>
    <x v="1"/>
  </r>
  <r>
    <n v="830"/>
    <x v="1"/>
  </r>
  <r>
    <n v="131"/>
    <x v="1"/>
  </r>
  <r>
    <n v="112"/>
    <x v="1"/>
  </r>
  <r>
    <n v="130"/>
    <x v="1"/>
  </r>
  <r>
    <n v="55"/>
    <x v="1"/>
  </r>
  <r>
    <n v="155"/>
    <x v="1"/>
  </r>
  <r>
    <n v="266"/>
    <x v="1"/>
  </r>
  <r>
    <n v="114"/>
    <x v="6"/>
  </r>
  <r>
    <n v="155"/>
    <x v="1"/>
  </r>
  <r>
    <n v="207"/>
    <x v="4"/>
  </r>
  <r>
    <n v="245"/>
    <x v="1"/>
  </r>
  <r>
    <n v="1573"/>
    <x v="1"/>
  </r>
  <r>
    <n v="114"/>
    <x v="1"/>
  </r>
  <r>
    <n v="93"/>
    <x v="1"/>
  </r>
  <r>
    <n v="594"/>
    <x v="1"/>
  </r>
  <r>
    <n v="24"/>
    <x v="1"/>
  </r>
  <r>
    <n v="1681"/>
    <x v="1"/>
  </r>
  <r>
    <n v="252"/>
    <x v="1"/>
  </r>
  <r>
    <n v="32"/>
    <x v="1"/>
  </r>
  <r>
    <n v="135"/>
    <x v="1"/>
  </r>
  <r>
    <n v="140"/>
    <x v="1"/>
  </r>
  <r>
    <n v="67"/>
    <x v="1"/>
  </r>
  <r>
    <n v="92"/>
    <x v="1"/>
  </r>
  <r>
    <n v="1015"/>
    <x v="4"/>
  </r>
  <r>
    <n v="742"/>
    <x v="1"/>
  </r>
  <r>
    <n v="323"/>
    <x v="1"/>
  </r>
  <r>
    <n v="75"/>
    <x v="1"/>
  </r>
  <r>
    <n v="2326"/>
    <x v="1"/>
  </r>
  <r>
    <n v="381"/>
    <x v="1"/>
  </r>
  <r>
    <n v="4405"/>
    <x v="1"/>
  </r>
  <r>
    <n v="92"/>
    <x v="1"/>
  </r>
  <r>
    <n v="480"/>
    <x v="1"/>
  </r>
  <r>
    <n v="64"/>
    <x v="1"/>
  </r>
  <r>
    <n v="226"/>
    <x v="1"/>
  </r>
  <r>
    <n v="64"/>
    <x v="1"/>
  </r>
  <r>
    <n v="241"/>
    <x v="1"/>
  </r>
  <r>
    <n v="132"/>
    <x v="1"/>
  </r>
  <r>
    <n v="75"/>
    <x v="6"/>
  </r>
  <r>
    <n v="842"/>
    <x v="1"/>
  </r>
  <r>
    <n v="2043"/>
    <x v="1"/>
  </r>
  <r>
    <n v="112"/>
    <x v="1"/>
  </r>
  <r>
    <n v="139"/>
    <x v="6"/>
  </r>
  <r>
    <n v="374"/>
    <x v="1"/>
  </r>
  <r>
    <n v="1122"/>
    <x v="1"/>
  </r>
  <r>
    <m/>
    <x v="7"/>
  </r>
  <r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198032-0EC3-49E1-A771-8EA09072E779}" name="PivotTable3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C37" firstHeaderRow="0" firstDataRow="1" firstDataCol="1" rowPageCount="1" colPageCount="1"/>
  <pivotFields count="17">
    <pivotField dataField="1" showAll="0"/>
    <pivotField showAll="0"/>
    <pivotField numFmtId="9" showAll="0"/>
    <pivotField axis="axisPage" dataField="1" multipleItemSelectionAllowed="1" showAll="0">
      <items count="5">
        <item h="1" x="3"/>
        <item h="1" x="0"/>
        <item h="1" x="2"/>
        <item x="1"/>
        <item t="default"/>
      </items>
    </pivotField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2">
    <field x="15"/>
    <field x="16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pledged in USD" fld="0" baseField="0" baseItem="0" numFmtId="166"/>
    <dataField name="Count of outcome" fld="3" subtotal="count" baseField="0" baseItem="0"/>
  </dataFields>
  <formats count="2">
    <format dxfId="9">
      <pivotArea outline="0" collapsedLevelsAreSubtotals="1" fieldPosition="0"/>
    </format>
    <format dxfId="8">
      <pivotArea dataOnly="0" labelOnly="1" outline="0" axis="axisValues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6FDFF9-4FA6-4D74-9306-4A14D2E20CF9}" name="PivotTable6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K2:L11" firstHeaderRow="1" firstDataRow="1" firstDataCol="1"/>
  <pivotFields count="2">
    <pivotField dataField="1" showAll="0"/>
    <pivotField axis="axisRow" showAll="0">
      <items count="9">
        <item x="2"/>
        <item x="0"/>
        <item x="5"/>
        <item x="3"/>
        <item x="4"/>
        <item x="6"/>
        <item x="1"/>
        <item x="7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backers_count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EE73AC-005F-4BEA-85D4-1A05761FB0B8}" name="PivotTable5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4:B59" firstHeaderRow="1" firstDataRow="1" firstDataCol="1"/>
  <pivotFields count="18">
    <pivotField showAll="0"/>
    <pivotField showAll="0"/>
    <pivotField showAll="0"/>
    <pivotField showAll="0"/>
    <pivotField showAll="0"/>
    <pivotField numFmtId="9" showAll="0"/>
    <pivotField axis="axisRow" dataField="1" multipleItemSelectionAllowed="1" showAll="0">
      <items count="5">
        <item x="3"/>
        <item x="0"/>
        <item x="2"/>
        <item x="1"/>
        <item t="default"/>
      </items>
    </pivotField>
    <pivotField showAll="0"/>
    <pivotField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9"/>
    <field x="6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3"/>
    </i>
    <i>
      <x v="6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outcome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E603F2-219D-4E96-9E9B-6A2C372C5012}" name="PivotTable4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9" firstHeaderRow="1" firstDataRow="1" firstDataCol="1"/>
  <pivotFields count="17">
    <pivotField dataField="1" showAll="0"/>
    <pivotField showAll="0"/>
    <pivotField numFmtId="9" showAll="0"/>
    <pivotField showAll="0"/>
    <pivotField showAll="0"/>
    <pivotField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4" showAll="0"/>
    <pivotField showAll="0"/>
    <pivotField numFmtId="14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pledged in USD" fld="0" baseField="0" baseItem="0" numFmtId="166"/>
  </dataFields>
  <formats count="2">
    <format dxfId="7">
      <pivotArea outline="0" collapsedLevelsAreSubtotals="1" fieldPosition="0"/>
    </format>
    <format dxfId="6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E7F87-72B5-4BEC-AA7F-DF3DB2931DDD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E14" firstHeaderRow="1" firstDataRow="2" firstDataCol="1"/>
  <pivotFields count="16"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15"/>
    <field x="14"/>
    <field x="5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dataFields count="1">
    <dataField name="Count of outcome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69FBA9-086A-4345-99EA-F1B184384067}" name="PivotTable2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13:F2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multipleItemSelectionAllowe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3EFDAC-589B-43C5-B495-0995992B82D3}" name="PivotTable2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A13:F39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multipleItemSelectionAllowe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U1002"/>
  <sheetViews>
    <sheetView tabSelected="1" topLeftCell="A929" workbookViewId="0">
      <selection activeCell="J2" sqref="J2:J1000"/>
    </sheetView>
  </sheetViews>
  <sheetFormatPr defaultColWidth="10.6640625" defaultRowHeight="15.5" x14ac:dyDescent="0.35"/>
  <cols>
    <col min="1" max="1" width="4.1640625" bestFit="1" customWidth="1"/>
    <col min="2" max="2" width="30.6640625" style="4" bestFit="1" customWidth="1"/>
    <col min="3" max="3" width="33.5" style="3" customWidth="1"/>
    <col min="5" max="5" width="11.9140625" style="8" bestFit="1" customWidth="1"/>
    <col min="7" max="7" width="14.58203125" customWidth="1"/>
    <col min="9" max="9" width="17.33203125" customWidth="1"/>
    <col min="10" max="10" width="13" bestFit="1" customWidth="1"/>
    <col min="14" max="14" width="11.1640625" bestFit="1" customWidth="1"/>
    <col min="15" max="15" width="11.1640625" customWidth="1"/>
    <col min="16" max="16" width="11.1640625" bestFit="1" customWidth="1"/>
    <col min="19" max="19" width="29.4140625" customWidth="1"/>
    <col min="20" max="20" width="17.33203125" customWidth="1"/>
    <col min="21" max="21" width="28.58203125" customWidth="1"/>
  </cols>
  <sheetData>
    <row r="1" spans="1:21" s="1" customFormat="1" ht="46.5" x14ac:dyDescent="0.35">
      <c r="A1" s="1" t="s">
        <v>2027</v>
      </c>
      <c r="B1" s="1" t="s">
        <v>0</v>
      </c>
      <c r="C1" s="2" t="s">
        <v>1</v>
      </c>
      <c r="D1" s="1" t="s">
        <v>2</v>
      </c>
      <c r="E1" s="10" t="s">
        <v>2084</v>
      </c>
      <c r="F1" s="1" t="s">
        <v>3</v>
      </c>
      <c r="G1" s="1" t="s">
        <v>2032</v>
      </c>
      <c r="H1" s="1" t="s">
        <v>4</v>
      </c>
      <c r="I1" s="1" t="s">
        <v>2033</v>
      </c>
      <c r="J1" s="1" t="s">
        <v>5</v>
      </c>
      <c r="K1" s="1" t="s">
        <v>6</v>
      </c>
      <c r="L1" s="1" t="s">
        <v>7</v>
      </c>
      <c r="M1" s="2" t="s">
        <v>2071</v>
      </c>
      <c r="N1" s="1" t="s">
        <v>8</v>
      </c>
      <c r="O1" s="2" t="s">
        <v>2072</v>
      </c>
      <c r="P1" s="1" t="s">
        <v>9</v>
      </c>
      <c r="Q1" s="1" t="s">
        <v>10</v>
      </c>
      <c r="R1" s="1" t="s">
        <v>11</v>
      </c>
      <c r="S1" s="1" t="s">
        <v>2028</v>
      </c>
      <c r="T1" s="1" t="s">
        <v>2034</v>
      </c>
      <c r="U1" s="1" t="s">
        <v>2035</v>
      </c>
    </row>
    <row r="2" spans="1:21" x14ac:dyDescent="0.35">
      <c r="A2">
        <v>0</v>
      </c>
      <c r="B2" s="4" t="s">
        <v>12</v>
      </c>
      <c r="C2" s="3" t="s">
        <v>13</v>
      </c>
      <c r="D2">
        <v>100</v>
      </c>
      <c r="E2" s="11" cm="1">
        <f t="array" ref="E2">_xlfn.IFS(L2="USD",F2, L2="CAD", F2*0.73, L2="AUD", F2*0.64, L2="DKK",F2*0.13, L2="GBP", F2*1.07, L2="CHF", F2*1.01, L2="EUR", F2*0.96)</f>
        <v>0</v>
      </c>
      <c r="F2">
        <v>0</v>
      </c>
      <c r="G2" s="7">
        <f t="shared" ref="G2:G65" si="0">F2/D2</f>
        <v>0</v>
      </c>
      <c r="H2" t="s">
        <v>14</v>
      </c>
      <c r="I2">
        <v>0</v>
      </c>
      <c r="J2">
        <v>0</v>
      </c>
      <c r="K2" t="s">
        <v>15</v>
      </c>
      <c r="L2" t="s">
        <v>16</v>
      </c>
      <c r="M2" s="9">
        <f>(((N2/60)/60)/24)+DATE(1970, 1, 1)</f>
        <v>42336.25</v>
      </c>
      <c r="N2">
        <v>1448690400</v>
      </c>
      <c r="O2" s="9">
        <f>(((P2/60)/60)/24)+DATE(1970, 1, 1)</f>
        <v>42353.25</v>
      </c>
      <c r="P2">
        <v>1450159200</v>
      </c>
      <c r="Q2" t="b">
        <v>0</v>
      </c>
      <c r="R2" t="b">
        <v>0</v>
      </c>
      <c r="S2" t="s">
        <v>17</v>
      </c>
      <c r="T2" t="str">
        <f>LEFT(S2,SEARCH("/",S2,1))</f>
        <v>food/</v>
      </c>
      <c r="U2" t="str">
        <f>RIGHT(S2, LEN(S2)-SEARCH("/",S2, 1))</f>
        <v>food trucks</v>
      </c>
    </row>
    <row r="3" spans="1:21" hidden="1" x14ac:dyDescent="0.35">
      <c r="A3">
        <v>1</v>
      </c>
      <c r="B3" s="4" t="s">
        <v>18</v>
      </c>
      <c r="C3" s="3" t="s">
        <v>19</v>
      </c>
      <c r="D3">
        <v>1400</v>
      </c>
      <c r="E3" s="11" cm="1">
        <f t="array" ref="E3">_xlfn.IFS(L3="USD",F3, L3="CAD", F3*0.73, L3="AUD", F3*0.64, L3="DKK",F3*0.13, L3="GBP", F3*1.07, L3="CHF", F3*1.01, L3="EUR", F3*0.96)</f>
        <v>14560</v>
      </c>
      <c r="F3">
        <v>14560</v>
      </c>
      <c r="G3" s="7">
        <f t="shared" si="0"/>
        <v>10.4</v>
      </c>
      <c r="H3" t="s">
        <v>20</v>
      </c>
      <c r="I3">
        <f t="shared" ref="I3:I66" si="1">(F3/J3)</f>
        <v>92.151898734177209</v>
      </c>
      <c r="J3">
        <v>158</v>
      </c>
      <c r="K3" t="s">
        <v>21</v>
      </c>
      <c r="L3" t="s">
        <v>22</v>
      </c>
      <c r="M3" s="9">
        <f t="shared" ref="M3:M66" si="2">(((N3/60)/60)/24)+DATE(1970, 1, 1)</f>
        <v>41870.208333333336</v>
      </c>
      <c r="N3">
        <v>1408424400</v>
      </c>
      <c r="O3" s="9">
        <f t="shared" ref="O3:O66" si="3">(((P3/60)/60)/24)+DATE(1970, 1, 1)</f>
        <v>41872.208333333336</v>
      </c>
      <c r="P3">
        <v>1408597200</v>
      </c>
      <c r="Q3" t="b">
        <v>0</v>
      </c>
      <c r="R3" t="b">
        <v>1</v>
      </c>
      <c r="S3" t="s">
        <v>23</v>
      </c>
      <c r="T3" t="str">
        <f>LEFT(S3,SEARCH("/",S3,1))</f>
        <v>music/</v>
      </c>
      <c r="U3" t="str">
        <f>RIGHT(S3, LEN(S3)-SEARCH("/",S3, 1))</f>
        <v>rock</v>
      </c>
    </row>
    <row r="4" spans="1:21" ht="31" hidden="1" x14ac:dyDescent="0.35">
      <c r="A4">
        <v>2</v>
      </c>
      <c r="B4" s="4" t="s">
        <v>24</v>
      </c>
      <c r="C4" s="3" t="s">
        <v>25</v>
      </c>
      <c r="D4">
        <v>108400</v>
      </c>
      <c r="E4" s="11" cm="1">
        <f t="array" ref="E4">_xlfn.IFS(L4="USD",F4, L4="CAD", F4*0.73, L4="AUD", F4*0.64, L4="DKK",F4*0.13, L4="GBP", F4*1.07, L4="CHF", F4*1.01, L4="EUR", F4*0.96)</f>
        <v>91214.720000000001</v>
      </c>
      <c r="F4">
        <v>142523</v>
      </c>
      <c r="G4" s="7">
        <f t="shared" si="0"/>
        <v>1.3147878228782288</v>
      </c>
      <c r="H4" t="s">
        <v>20</v>
      </c>
      <c r="I4">
        <f t="shared" si="1"/>
        <v>100.01614035087719</v>
      </c>
      <c r="J4">
        <v>1425</v>
      </c>
      <c r="K4" t="s">
        <v>26</v>
      </c>
      <c r="L4" t="s">
        <v>27</v>
      </c>
      <c r="M4" s="9">
        <f t="shared" si="2"/>
        <v>41595.25</v>
      </c>
      <c r="N4">
        <v>1384668000</v>
      </c>
      <c r="O4" s="9">
        <f t="shared" si="3"/>
        <v>41597.25</v>
      </c>
      <c r="P4">
        <v>1384840800</v>
      </c>
      <c r="Q4" t="b">
        <v>0</v>
      </c>
      <c r="R4" t="b">
        <v>0</v>
      </c>
      <c r="S4" t="s">
        <v>28</v>
      </c>
      <c r="T4" t="str">
        <f>LEFT(S4, SEARCH("/",S4,1))</f>
        <v>technology/</v>
      </c>
      <c r="U4" t="str">
        <f>RIGHT(S4, LEN(S4)-SEARCH("/",S4, 1))</f>
        <v>web</v>
      </c>
    </row>
    <row r="5" spans="1:21" ht="31" x14ac:dyDescent="0.35">
      <c r="A5">
        <v>3</v>
      </c>
      <c r="B5" s="4" t="s">
        <v>29</v>
      </c>
      <c r="C5" s="3" t="s">
        <v>30</v>
      </c>
      <c r="D5">
        <v>4200</v>
      </c>
      <c r="E5" s="11" cm="1">
        <f t="array" ref="E5">_xlfn.IFS(L5="USD",F5, L5="CAD", F5*0.73, L5="AUD", F5*0.64, L5="DKK",F5*0.13, L5="GBP", F5*1.07, L5="CHF", F5*1.01, L5="EUR", F5*0.96)</f>
        <v>2477</v>
      </c>
      <c r="F5">
        <v>2477</v>
      </c>
      <c r="G5" s="7">
        <f t="shared" si="0"/>
        <v>0.58976190476190471</v>
      </c>
      <c r="H5" t="s">
        <v>14</v>
      </c>
      <c r="I5">
        <f t="shared" si="1"/>
        <v>103.20833333333333</v>
      </c>
      <c r="J5">
        <v>24</v>
      </c>
      <c r="K5" t="s">
        <v>21</v>
      </c>
      <c r="L5" t="s">
        <v>22</v>
      </c>
      <c r="M5" s="9">
        <f t="shared" si="2"/>
        <v>43688.208333333328</v>
      </c>
      <c r="N5">
        <v>1565499600</v>
      </c>
      <c r="O5" s="9">
        <f t="shared" si="3"/>
        <v>43728.208333333328</v>
      </c>
      <c r="P5">
        <v>1568955600</v>
      </c>
      <c r="Q5" t="b">
        <v>0</v>
      </c>
      <c r="R5" t="b">
        <v>0</v>
      </c>
      <c r="S5" t="s">
        <v>23</v>
      </c>
      <c r="T5" t="str">
        <f t="shared" ref="T5:T68" si="4">LEFT(S5, SEARCH("/",S5,1))</f>
        <v>music/</v>
      </c>
      <c r="U5" t="str">
        <f t="shared" ref="U5:U10" si="5">RIGHT(S5, LEN(S5)-SEARCH("/",S5, 1))</f>
        <v>rock</v>
      </c>
    </row>
    <row r="6" spans="1:21" x14ac:dyDescent="0.35">
      <c r="A6">
        <v>4</v>
      </c>
      <c r="B6" s="4" t="s">
        <v>31</v>
      </c>
      <c r="C6" s="3" t="s">
        <v>32</v>
      </c>
      <c r="D6">
        <v>7600</v>
      </c>
      <c r="E6" s="11" cm="1">
        <f t="array" ref="E6">_xlfn.IFS(L6="USD",F6, L6="CAD", F6*0.73, L6="AUD", F6*0.64, L6="DKK",F6*0.13, L6="GBP", F6*1.07, L6="CHF", F6*1.01, L6="EUR", F6*0.96)</f>
        <v>5265</v>
      </c>
      <c r="F6">
        <v>5265</v>
      </c>
      <c r="G6" s="7">
        <f t="shared" si="0"/>
        <v>0.69276315789473686</v>
      </c>
      <c r="H6" t="s">
        <v>14</v>
      </c>
      <c r="I6">
        <f t="shared" si="1"/>
        <v>99.339622641509436</v>
      </c>
      <c r="J6">
        <v>53</v>
      </c>
      <c r="K6" t="s">
        <v>21</v>
      </c>
      <c r="L6" t="s">
        <v>22</v>
      </c>
      <c r="M6" s="9">
        <f t="shared" si="2"/>
        <v>43485.25</v>
      </c>
      <c r="N6">
        <v>1547964000</v>
      </c>
      <c r="O6" s="9">
        <f t="shared" si="3"/>
        <v>43489.25</v>
      </c>
      <c r="P6">
        <v>1548309600</v>
      </c>
      <c r="Q6" t="b">
        <v>0</v>
      </c>
      <c r="R6" t="b">
        <v>0</v>
      </c>
      <c r="S6" t="s">
        <v>33</v>
      </c>
      <c r="T6" t="str">
        <f t="shared" si="4"/>
        <v>theater/</v>
      </c>
      <c r="U6" t="str">
        <f t="shared" si="5"/>
        <v>plays</v>
      </c>
    </row>
    <row r="7" spans="1:21" hidden="1" x14ac:dyDescent="0.35">
      <c r="A7">
        <v>5</v>
      </c>
      <c r="B7" s="4" t="s">
        <v>34</v>
      </c>
      <c r="C7" s="3" t="s">
        <v>35</v>
      </c>
      <c r="D7">
        <v>7600</v>
      </c>
      <c r="E7" s="11" cm="1">
        <f t="array" ref="E7">_xlfn.IFS(L7="USD",F7, L7="CAD", F7*0.73, L7="AUD", F7*0.64, L7="DKK",F7*0.13, L7="GBP", F7*1.07, L7="CHF", F7*1.01, L7="EUR", F7*0.96)</f>
        <v>1715.3500000000001</v>
      </c>
      <c r="F7">
        <v>13195</v>
      </c>
      <c r="G7" s="7">
        <f t="shared" si="0"/>
        <v>1.7361842105263159</v>
      </c>
      <c r="H7" t="s">
        <v>20</v>
      </c>
      <c r="I7">
        <f t="shared" si="1"/>
        <v>75.833333333333329</v>
      </c>
      <c r="J7">
        <v>174</v>
      </c>
      <c r="K7" t="s">
        <v>36</v>
      </c>
      <c r="L7" t="s">
        <v>37</v>
      </c>
      <c r="M7" s="9">
        <f t="shared" si="2"/>
        <v>41149.208333333336</v>
      </c>
      <c r="N7">
        <v>1346130000</v>
      </c>
      <c r="O7" s="9">
        <f t="shared" si="3"/>
        <v>41160.208333333336</v>
      </c>
      <c r="P7">
        <v>1347080400</v>
      </c>
      <c r="Q7" t="b">
        <v>0</v>
      </c>
      <c r="R7" t="b">
        <v>0</v>
      </c>
      <c r="S7" t="s">
        <v>33</v>
      </c>
      <c r="T7" t="str">
        <f t="shared" si="4"/>
        <v>theater/</v>
      </c>
      <c r="U7" t="str">
        <f t="shared" si="5"/>
        <v>plays</v>
      </c>
    </row>
    <row r="8" spans="1:21" x14ac:dyDescent="0.35">
      <c r="A8">
        <v>6</v>
      </c>
      <c r="B8" s="4" t="s">
        <v>38</v>
      </c>
      <c r="C8" s="3" t="s">
        <v>39</v>
      </c>
      <c r="D8">
        <v>5200</v>
      </c>
      <c r="E8" s="11" cm="1">
        <f t="array" ref="E8">_xlfn.IFS(L8="USD",F8, L8="CAD", F8*0.73, L8="AUD", F8*0.64, L8="DKK",F8*0.13, L8="GBP", F8*1.07, L8="CHF", F8*1.01, L8="EUR", F8*0.96)</f>
        <v>1166.3</v>
      </c>
      <c r="F8">
        <v>1090</v>
      </c>
      <c r="G8" s="7">
        <f t="shared" si="0"/>
        <v>0.20961538461538462</v>
      </c>
      <c r="H8" t="s">
        <v>14</v>
      </c>
      <c r="I8">
        <f t="shared" si="1"/>
        <v>60.555555555555557</v>
      </c>
      <c r="J8">
        <v>18</v>
      </c>
      <c r="K8" t="s">
        <v>40</v>
      </c>
      <c r="L8" t="s">
        <v>41</v>
      </c>
      <c r="M8" s="9">
        <f t="shared" si="2"/>
        <v>42991.208333333328</v>
      </c>
      <c r="N8">
        <v>1505278800</v>
      </c>
      <c r="O8" s="9">
        <f t="shared" si="3"/>
        <v>42992.208333333328</v>
      </c>
      <c r="P8">
        <v>1505365200</v>
      </c>
      <c r="Q8" t="b">
        <v>0</v>
      </c>
      <c r="R8" t="b">
        <v>0</v>
      </c>
      <c r="S8" t="s">
        <v>42</v>
      </c>
      <c r="T8" t="str">
        <f t="shared" si="4"/>
        <v>film &amp; video/</v>
      </c>
      <c r="U8" t="str">
        <f t="shared" si="5"/>
        <v>documentary</v>
      </c>
    </row>
    <row r="9" spans="1:21" hidden="1" x14ac:dyDescent="0.35">
      <c r="A9">
        <v>7</v>
      </c>
      <c r="B9" s="4" t="s">
        <v>43</v>
      </c>
      <c r="C9" s="3" t="s">
        <v>44</v>
      </c>
      <c r="D9">
        <v>4500</v>
      </c>
      <c r="E9" s="11" cm="1">
        <f t="array" ref="E9">_xlfn.IFS(L9="USD",F9, L9="CAD", F9*0.73, L9="AUD", F9*0.64, L9="DKK",F9*0.13, L9="GBP", F9*1.07, L9="CHF", F9*1.01, L9="EUR", F9*0.96)</f>
        <v>1916.3300000000002</v>
      </c>
      <c r="F9">
        <v>14741</v>
      </c>
      <c r="G9" s="7">
        <f t="shared" si="0"/>
        <v>3.2757777777777779</v>
      </c>
      <c r="H9" t="s">
        <v>20</v>
      </c>
      <c r="I9">
        <f t="shared" si="1"/>
        <v>64.93832599118943</v>
      </c>
      <c r="J9">
        <v>227</v>
      </c>
      <c r="K9" t="s">
        <v>36</v>
      </c>
      <c r="L9" t="s">
        <v>37</v>
      </c>
      <c r="M9" s="9">
        <f t="shared" si="2"/>
        <v>42229.208333333328</v>
      </c>
      <c r="N9">
        <v>1439442000</v>
      </c>
      <c r="O9" s="9">
        <f t="shared" si="3"/>
        <v>42231.208333333328</v>
      </c>
      <c r="P9">
        <v>1439614800</v>
      </c>
      <c r="Q9" t="b">
        <v>0</v>
      </c>
      <c r="R9" t="b">
        <v>0</v>
      </c>
      <c r="S9" t="s">
        <v>33</v>
      </c>
      <c r="T9" t="str">
        <f t="shared" si="4"/>
        <v>theater/</v>
      </c>
      <c r="U9" t="str">
        <f t="shared" si="5"/>
        <v>plays</v>
      </c>
    </row>
    <row r="10" spans="1:21" hidden="1" x14ac:dyDescent="0.35">
      <c r="A10">
        <v>8</v>
      </c>
      <c r="B10" s="4" t="s">
        <v>45</v>
      </c>
      <c r="C10" s="3" t="s">
        <v>46</v>
      </c>
      <c r="D10">
        <v>110100</v>
      </c>
      <c r="E10" s="11" cm="1">
        <f t="array" ref="E10">_xlfn.IFS(L10="USD",F10, L10="CAD", F10*0.73, L10="AUD", F10*0.64, L10="DKK",F10*0.13, L10="GBP", F10*1.07, L10="CHF", F10*1.01, L10="EUR", F10*0.96)</f>
        <v>2852.98</v>
      </c>
      <c r="F10">
        <v>21946</v>
      </c>
      <c r="G10" s="7">
        <f t="shared" si="0"/>
        <v>0.19932788374205268</v>
      </c>
      <c r="H10" t="s">
        <v>47</v>
      </c>
      <c r="I10">
        <f t="shared" si="1"/>
        <v>30.997175141242938</v>
      </c>
      <c r="J10">
        <v>708</v>
      </c>
      <c r="K10" t="s">
        <v>36</v>
      </c>
      <c r="L10" t="s">
        <v>37</v>
      </c>
      <c r="M10" s="9">
        <f t="shared" si="2"/>
        <v>40399.208333333336</v>
      </c>
      <c r="N10">
        <v>1281330000</v>
      </c>
      <c r="O10" s="9">
        <f t="shared" si="3"/>
        <v>40401.208333333336</v>
      </c>
      <c r="P10">
        <v>1281502800</v>
      </c>
      <c r="Q10" t="b">
        <v>0</v>
      </c>
      <c r="R10" t="b">
        <v>0</v>
      </c>
      <c r="S10" t="s">
        <v>33</v>
      </c>
      <c r="T10" t="str">
        <f t="shared" si="4"/>
        <v>theater/</v>
      </c>
      <c r="U10" t="str">
        <f t="shared" si="5"/>
        <v>plays</v>
      </c>
    </row>
    <row r="11" spans="1:21" x14ac:dyDescent="0.35">
      <c r="A11">
        <v>9</v>
      </c>
      <c r="B11" s="4" t="s">
        <v>48</v>
      </c>
      <c r="C11" s="3" t="s">
        <v>49</v>
      </c>
      <c r="D11">
        <v>6200</v>
      </c>
      <c r="E11" s="11" cm="1">
        <f t="array" ref="E11">_xlfn.IFS(L11="USD",F11, L11="CAD", F11*0.73, L11="AUD", F11*0.64, L11="DKK",F11*0.13, L11="GBP", F11*1.07, L11="CHF", F11*1.01, L11="EUR", F11*0.96)</f>
        <v>3208</v>
      </c>
      <c r="F11">
        <v>3208</v>
      </c>
      <c r="G11" s="7">
        <f t="shared" si="0"/>
        <v>0.51741935483870971</v>
      </c>
      <c r="H11" t="s">
        <v>14</v>
      </c>
      <c r="I11">
        <f t="shared" si="1"/>
        <v>72.909090909090907</v>
      </c>
      <c r="J11">
        <v>44</v>
      </c>
      <c r="K11" t="s">
        <v>21</v>
      </c>
      <c r="L11" t="s">
        <v>22</v>
      </c>
      <c r="M11" s="9">
        <f t="shared" si="2"/>
        <v>41536.208333333336</v>
      </c>
      <c r="N11">
        <v>1379566800</v>
      </c>
      <c r="O11" s="9">
        <f t="shared" si="3"/>
        <v>41585.25</v>
      </c>
      <c r="P11">
        <v>1383804000</v>
      </c>
      <c r="Q11" t="b">
        <v>0</v>
      </c>
      <c r="R11" t="b">
        <v>0</v>
      </c>
      <c r="S11" t="s">
        <v>50</v>
      </c>
      <c r="T11" t="str">
        <f t="shared" si="4"/>
        <v>music/</v>
      </c>
      <c r="U11" t="str">
        <f t="shared" ref="U11:U74" si="6">RIGHT(S11, LEN(S11)-SEARCH("/",S11, 1))</f>
        <v>electric music</v>
      </c>
    </row>
    <row r="12" spans="1:21" hidden="1" x14ac:dyDescent="0.35">
      <c r="A12">
        <v>10</v>
      </c>
      <c r="B12" s="4" t="s">
        <v>51</v>
      </c>
      <c r="C12" s="3" t="s">
        <v>52</v>
      </c>
      <c r="D12">
        <v>5200</v>
      </c>
      <c r="E12" s="11" cm="1">
        <f t="array" ref="E12">_xlfn.IFS(L12="USD",F12, L12="CAD", F12*0.73, L12="AUD", F12*0.64, L12="DKK",F12*0.13, L12="GBP", F12*1.07, L12="CHF", F12*1.01, L12="EUR", F12*0.96)</f>
        <v>13838</v>
      </c>
      <c r="F12">
        <v>13838</v>
      </c>
      <c r="G12" s="7">
        <f t="shared" si="0"/>
        <v>2.6611538461538462</v>
      </c>
      <c r="H12" t="s">
        <v>20</v>
      </c>
      <c r="I12">
        <f t="shared" si="1"/>
        <v>62.9</v>
      </c>
      <c r="J12">
        <v>220</v>
      </c>
      <c r="K12" t="s">
        <v>21</v>
      </c>
      <c r="L12" t="s">
        <v>22</v>
      </c>
      <c r="M12" s="9">
        <f t="shared" si="2"/>
        <v>40404.208333333336</v>
      </c>
      <c r="N12">
        <v>1281762000</v>
      </c>
      <c r="O12" s="9">
        <f t="shared" si="3"/>
        <v>40452.208333333336</v>
      </c>
      <c r="P12">
        <v>1285909200</v>
      </c>
      <c r="Q12" t="b">
        <v>0</v>
      </c>
      <c r="R12" t="b">
        <v>0</v>
      </c>
      <c r="S12" t="s">
        <v>53</v>
      </c>
      <c r="T12" t="str">
        <f t="shared" si="4"/>
        <v>film &amp; video/</v>
      </c>
      <c r="U12" t="str">
        <f t="shared" si="6"/>
        <v>drama</v>
      </c>
    </row>
    <row r="13" spans="1:21" ht="31" x14ac:dyDescent="0.35">
      <c r="A13">
        <v>11</v>
      </c>
      <c r="B13" s="4" t="s">
        <v>54</v>
      </c>
      <c r="C13" s="3" t="s">
        <v>55</v>
      </c>
      <c r="D13">
        <v>6300</v>
      </c>
      <c r="E13" s="11" cm="1">
        <f t="array" ref="E13">_xlfn.IFS(L13="USD",F13, L13="CAD", F13*0.73, L13="AUD", F13*0.64, L13="DKK",F13*0.13, L13="GBP", F13*1.07, L13="CHF", F13*1.01, L13="EUR", F13*0.96)</f>
        <v>3030</v>
      </c>
      <c r="F13">
        <v>3030</v>
      </c>
      <c r="G13" s="7">
        <f t="shared" si="0"/>
        <v>0.48095238095238096</v>
      </c>
      <c r="H13" t="s">
        <v>14</v>
      </c>
      <c r="I13">
        <f t="shared" si="1"/>
        <v>112.22222222222223</v>
      </c>
      <c r="J13">
        <v>27</v>
      </c>
      <c r="K13" t="s">
        <v>21</v>
      </c>
      <c r="L13" t="s">
        <v>22</v>
      </c>
      <c r="M13" s="9">
        <f t="shared" si="2"/>
        <v>40442.208333333336</v>
      </c>
      <c r="N13">
        <v>1285045200</v>
      </c>
      <c r="O13" s="9">
        <f t="shared" si="3"/>
        <v>40448.208333333336</v>
      </c>
      <c r="P13">
        <v>1285563600</v>
      </c>
      <c r="Q13" t="b">
        <v>0</v>
      </c>
      <c r="R13" t="b">
        <v>1</v>
      </c>
      <c r="S13" t="s">
        <v>33</v>
      </c>
      <c r="T13" t="str">
        <f t="shared" si="4"/>
        <v>theater/</v>
      </c>
      <c r="U13" t="str">
        <f t="shared" si="6"/>
        <v>plays</v>
      </c>
    </row>
    <row r="14" spans="1:21" x14ac:dyDescent="0.35">
      <c r="A14">
        <v>12</v>
      </c>
      <c r="B14" s="4" t="s">
        <v>56</v>
      </c>
      <c r="C14" s="3" t="s">
        <v>57</v>
      </c>
      <c r="D14">
        <v>6300</v>
      </c>
      <c r="E14" s="11" cm="1">
        <f t="array" ref="E14">_xlfn.IFS(L14="USD",F14, L14="CAD", F14*0.73, L14="AUD", F14*0.64, L14="DKK",F14*0.13, L14="GBP", F14*1.07, L14="CHF", F14*1.01, L14="EUR", F14*0.96)</f>
        <v>5629</v>
      </c>
      <c r="F14">
        <v>5629</v>
      </c>
      <c r="G14" s="7">
        <f t="shared" si="0"/>
        <v>0.89349206349206345</v>
      </c>
      <c r="H14" t="s">
        <v>14</v>
      </c>
      <c r="I14">
        <f t="shared" si="1"/>
        <v>102.34545454545454</v>
      </c>
      <c r="J14">
        <v>55</v>
      </c>
      <c r="K14" t="s">
        <v>21</v>
      </c>
      <c r="L14" t="s">
        <v>22</v>
      </c>
      <c r="M14" s="9">
        <f t="shared" si="2"/>
        <v>43760.208333333328</v>
      </c>
      <c r="N14">
        <v>1571720400</v>
      </c>
      <c r="O14" s="9">
        <f t="shared" si="3"/>
        <v>43768.208333333328</v>
      </c>
      <c r="P14">
        <v>1572411600</v>
      </c>
      <c r="Q14" t="b">
        <v>0</v>
      </c>
      <c r="R14" t="b">
        <v>0</v>
      </c>
      <c r="S14" t="s">
        <v>53</v>
      </c>
      <c r="T14" t="str">
        <f t="shared" si="4"/>
        <v>film &amp; video/</v>
      </c>
      <c r="U14" t="str">
        <f t="shared" si="6"/>
        <v>drama</v>
      </c>
    </row>
    <row r="15" spans="1:21" ht="31" hidden="1" x14ac:dyDescent="0.35">
      <c r="A15">
        <v>13</v>
      </c>
      <c r="B15" s="4" t="s">
        <v>58</v>
      </c>
      <c r="C15" s="3" t="s">
        <v>59</v>
      </c>
      <c r="D15">
        <v>4200</v>
      </c>
      <c r="E15" s="11" cm="1">
        <f t="array" ref="E15">_xlfn.IFS(L15="USD",F15, L15="CAD", F15*0.73, L15="AUD", F15*0.64, L15="DKK",F15*0.13, L15="GBP", F15*1.07, L15="CHF", F15*1.01, L15="EUR", F15*0.96)</f>
        <v>10295</v>
      </c>
      <c r="F15">
        <v>10295</v>
      </c>
      <c r="G15" s="7">
        <f t="shared" si="0"/>
        <v>2.4511904761904764</v>
      </c>
      <c r="H15" t="s">
        <v>20</v>
      </c>
      <c r="I15">
        <f t="shared" si="1"/>
        <v>105.05102040816327</v>
      </c>
      <c r="J15">
        <v>98</v>
      </c>
      <c r="K15" t="s">
        <v>21</v>
      </c>
      <c r="L15" t="s">
        <v>22</v>
      </c>
      <c r="M15" s="9">
        <f t="shared" si="2"/>
        <v>42532.208333333328</v>
      </c>
      <c r="N15">
        <v>1465621200</v>
      </c>
      <c r="O15" s="9">
        <f t="shared" si="3"/>
        <v>42544.208333333328</v>
      </c>
      <c r="P15">
        <v>1466658000</v>
      </c>
      <c r="Q15" t="b">
        <v>0</v>
      </c>
      <c r="R15" t="b">
        <v>0</v>
      </c>
      <c r="S15" t="s">
        <v>60</v>
      </c>
      <c r="T15" t="str">
        <f t="shared" si="4"/>
        <v>music/</v>
      </c>
      <c r="U15" t="str">
        <f t="shared" si="6"/>
        <v>indie rock</v>
      </c>
    </row>
    <row r="16" spans="1:21" x14ac:dyDescent="0.35">
      <c r="A16">
        <v>14</v>
      </c>
      <c r="B16" s="4" t="s">
        <v>61</v>
      </c>
      <c r="C16" s="3" t="s">
        <v>62</v>
      </c>
      <c r="D16">
        <v>28200</v>
      </c>
      <c r="E16" s="11" cm="1">
        <f t="array" ref="E16">_xlfn.IFS(L16="USD",F16, L16="CAD", F16*0.73, L16="AUD", F16*0.64, L16="DKK",F16*0.13, L16="GBP", F16*1.07, L16="CHF", F16*1.01, L16="EUR", F16*0.96)</f>
        <v>18829</v>
      </c>
      <c r="F16">
        <v>18829</v>
      </c>
      <c r="G16" s="7">
        <f t="shared" si="0"/>
        <v>0.66769503546099296</v>
      </c>
      <c r="H16" t="s">
        <v>14</v>
      </c>
      <c r="I16">
        <f t="shared" si="1"/>
        <v>94.144999999999996</v>
      </c>
      <c r="J16">
        <v>200</v>
      </c>
      <c r="K16" t="s">
        <v>21</v>
      </c>
      <c r="L16" t="s">
        <v>22</v>
      </c>
      <c r="M16" s="9">
        <f t="shared" si="2"/>
        <v>40974.25</v>
      </c>
      <c r="N16">
        <v>1331013600</v>
      </c>
      <c r="O16" s="9">
        <f t="shared" si="3"/>
        <v>41001.208333333336</v>
      </c>
      <c r="P16">
        <v>1333342800</v>
      </c>
      <c r="Q16" t="b">
        <v>0</v>
      </c>
      <c r="R16" t="b">
        <v>0</v>
      </c>
      <c r="S16" t="s">
        <v>60</v>
      </c>
      <c r="T16" t="str">
        <f t="shared" si="4"/>
        <v>music/</v>
      </c>
      <c r="U16" t="str">
        <f t="shared" si="6"/>
        <v>indie rock</v>
      </c>
    </row>
    <row r="17" spans="1:21" x14ac:dyDescent="0.35">
      <c r="A17">
        <v>15</v>
      </c>
      <c r="B17" s="4" t="s">
        <v>63</v>
      </c>
      <c r="C17" s="3" t="s">
        <v>64</v>
      </c>
      <c r="D17">
        <v>81200</v>
      </c>
      <c r="E17" s="11" cm="1">
        <f t="array" ref="E17">_xlfn.IFS(L17="USD",F17, L17="CAD", F17*0.73, L17="AUD", F17*0.64, L17="DKK",F17*0.13, L17="GBP", F17*1.07, L17="CHF", F17*1.01, L17="EUR", F17*0.96)</f>
        <v>38414</v>
      </c>
      <c r="F17">
        <v>38414</v>
      </c>
      <c r="G17" s="7">
        <f t="shared" si="0"/>
        <v>0.47307881773399013</v>
      </c>
      <c r="H17" t="s">
        <v>14</v>
      </c>
      <c r="I17">
        <f t="shared" si="1"/>
        <v>84.986725663716811</v>
      </c>
      <c r="J17">
        <v>452</v>
      </c>
      <c r="K17" t="s">
        <v>21</v>
      </c>
      <c r="L17" t="s">
        <v>22</v>
      </c>
      <c r="M17" s="9">
        <f t="shared" si="2"/>
        <v>43809.25</v>
      </c>
      <c r="N17">
        <v>1575957600</v>
      </c>
      <c r="O17" s="9">
        <f t="shared" si="3"/>
        <v>43813.25</v>
      </c>
      <c r="P17">
        <v>1576303200</v>
      </c>
      <c r="Q17" t="b">
        <v>0</v>
      </c>
      <c r="R17" t="b">
        <v>0</v>
      </c>
      <c r="S17" t="s">
        <v>65</v>
      </c>
      <c r="T17" t="str">
        <f t="shared" si="4"/>
        <v>technology/</v>
      </c>
      <c r="U17" t="str">
        <f t="shared" si="6"/>
        <v>wearables</v>
      </c>
    </row>
    <row r="18" spans="1:21" hidden="1" x14ac:dyDescent="0.35">
      <c r="A18">
        <v>16</v>
      </c>
      <c r="B18" s="4" t="s">
        <v>66</v>
      </c>
      <c r="C18" s="3" t="s">
        <v>67</v>
      </c>
      <c r="D18">
        <v>1700</v>
      </c>
      <c r="E18" s="11" cm="1">
        <f t="array" ref="E18">_xlfn.IFS(L18="USD",F18, L18="CAD", F18*0.73, L18="AUD", F18*0.64, L18="DKK",F18*0.13, L18="GBP", F18*1.07, L18="CHF", F18*1.01, L18="EUR", F18*0.96)</f>
        <v>11041</v>
      </c>
      <c r="F18">
        <v>11041</v>
      </c>
      <c r="G18" s="7">
        <f t="shared" si="0"/>
        <v>6.4947058823529416</v>
      </c>
      <c r="H18" t="s">
        <v>20</v>
      </c>
      <c r="I18">
        <f t="shared" si="1"/>
        <v>110.41</v>
      </c>
      <c r="J18">
        <v>100</v>
      </c>
      <c r="K18" t="s">
        <v>21</v>
      </c>
      <c r="L18" t="s">
        <v>22</v>
      </c>
      <c r="M18" s="9">
        <f t="shared" si="2"/>
        <v>41661.25</v>
      </c>
      <c r="N18">
        <v>1390370400</v>
      </c>
      <c r="O18" s="9">
        <f t="shared" si="3"/>
        <v>41683.25</v>
      </c>
      <c r="P18">
        <v>1392271200</v>
      </c>
      <c r="Q18" t="b">
        <v>0</v>
      </c>
      <c r="R18" t="b">
        <v>0</v>
      </c>
      <c r="S18" t="s">
        <v>68</v>
      </c>
      <c r="T18" t="str">
        <f t="shared" si="4"/>
        <v>publishing/</v>
      </c>
      <c r="U18" t="str">
        <f t="shared" si="6"/>
        <v>nonfiction</v>
      </c>
    </row>
    <row r="19" spans="1:21" hidden="1" x14ac:dyDescent="0.35">
      <c r="A19">
        <v>17</v>
      </c>
      <c r="B19" s="4" t="s">
        <v>69</v>
      </c>
      <c r="C19" s="3" t="s">
        <v>70</v>
      </c>
      <c r="D19">
        <v>84600</v>
      </c>
      <c r="E19" s="11" cm="1">
        <f t="array" ref="E19">_xlfn.IFS(L19="USD",F19, L19="CAD", F19*0.73, L19="AUD", F19*0.64, L19="DKK",F19*0.13, L19="GBP", F19*1.07, L19="CHF", F19*1.01, L19="EUR", F19*0.96)</f>
        <v>134845</v>
      </c>
      <c r="F19">
        <v>134845</v>
      </c>
      <c r="G19" s="7">
        <f t="shared" si="0"/>
        <v>1.5939125295508274</v>
      </c>
      <c r="H19" t="s">
        <v>20</v>
      </c>
      <c r="I19">
        <f t="shared" si="1"/>
        <v>107.96236989591674</v>
      </c>
      <c r="J19">
        <v>1249</v>
      </c>
      <c r="K19" t="s">
        <v>21</v>
      </c>
      <c r="L19" t="s">
        <v>22</v>
      </c>
      <c r="M19" s="9">
        <f t="shared" si="2"/>
        <v>40555.25</v>
      </c>
      <c r="N19">
        <v>1294812000</v>
      </c>
      <c r="O19" s="9">
        <f t="shared" si="3"/>
        <v>40556.25</v>
      </c>
      <c r="P19">
        <v>1294898400</v>
      </c>
      <c r="Q19" t="b">
        <v>0</v>
      </c>
      <c r="R19" t="b">
        <v>0</v>
      </c>
      <c r="S19" t="s">
        <v>71</v>
      </c>
      <c r="T19" t="str">
        <f t="shared" si="4"/>
        <v>film &amp; video/</v>
      </c>
      <c r="U19" t="str">
        <f t="shared" si="6"/>
        <v>animation</v>
      </c>
    </row>
    <row r="20" spans="1:21" hidden="1" x14ac:dyDescent="0.35">
      <c r="A20">
        <v>18</v>
      </c>
      <c r="B20" s="4" t="s">
        <v>72</v>
      </c>
      <c r="C20" s="3" t="s">
        <v>73</v>
      </c>
      <c r="D20">
        <v>9100</v>
      </c>
      <c r="E20" s="11" cm="1">
        <f t="array" ref="E20">_xlfn.IFS(L20="USD",F20, L20="CAD", F20*0.73, L20="AUD", F20*0.64, L20="DKK",F20*0.13, L20="GBP", F20*1.07, L20="CHF", F20*1.01, L20="EUR", F20*0.96)</f>
        <v>6089</v>
      </c>
      <c r="F20">
        <v>6089</v>
      </c>
      <c r="G20" s="7">
        <f t="shared" si="0"/>
        <v>0.66912087912087914</v>
      </c>
      <c r="H20" t="s">
        <v>74</v>
      </c>
      <c r="I20">
        <f t="shared" si="1"/>
        <v>45.103703703703701</v>
      </c>
      <c r="J20">
        <v>135</v>
      </c>
      <c r="K20" t="s">
        <v>21</v>
      </c>
      <c r="L20" t="s">
        <v>22</v>
      </c>
      <c r="M20" s="9">
        <f t="shared" si="2"/>
        <v>43351.208333333328</v>
      </c>
      <c r="N20">
        <v>1536382800</v>
      </c>
      <c r="O20" s="9">
        <f t="shared" si="3"/>
        <v>43359.208333333328</v>
      </c>
      <c r="P20">
        <v>1537074000</v>
      </c>
      <c r="Q20" t="b">
        <v>0</v>
      </c>
      <c r="R20" t="b">
        <v>0</v>
      </c>
      <c r="S20" t="s">
        <v>33</v>
      </c>
      <c r="T20" t="str">
        <f t="shared" si="4"/>
        <v>theater/</v>
      </c>
      <c r="U20" t="str">
        <f t="shared" si="6"/>
        <v>plays</v>
      </c>
    </row>
    <row r="21" spans="1:21" x14ac:dyDescent="0.35">
      <c r="A21">
        <v>19</v>
      </c>
      <c r="B21" s="4" t="s">
        <v>75</v>
      </c>
      <c r="C21" s="3" t="s">
        <v>76</v>
      </c>
      <c r="D21">
        <v>62500</v>
      </c>
      <c r="E21" s="11" cm="1">
        <f t="array" ref="E21">_xlfn.IFS(L21="USD",F21, L21="CAD", F21*0.73, L21="AUD", F21*0.64, L21="DKK",F21*0.13, L21="GBP", F21*1.07, L21="CHF", F21*1.01, L21="EUR", F21*0.96)</f>
        <v>30331</v>
      </c>
      <c r="F21">
        <v>30331</v>
      </c>
      <c r="G21" s="7">
        <f t="shared" si="0"/>
        <v>0.48529600000000001</v>
      </c>
      <c r="H21" t="s">
        <v>14</v>
      </c>
      <c r="I21">
        <f t="shared" si="1"/>
        <v>45.001483679525222</v>
      </c>
      <c r="J21">
        <v>674</v>
      </c>
      <c r="K21" t="s">
        <v>21</v>
      </c>
      <c r="L21" t="s">
        <v>22</v>
      </c>
      <c r="M21" s="9">
        <f t="shared" si="2"/>
        <v>43528.25</v>
      </c>
      <c r="N21">
        <v>1551679200</v>
      </c>
      <c r="O21" s="9">
        <f t="shared" si="3"/>
        <v>43549.208333333328</v>
      </c>
      <c r="P21">
        <v>1553490000</v>
      </c>
      <c r="Q21" t="b">
        <v>0</v>
      </c>
      <c r="R21" t="b">
        <v>1</v>
      </c>
      <c r="S21" t="s">
        <v>33</v>
      </c>
      <c r="T21" t="str">
        <f t="shared" si="4"/>
        <v>theater/</v>
      </c>
      <c r="U21" t="str">
        <f t="shared" si="6"/>
        <v>plays</v>
      </c>
    </row>
    <row r="22" spans="1:21" hidden="1" x14ac:dyDescent="0.35">
      <c r="A22">
        <v>20</v>
      </c>
      <c r="B22" s="4" t="s">
        <v>77</v>
      </c>
      <c r="C22" s="3" t="s">
        <v>78</v>
      </c>
      <c r="D22">
        <v>131800</v>
      </c>
      <c r="E22" s="11" cm="1">
        <f t="array" ref="E22">_xlfn.IFS(L22="USD",F22, L22="CAD", F22*0.73, L22="AUD", F22*0.64, L22="DKK",F22*0.13, L22="GBP", F22*1.07, L22="CHF", F22*1.01, L22="EUR", F22*0.96)</f>
        <v>147936</v>
      </c>
      <c r="F22">
        <v>147936</v>
      </c>
      <c r="G22" s="7">
        <f t="shared" si="0"/>
        <v>1.1224279210925645</v>
      </c>
      <c r="H22" t="s">
        <v>20</v>
      </c>
      <c r="I22">
        <f t="shared" si="1"/>
        <v>105.97134670487107</v>
      </c>
      <c r="J22">
        <v>1396</v>
      </c>
      <c r="K22" t="s">
        <v>21</v>
      </c>
      <c r="L22" t="s">
        <v>22</v>
      </c>
      <c r="M22" s="9">
        <f t="shared" si="2"/>
        <v>41848.208333333336</v>
      </c>
      <c r="N22">
        <v>1406523600</v>
      </c>
      <c r="O22" s="9">
        <f t="shared" si="3"/>
        <v>41848.208333333336</v>
      </c>
      <c r="P22">
        <v>1406523600</v>
      </c>
      <c r="Q22" t="b">
        <v>0</v>
      </c>
      <c r="R22" t="b">
        <v>0</v>
      </c>
      <c r="S22" t="s">
        <v>53</v>
      </c>
      <c r="T22" t="str">
        <f t="shared" si="4"/>
        <v>film &amp; video/</v>
      </c>
      <c r="U22" t="str">
        <f t="shared" si="6"/>
        <v>drama</v>
      </c>
    </row>
    <row r="23" spans="1:21" x14ac:dyDescent="0.35">
      <c r="A23">
        <v>21</v>
      </c>
      <c r="B23" s="4" t="s">
        <v>79</v>
      </c>
      <c r="C23" s="3" t="s">
        <v>80</v>
      </c>
      <c r="D23">
        <v>94000</v>
      </c>
      <c r="E23" s="11" cm="1">
        <f t="array" ref="E23">_xlfn.IFS(L23="USD",F23, L23="CAD", F23*0.73, L23="AUD", F23*0.64, L23="DKK",F23*0.13, L23="GBP", F23*1.07, L23="CHF", F23*1.01, L23="EUR", F23*0.96)</f>
        <v>38533</v>
      </c>
      <c r="F23">
        <v>38533</v>
      </c>
      <c r="G23" s="7">
        <f t="shared" si="0"/>
        <v>0.40992553191489361</v>
      </c>
      <c r="H23" t="s">
        <v>14</v>
      </c>
      <c r="I23">
        <f t="shared" si="1"/>
        <v>69.055555555555557</v>
      </c>
      <c r="J23">
        <v>558</v>
      </c>
      <c r="K23" t="s">
        <v>21</v>
      </c>
      <c r="L23" t="s">
        <v>22</v>
      </c>
      <c r="M23" s="9">
        <f t="shared" si="2"/>
        <v>40770.208333333336</v>
      </c>
      <c r="N23">
        <v>1313384400</v>
      </c>
      <c r="O23" s="9">
        <f t="shared" si="3"/>
        <v>40804.208333333336</v>
      </c>
      <c r="P23">
        <v>1316322000</v>
      </c>
      <c r="Q23" t="b">
        <v>0</v>
      </c>
      <c r="R23" t="b">
        <v>0</v>
      </c>
      <c r="S23" t="s">
        <v>33</v>
      </c>
      <c r="T23" t="str">
        <f t="shared" si="4"/>
        <v>theater/</v>
      </c>
      <c r="U23" t="str">
        <f t="shared" si="6"/>
        <v>plays</v>
      </c>
    </row>
    <row r="24" spans="1:21" hidden="1" x14ac:dyDescent="0.35">
      <c r="A24">
        <v>22</v>
      </c>
      <c r="B24" s="4" t="s">
        <v>81</v>
      </c>
      <c r="C24" s="3" t="s">
        <v>82</v>
      </c>
      <c r="D24">
        <v>59100</v>
      </c>
      <c r="E24" s="11" cm="1">
        <f t="array" ref="E24">_xlfn.IFS(L24="USD",F24, L24="CAD", F24*0.73, L24="AUD", F24*0.64, L24="DKK",F24*0.13, L24="GBP", F24*1.07, L24="CHF", F24*1.01, L24="EUR", F24*0.96)</f>
        <v>75690</v>
      </c>
      <c r="F24">
        <v>75690</v>
      </c>
      <c r="G24" s="7">
        <f t="shared" si="0"/>
        <v>1.2807106598984772</v>
      </c>
      <c r="H24" t="s">
        <v>20</v>
      </c>
      <c r="I24">
        <f t="shared" si="1"/>
        <v>85.044943820224717</v>
      </c>
      <c r="J24">
        <v>890</v>
      </c>
      <c r="K24" t="s">
        <v>21</v>
      </c>
      <c r="L24" t="s">
        <v>22</v>
      </c>
      <c r="M24" s="9">
        <f t="shared" si="2"/>
        <v>43193.208333333328</v>
      </c>
      <c r="N24">
        <v>1522731600</v>
      </c>
      <c r="O24" s="9">
        <f t="shared" si="3"/>
        <v>43208.208333333328</v>
      </c>
      <c r="P24">
        <v>1524027600</v>
      </c>
      <c r="Q24" t="b">
        <v>0</v>
      </c>
      <c r="R24" t="b">
        <v>0</v>
      </c>
      <c r="S24" t="s">
        <v>33</v>
      </c>
      <c r="T24" t="str">
        <f t="shared" si="4"/>
        <v>theater/</v>
      </c>
      <c r="U24" t="str">
        <f t="shared" si="6"/>
        <v>plays</v>
      </c>
    </row>
    <row r="25" spans="1:21" hidden="1" x14ac:dyDescent="0.35">
      <c r="A25">
        <v>23</v>
      </c>
      <c r="B25" s="4" t="s">
        <v>83</v>
      </c>
      <c r="C25" s="3" t="s">
        <v>84</v>
      </c>
      <c r="D25">
        <v>4500</v>
      </c>
      <c r="E25" s="11" cm="1">
        <f t="array" ref="E25">_xlfn.IFS(L25="USD",F25, L25="CAD", F25*0.73, L25="AUD", F25*0.64, L25="DKK",F25*0.13, L25="GBP", F25*1.07, L25="CHF", F25*1.01, L25="EUR", F25*0.96)</f>
        <v>15987.94</v>
      </c>
      <c r="F25">
        <v>14942</v>
      </c>
      <c r="G25" s="7">
        <f t="shared" si="0"/>
        <v>3.3204444444444445</v>
      </c>
      <c r="H25" t="s">
        <v>20</v>
      </c>
      <c r="I25">
        <f t="shared" si="1"/>
        <v>105.22535211267606</v>
      </c>
      <c r="J25">
        <v>142</v>
      </c>
      <c r="K25" t="s">
        <v>40</v>
      </c>
      <c r="L25" t="s">
        <v>41</v>
      </c>
      <c r="M25" s="9">
        <f t="shared" si="2"/>
        <v>43510.25</v>
      </c>
      <c r="N25">
        <v>1550124000</v>
      </c>
      <c r="O25" s="9">
        <f t="shared" si="3"/>
        <v>43563.208333333328</v>
      </c>
      <c r="P25">
        <v>1554699600</v>
      </c>
      <c r="Q25" t="b">
        <v>0</v>
      </c>
      <c r="R25" t="b">
        <v>0</v>
      </c>
      <c r="S25" t="s">
        <v>42</v>
      </c>
      <c r="T25" t="str">
        <f t="shared" si="4"/>
        <v>film &amp; video/</v>
      </c>
      <c r="U25" t="str">
        <f t="shared" si="6"/>
        <v>documentary</v>
      </c>
    </row>
    <row r="26" spans="1:21" hidden="1" x14ac:dyDescent="0.35">
      <c r="A26">
        <v>24</v>
      </c>
      <c r="B26" s="4" t="s">
        <v>85</v>
      </c>
      <c r="C26" s="3" t="s">
        <v>86</v>
      </c>
      <c r="D26">
        <v>92400</v>
      </c>
      <c r="E26" s="11" cm="1">
        <f t="array" ref="E26">_xlfn.IFS(L26="USD",F26, L26="CAD", F26*0.73, L26="AUD", F26*0.64, L26="DKK",F26*0.13, L26="GBP", F26*1.07, L26="CHF", F26*1.01, L26="EUR", F26*0.96)</f>
        <v>104257</v>
      </c>
      <c r="F26">
        <v>104257</v>
      </c>
      <c r="G26" s="7">
        <f t="shared" si="0"/>
        <v>1.1283225108225108</v>
      </c>
      <c r="H26" t="s">
        <v>20</v>
      </c>
      <c r="I26">
        <f t="shared" si="1"/>
        <v>39.003741114852225</v>
      </c>
      <c r="J26">
        <v>2673</v>
      </c>
      <c r="K26" t="s">
        <v>21</v>
      </c>
      <c r="L26" t="s">
        <v>22</v>
      </c>
      <c r="M26" s="9">
        <f t="shared" si="2"/>
        <v>41811.208333333336</v>
      </c>
      <c r="N26">
        <v>1403326800</v>
      </c>
      <c r="O26" s="9">
        <f t="shared" si="3"/>
        <v>41813.208333333336</v>
      </c>
      <c r="P26">
        <v>1403499600</v>
      </c>
      <c r="Q26" t="b">
        <v>0</v>
      </c>
      <c r="R26" t="b">
        <v>0</v>
      </c>
      <c r="S26" t="s">
        <v>65</v>
      </c>
      <c r="T26" t="str">
        <f t="shared" si="4"/>
        <v>technology/</v>
      </c>
      <c r="U26" t="str">
        <f t="shared" si="6"/>
        <v>wearables</v>
      </c>
    </row>
    <row r="27" spans="1:21" hidden="1" x14ac:dyDescent="0.35">
      <c r="A27">
        <v>25</v>
      </c>
      <c r="B27" s="4" t="s">
        <v>87</v>
      </c>
      <c r="C27" s="3" t="s">
        <v>88</v>
      </c>
      <c r="D27">
        <v>5500</v>
      </c>
      <c r="E27" s="11" cm="1">
        <f t="array" ref="E27">_xlfn.IFS(L27="USD",F27, L27="CAD", F27*0.73, L27="AUD", F27*0.64, L27="DKK",F27*0.13, L27="GBP", F27*1.07, L27="CHF", F27*1.01, L27="EUR", F27*0.96)</f>
        <v>11904</v>
      </c>
      <c r="F27">
        <v>11904</v>
      </c>
      <c r="G27" s="7">
        <f t="shared" si="0"/>
        <v>2.1643636363636363</v>
      </c>
      <c r="H27" t="s">
        <v>20</v>
      </c>
      <c r="I27">
        <f t="shared" si="1"/>
        <v>73.030674846625772</v>
      </c>
      <c r="J27">
        <v>163</v>
      </c>
      <c r="K27" t="s">
        <v>21</v>
      </c>
      <c r="L27" t="s">
        <v>22</v>
      </c>
      <c r="M27" s="9">
        <f t="shared" si="2"/>
        <v>40681.208333333336</v>
      </c>
      <c r="N27">
        <v>1305694800</v>
      </c>
      <c r="O27" s="9">
        <f t="shared" si="3"/>
        <v>40701.208333333336</v>
      </c>
      <c r="P27">
        <v>1307422800</v>
      </c>
      <c r="Q27" t="b">
        <v>0</v>
      </c>
      <c r="R27" t="b">
        <v>1</v>
      </c>
      <c r="S27" t="s">
        <v>89</v>
      </c>
      <c r="T27" t="str">
        <f t="shared" si="4"/>
        <v>games/</v>
      </c>
      <c r="U27" t="str">
        <f t="shared" si="6"/>
        <v>video games</v>
      </c>
    </row>
    <row r="28" spans="1:21" hidden="1" x14ac:dyDescent="0.35">
      <c r="A28">
        <v>26</v>
      </c>
      <c r="B28" s="4" t="s">
        <v>90</v>
      </c>
      <c r="C28" s="3" t="s">
        <v>91</v>
      </c>
      <c r="D28">
        <v>107500</v>
      </c>
      <c r="E28" s="11" cm="1">
        <f t="array" ref="E28">_xlfn.IFS(L28="USD",F28, L28="CAD", F28*0.73, L28="AUD", F28*0.64, L28="DKK",F28*0.13, L28="GBP", F28*1.07, L28="CHF", F28*1.01, L28="EUR", F28*0.96)</f>
        <v>51814</v>
      </c>
      <c r="F28">
        <v>51814</v>
      </c>
      <c r="G28" s="7">
        <f t="shared" si="0"/>
        <v>0.4819906976744186</v>
      </c>
      <c r="H28" t="s">
        <v>74</v>
      </c>
      <c r="I28">
        <f t="shared" si="1"/>
        <v>35.009459459459457</v>
      </c>
      <c r="J28">
        <v>1480</v>
      </c>
      <c r="K28" t="s">
        <v>21</v>
      </c>
      <c r="L28" t="s">
        <v>22</v>
      </c>
      <c r="M28" s="9">
        <f t="shared" si="2"/>
        <v>43312.208333333328</v>
      </c>
      <c r="N28">
        <v>1533013200</v>
      </c>
      <c r="O28" s="9">
        <f t="shared" si="3"/>
        <v>43339.208333333328</v>
      </c>
      <c r="P28">
        <v>1535346000</v>
      </c>
      <c r="Q28" t="b">
        <v>0</v>
      </c>
      <c r="R28" t="b">
        <v>0</v>
      </c>
      <c r="S28" t="s">
        <v>33</v>
      </c>
      <c r="T28" t="str">
        <f t="shared" si="4"/>
        <v>theater/</v>
      </c>
      <c r="U28" t="str">
        <f t="shared" si="6"/>
        <v>plays</v>
      </c>
    </row>
    <row r="29" spans="1:21" x14ac:dyDescent="0.35">
      <c r="A29">
        <v>27</v>
      </c>
      <c r="B29" s="4" t="s">
        <v>92</v>
      </c>
      <c r="C29" s="3" t="s">
        <v>93</v>
      </c>
      <c r="D29">
        <v>2000</v>
      </c>
      <c r="E29" s="11" cm="1">
        <f t="array" ref="E29">_xlfn.IFS(L29="USD",F29, L29="CAD", F29*0.73, L29="AUD", F29*0.64, L29="DKK",F29*0.13, L29="GBP", F29*1.07, L29="CHF", F29*1.01, L29="EUR", F29*0.96)</f>
        <v>1599</v>
      </c>
      <c r="F29">
        <v>1599</v>
      </c>
      <c r="G29" s="7">
        <f t="shared" si="0"/>
        <v>0.79949999999999999</v>
      </c>
      <c r="H29" t="s">
        <v>14</v>
      </c>
      <c r="I29">
        <f t="shared" si="1"/>
        <v>106.6</v>
      </c>
      <c r="J29">
        <v>15</v>
      </c>
      <c r="K29" t="s">
        <v>21</v>
      </c>
      <c r="L29" t="s">
        <v>22</v>
      </c>
      <c r="M29" s="9">
        <f t="shared" si="2"/>
        <v>42280.208333333328</v>
      </c>
      <c r="N29">
        <v>1443848400</v>
      </c>
      <c r="O29" s="9">
        <f t="shared" si="3"/>
        <v>42288.208333333328</v>
      </c>
      <c r="P29">
        <v>1444539600</v>
      </c>
      <c r="Q29" t="b">
        <v>0</v>
      </c>
      <c r="R29" t="b">
        <v>0</v>
      </c>
      <c r="S29" t="s">
        <v>23</v>
      </c>
      <c r="T29" t="str">
        <f t="shared" si="4"/>
        <v>music/</v>
      </c>
      <c r="U29" t="str">
        <f t="shared" si="6"/>
        <v>rock</v>
      </c>
    </row>
    <row r="30" spans="1:21" hidden="1" x14ac:dyDescent="0.35">
      <c r="A30">
        <v>28</v>
      </c>
      <c r="B30" s="4" t="s">
        <v>94</v>
      </c>
      <c r="C30" s="3" t="s">
        <v>95</v>
      </c>
      <c r="D30">
        <v>130800</v>
      </c>
      <c r="E30" s="11" cm="1">
        <f t="array" ref="E30">_xlfn.IFS(L30="USD",F30, L30="CAD", F30*0.73, L30="AUD", F30*0.64, L30="DKK",F30*0.13, L30="GBP", F30*1.07, L30="CHF", F30*1.01, L30="EUR", F30*0.96)</f>
        <v>137635</v>
      </c>
      <c r="F30">
        <v>137635</v>
      </c>
      <c r="G30" s="7">
        <f t="shared" si="0"/>
        <v>1.0522553516819573</v>
      </c>
      <c r="H30" t="s">
        <v>20</v>
      </c>
      <c r="I30">
        <f t="shared" si="1"/>
        <v>61.997747747747745</v>
      </c>
      <c r="J30">
        <v>2220</v>
      </c>
      <c r="K30" t="s">
        <v>21</v>
      </c>
      <c r="L30" t="s">
        <v>22</v>
      </c>
      <c r="M30" s="9">
        <f t="shared" si="2"/>
        <v>40218.25</v>
      </c>
      <c r="N30">
        <v>1265695200</v>
      </c>
      <c r="O30" s="9">
        <f t="shared" si="3"/>
        <v>40241.25</v>
      </c>
      <c r="P30">
        <v>1267682400</v>
      </c>
      <c r="Q30" t="b">
        <v>0</v>
      </c>
      <c r="R30" t="b">
        <v>1</v>
      </c>
      <c r="S30" t="s">
        <v>33</v>
      </c>
      <c r="T30" t="str">
        <f t="shared" si="4"/>
        <v>theater/</v>
      </c>
      <c r="U30" t="str">
        <f t="shared" si="6"/>
        <v>plays</v>
      </c>
    </row>
    <row r="31" spans="1:21" hidden="1" x14ac:dyDescent="0.35">
      <c r="A31">
        <v>29</v>
      </c>
      <c r="B31" s="4" t="s">
        <v>96</v>
      </c>
      <c r="C31" s="3" t="s">
        <v>97</v>
      </c>
      <c r="D31">
        <v>45900</v>
      </c>
      <c r="E31" s="11" cm="1">
        <f t="array" ref="E31">_xlfn.IFS(L31="USD",F31, L31="CAD", F31*0.73, L31="AUD", F31*0.64, L31="DKK",F31*0.13, L31="GBP", F31*1.07, L31="CHF", F31*1.01, L31="EUR", F31*0.96)</f>
        <v>152474.65</v>
      </c>
      <c r="F31">
        <v>150965</v>
      </c>
      <c r="G31" s="7">
        <f t="shared" si="0"/>
        <v>3.2889978213507627</v>
      </c>
      <c r="H31" t="s">
        <v>20</v>
      </c>
      <c r="I31">
        <f t="shared" si="1"/>
        <v>94.000622665006233</v>
      </c>
      <c r="J31">
        <v>1606</v>
      </c>
      <c r="K31" t="s">
        <v>98</v>
      </c>
      <c r="L31" t="s">
        <v>99</v>
      </c>
      <c r="M31" s="9">
        <f t="shared" si="2"/>
        <v>43301.208333333328</v>
      </c>
      <c r="N31">
        <v>1532062800</v>
      </c>
      <c r="O31" s="9">
        <f t="shared" si="3"/>
        <v>43341.208333333328</v>
      </c>
      <c r="P31">
        <v>1535518800</v>
      </c>
      <c r="Q31" t="b">
        <v>0</v>
      </c>
      <c r="R31" t="b">
        <v>0</v>
      </c>
      <c r="S31" t="s">
        <v>100</v>
      </c>
      <c r="T31" t="str">
        <f t="shared" si="4"/>
        <v>film &amp; video/</v>
      </c>
      <c r="U31" t="str">
        <f t="shared" si="6"/>
        <v>shorts</v>
      </c>
    </row>
    <row r="32" spans="1:21" hidden="1" x14ac:dyDescent="0.35">
      <c r="A32">
        <v>30</v>
      </c>
      <c r="B32" s="4" t="s">
        <v>101</v>
      </c>
      <c r="C32" s="3" t="s">
        <v>102</v>
      </c>
      <c r="D32">
        <v>9000</v>
      </c>
      <c r="E32" s="11" cm="1">
        <f t="array" ref="E32">_xlfn.IFS(L32="USD",F32, L32="CAD", F32*0.73, L32="AUD", F32*0.64, L32="DKK",F32*0.13, L32="GBP", F32*1.07, L32="CHF", F32*1.01, L32="EUR", F32*0.96)</f>
        <v>14455</v>
      </c>
      <c r="F32">
        <v>14455</v>
      </c>
      <c r="G32" s="7">
        <f t="shared" si="0"/>
        <v>1.606111111111111</v>
      </c>
      <c r="H32" t="s">
        <v>20</v>
      </c>
      <c r="I32">
        <f t="shared" si="1"/>
        <v>112.05426356589147</v>
      </c>
      <c r="J32">
        <v>129</v>
      </c>
      <c r="K32" t="s">
        <v>21</v>
      </c>
      <c r="L32" t="s">
        <v>22</v>
      </c>
      <c r="M32" s="9">
        <f t="shared" si="2"/>
        <v>43609.208333333328</v>
      </c>
      <c r="N32">
        <v>1558674000</v>
      </c>
      <c r="O32" s="9">
        <f t="shared" si="3"/>
        <v>43614.208333333328</v>
      </c>
      <c r="P32">
        <v>1559106000</v>
      </c>
      <c r="Q32" t="b">
        <v>0</v>
      </c>
      <c r="R32" t="b">
        <v>0</v>
      </c>
      <c r="S32" t="s">
        <v>71</v>
      </c>
      <c r="T32" t="str">
        <f t="shared" si="4"/>
        <v>film &amp; video/</v>
      </c>
      <c r="U32" t="str">
        <f t="shared" si="6"/>
        <v>animation</v>
      </c>
    </row>
    <row r="33" spans="1:21" hidden="1" x14ac:dyDescent="0.35">
      <c r="A33">
        <v>31</v>
      </c>
      <c r="B33" s="4" t="s">
        <v>103</v>
      </c>
      <c r="C33" s="3" t="s">
        <v>104</v>
      </c>
      <c r="D33">
        <v>3500</v>
      </c>
      <c r="E33" s="11" cm="1">
        <f t="array" ref="E33">_xlfn.IFS(L33="USD",F33, L33="CAD", F33*0.73, L33="AUD", F33*0.64, L33="DKK",F33*0.13, L33="GBP", F33*1.07, L33="CHF", F33*1.01, L33="EUR", F33*0.96)</f>
        <v>11609.5</v>
      </c>
      <c r="F33">
        <v>10850</v>
      </c>
      <c r="G33" s="7">
        <f t="shared" si="0"/>
        <v>3.1</v>
      </c>
      <c r="H33" t="s">
        <v>20</v>
      </c>
      <c r="I33">
        <f t="shared" si="1"/>
        <v>48.008849557522126</v>
      </c>
      <c r="J33">
        <v>226</v>
      </c>
      <c r="K33" t="s">
        <v>40</v>
      </c>
      <c r="L33" t="s">
        <v>41</v>
      </c>
      <c r="M33" s="9">
        <f t="shared" si="2"/>
        <v>42374.25</v>
      </c>
      <c r="N33">
        <v>1451973600</v>
      </c>
      <c r="O33" s="9">
        <f t="shared" si="3"/>
        <v>42402.25</v>
      </c>
      <c r="P33">
        <v>1454392800</v>
      </c>
      <c r="Q33" t="b">
        <v>0</v>
      </c>
      <c r="R33" t="b">
        <v>0</v>
      </c>
      <c r="S33" t="s">
        <v>89</v>
      </c>
      <c r="T33" t="str">
        <f t="shared" si="4"/>
        <v>games/</v>
      </c>
      <c r="U33" t="str">
        <f t="shared" si="6"/>
        <v>video games</v>
      </c>
    </row>
    <row r="34" spans="1:21" x14ac:dyDescent="0.35">
      <c r="A34">
        <v>32</v>
      </c>
      <c r="B34" s="4" t="s">
        <v>105</v>
      </c>
      <c r="C34" s="3" t="s">
        <v>106</v>
      </c>
      <c r="D34">
        <v>101000</v>
      </c>
      <c r="E34" s="11" cm="1">
        <f t="array" ref="E34">_xlfn.IFS(L34="USD",F34, L34="CAD", F34*0.73, L34="AUD", F34*0.64, L34="DKK",F34*0.13, L34="GBP", F34*1.07, L34="CHF", F34*1.01, L34="EUR", F34*0.96)</f>
        <v>84168.959999999992</v>
      </c>
      <c r="F34">
        <v>87676</v>
      </c>
      <c r="G34" s="7">
        <f t="shared" si="0"/>
        <v>0.86807920792079207</v>
      </c>
      <c r="H34" t="s">
        <v>14</v>
      </c>
      <c r="I34">
        <f t="shared" si="1"/>
        <v>38.004334633723452</v>
      </c>
      <c r="J34">
        <v>2307</v>
      </c>
      <c r="K34" t="s">
        <v>107</v>
      </c>
      <c r="L34" t="s">
        <v>108</v>
      </c>
      <c r="M34" s="9">
        <f t="shared" si="2"/>
        <v>43110.25</v>
      </c>
      <c r="N34">
        <v>1515564000</v>
      </c>
      <c r="O34" s="9">
        <f t="shared" si="3"/>
        <v>43137.25</v>
      </c>
      <c r="P34">
        <v>1517896800</v>
      </c>
      <c r="Q34" t="b">
        <v>0</v>
      </c>
      <c r="R34" t="b">
        <v>0</v>
      </c>
      <c r="S34" t="s">
        <v>42</v>
      </c>
      <c r="T34" t="str">
        <f t="shared" si="4"/>
        <v>film &amp; video/</v>
      </c>
      <c r="U34" t="str">
        <f t="shared" si="6"/>
        <v>documentary</v>
      </c>
    </row>
    <row r="35" spans="1:21" hidden="1" x14ac:dyDescent="0.35">
      <c r="A35">
        <v>33</v>
      </c>
      <c r="B35" s="4" t="s">
        <v>109</v>
      </c>
      <c r="C35" s="3" t="s">
        <v>110</v>
      </c>
      <c r="D35">
        <v>50200</v>
      </c>
      <c r="E35" s="11" cm="1">
        <f t="array" ref="E35">_xlfn.IFS(L35="USD",F35, L35="CAD", F35*0.73, L35="AUD", F35*0.64, L35="DKK",F35*0.13, L35="GBP", F35*1.07, L35="CHF", F35*1.01, L35="EUR", F35*0.96)</f>
        <v>189666</v>
      </c>
      <c r="F35">
        <v>189666</v>
      </c>
      <c r="G35" s="7">
        <f t="shared" si="0"/>
        <v>3.7782071713147412</v>
      </c>
      <c r="H35" t="s">
        <v>20</v>
      </c>
      <c r="I35">
        <f t="shared" si="1"/>
        <v>35.000184535892231</v>
      </c>
      <c r="J35">
        <v>5419</v>
      </c>
      <c r="K35" t="s">
        <v>21</v>
      </c>
      <c r="L35" t="s">
        <v>22</v>
      </c>
      <c r="M35" s="9">
        <f t="shared" si="2"/>
        <v>41917.208333333336</v>
      </c>
      <c r="N35">
        <v>1412485200</v>
      </c>
      <c r="O35" s="9">
        <f t="shared" si="3"/>
        <v>41954.25</v>
      </c>
      <c r="P35">
        <v>1415685600</v>
      </c>
      <c r="Q35" t="b">
        <v>0</v>
      </c>
      <c r="R35" t="b">
        <v>0</v>
      </c>
      <c r="S35" t="s">
        <v>33</v>
      </c>
      <c r="T35" t="str">
        <f t="shared" si="4"/>
        <v>theater/</v>
      </c>
      <c r="U35" t="str">
        <f t="shared" si="6"/>
        <v>plays</v>
      </c>
    </row>
    <row r="36" spans="1:21" ht="31" hidden="1" x14ac:dyDescent="0.35">
      <c r="A36">
        <v>34</v>
      </c>
      <c r="B36" s="4" t="s">
        <v>111</v>
      </c>
      <c r="C36" s="3" t="s">
        <v>112</v>
      </c>
      <c r="D36">
        <v>9300</v>
      </c>
      <c r="E36" s="11" cm="1">
        <f t="array" ref="E36">_xlfn.IFS(L36="USD",F36, L36="CAD", F36*0.73, L36="AUD", F36*0.64, L36="DKK",F36*0.13, L36="GBP", F36*1.07, L36="CHF", F36*1.01, L36="EUR", F36*0.96)</f>
        <v>14025</v>
      </c>
      <c r="F36">
        <v>14025</v>
      </c>
      <c r="G36" s="7">
        <f t="shared" si="0"/>
        <v>1.5080645161290323</v>
      </c>
      <c r="H36" t="s">
        <v>20</v>
      </c>
      <c r="I36">
        <f t="shared" si="1"/>
        <v>85</v>
      </c>
      <c r="J36">
        <v>165</v>
      </c>
      <c r="K36" t="s">
        <v>21</v>
      </c>
      <c r="L36" t="s">
        <v>22</v>
      </c>
      <c r="M36" s="9">
        <f t="shared" si="2"/>
        <v>42817.208333333328</v>
      </c>
      <c r="N36">
        <v>1490245200</v>
      </c>
      <c r="O36" s="9">
        <f t="shared" si="3"/>
        <v>42822.208333333328</v>
      </c>
      <c r="P36">
        <v>1490677200</v>
      </c>
      <c r="Q36" t="b">
        <v>0</v>
      </c>
      <c r="R36" t="b">
        <v>0</v>
      </c>
      <c r="S36" t="s">
        <v>42</v>
      </c>
      <c r="T36" t="str">
        <f t="shared" si="4"/>
        <v>film &amp; video/</v>
      </c>
      <c r="U36" t="str">
        <f t="shared" si="6"/>
        <v>documentary</v>
      </c>
    </row>
    <row r="37" spans="1:21" hidden="1" x14ac:dyDescent="0.35">
      <c r="A37">
        <v>35</v>
      </c>
      <c r="B37" s="4" t="s">
        <v>113</v>
      </c>
      <c r="C37" s="3" t="s">
        <v>114</v>
      </c>
      <c r="D37">
        <v>125500</v>
      </c>
      <c r="E37" s="11" cm="1">
        <f t="array" ref="E37">_xlfn.IFS(L37="USD",F37, L37="CAD", F37*0.73, L37="AUD", F37*0.64, L37="DKK",F37*0.13, L37="GBP", F37*1.07, L37="CHF", F37*1.01, L37="EUR", F37*0.96)</f>
        <v>24521.64</v>
      </c>
      <c r="F37">
        <v>188628</v>
      </c>
      <c r="G37" s="7">
        <f t="shared" si="0"/>
        <v>1.5030119521912351</v>
      </c>
      <c r="H37" t="s">
        <v>20</v>
      </c>
      <c r="I37">
        <f t="shared" si="1"/>
        <v>95.993893129770996</v>
      </c>
      <c r="J37">
        <v>1965</v>
      </c>
      <c r="K37" t="s">
        <v>36</v>
      </c>
      <c r="L37" t="s">
        <v>37</v>
      </c>
      <c r="M37" s="9">
        <f t="shared" si="2"/>
        <v>43484.25</v>
      </c>
      <c r="N37">
        <v>1547877600</v>
      </c>
      <c r="O37" s="9">
        <f t="shared" si="3"/>
        <v>43526.25</v>
      </c>
      <c r="P37">
        <v>1551506400</v>
      </c>
      <c r="Q37" t="b">
        <v>0</v>
      </c>
      <c r="R37" t="b">
        <v>1</v>
      </c>
      <c r="S37" t="s">
        <v>53</v>
      </c>
      <c r="T37" t="str">
        <f t="shared" si="4"/>
        <v>film &amp; video/</v>
      </c>
      <c r="U37" t="str">
        <f t="shared" si="6"/>
        <v>drama</v>
      </c>
    </row>
    <row r="38" spans="1:21" hidden="1" x14ac:dyDescent="0.35">
      <c r="A38">
        <v>36</v>
      </c>
      <c r="B38" s="4" t="s">
        <v>115</v>
      </c>
      <c r="C38" s="3" t="s">
        <v>116</v>
      </c>
      <c r="D38">
        <v>700</v>
      </c>
      <c r="E38" s="11" cm="1">
        <f t="array" ref="E38">_xlfn.IFS(L38="USD",F38, L38="CAD", F38*0.73, L38="AUD", F38*0.64, L38="DKK",F38*0.13, L38="GBP", F38*1.07, L38="CHF", F38*1.01, L38="EUR", F38*0.96)</f>
        <v>1101</v>
      </c>
      <c r="F38">
        <v>1101</v>
      </c>
      <c r="G38" s="7">
        <f t="shared" si="0"/>
        <v>1.572857142857143</v>
      </c>
      <c r="H38" t="s">
        <v>20</v>
      </c>
      <c r="I38">
        <f t="shared" si="1"/>
        <v>68.8125</v>
      </c>
      <c r="J38">
        <v>16</v>
      </c>
      <c r="K38" t="s">
        <v>21</v>
      </c>
      <c r="L38" t="s">
        <v>22</v>
      </c>
      <c r="M38" s="9">
        <f t="shared" si="2"/>
        <v>40600.25</v>
      </c>
      <c r="N38">
        <v>1298700000</v>
      </c>
      <c r="O38" s="9">
        <f t="shared" si="3"/>
        <v>40625.208333333336</v>
      </c>
      <c r="P38">
        <v>1300856400</v>
      </c>
      <c r="Q38" t="b">
        <v>0</v>
      </c>
      <c r="R38" t="b">
        <v>0</v>
      </c>
      <c r="S38" t="s">
        <v>33</v>
      </c>
      <c r="T38" t="str">
        <f t="shared" si="4"/>
        <v>theater/</v>
      </c>
      <c r="U38" t="str">
        <f t="shared" si="6"/>
        <v>plays</v>
      </c>
    </row>
    <row r="39" spans="1:21" ht="31" hidden="1" x14ac:dyDescent="0.35">
      <c r="A39">
        <v>37</v>
      </c>
      <c r="B39" s="4" t="s">
        <v>117</v>
      </c>
      <c r="C39" s="3" t="s">
        <v>118</v>
      </c>
      <c r="D39">
        <v>8100</v>
      </c>
      <c r="E39" s="11" cm="1">
        <f t="array" ref="E39">_xlfn.IFS(L39="USD",F39, L39="CAD", F39*0.73, L39="AUD", F39*0.64, L39="DKK",F39*0.13, L39="GBP", F39*1.07, L39="CHF", F39*1.01, L39="EUR", F39*0.96)</f>
        <v>11339</v>
      </c>
      <c r="F39">
        <v>11339</v>
      </c>
      <c r="G39" s="7">
        <f t="shared" si="0"/>
        <v>1.3998765432098765</v>
      </c>
      <c r="H39" t="s">
        <v>20</v>
      </c>
      <c r="I39">
        <f t="shared" si="1"/>
        <v>105.97196261682242</v>
      </c>
      <c r="J39">
        <v>107</v>
      </c>
      <c r="K39" t="s">
        <v>21</v>
      </c>
      <c r="L39" t="s">
        <v>22</v>
      </c>
      <c r="M39" s="9">
        <f t="shared" si="2"/>
        <v>43744.208333333328</v>
      </c>
      <c r="N39">
        <v>1570338000</v>
      </c>
      <c r="O39" s="9">
        <f t="shared" si="3"/>
        <v>43777.25</v>
      </c>
      <c r="P39">
        <v>1573192800</v>
      </c>
      <c r="Q39" t="b">
        <v>0</v>
      </c>
      <c r="R39" t="b">
        <v>1</v>
      </c>
      <c r="S39" t="s">
        <v>119</v>
      </c>
      <c r="T39" t="str">
        <f t="shared" si="4"/>
        <v>publishing/</v>
      </c>
      <c r="U39" t="str">
        <f t="shared" si="6"/>
        <v>fiction</v>
      </c>
    </row>
    <row r="40" spans="1:21" hidden="1" x14ac:dyDescent="0.35">
      <c r="A40">
        <v>38</v>
      </c>
      <c r="B40" s="4" t="s">
        <v>120</v>
      </c>
      <c r="C40" s="3" t="s">
        <v>121</v>
      </c>
      <c r="D40">
        <v>3100</v>
      </c>
      <c r="E40" s="11" cm="1">
        <f t="array" ref="E40">_xlfn.IFS(L40="USD",F40, L40="CAD", F40*0.73, L40="AUD", F40*0.64, L40="DKK",F40*0.13, L40="GBP", F40*1.07, L40="CHF", F40*1.01, L40="EUR", F40*0.96)</f>
        <v>10085</v>
      </c>
      <c r="F40">
        <v>10085</v>
      </c>
      <c r="G40" s="7">
        <f t="shared" si="0"/>
        <v>3.2532258064516131</v>
      </c>
      <c r="H40" t="s">
        <v>20</v>
      </c>
      <c r="I40">
        <f t="shared" si="1"/>
        <v>75.261194029850742</v>
      </c>
      <c r="J40">
        <v>134</v>
      </c>
      <c r="K40" t="s">
        <v>21</v>
      </c>
      <c r="L40" t="s">
        <v>22</v>
      </c>
      <c r="M40" s="9">
        <f t="shared" si="2"/>
        <v>40469.208333333336</v>
      </c>
      <c r="N40">
        <v>1287378000</v>
      </c>
      <c r="O40" s="9">
        <f t="shared" si="3"/>
        <v>40474.208333333336</v>
      </c>
      <c r="P40">
        <v>1287810000</v>
      </c>
      <c r="Q40" t="b">
        <v>0</v>
      </c>
      <c r="R40" t="b">
        <v>0</v>
      </c>
      <c r="S40" t="s">
        <v>122</v>
      </c>
      <c r="T40" t="str">
        <f t="shared" si="4"/>
        <v>photography/</v>
      </c>
      <c r="U40" t="str">
        <f t="shared" si="6"/>
        <v>photography books</v>
      </c>
    </row>
    <row r="41" spans="1:21" x14ac:dyDescent="0.35">
      <c r="A41">
        <v>39</v>
      </c>
      <c r="B41" s="4" t="s">
        <v>123</v>
      </c>
      <c r="C41" s="3" t="s">
        <v>124</v>
      </c>
      <c r="D41">
        <v>9900</v>
      </c>
      <c r="E41" s="11" cm="1">
        <f t="array" ref="E41">_xlfn.IFS(L41="USD",F41, L41="CAD", F41*0.73, L41="AUD", F41*0.64, L41="DKK",F41*0.13, L41="GBP", F41*1.07, L41="CHF", F41*1.01, L41="EUR", F41*0.96)</f>
        <v>653.51</v>
      </c>
      <c r="F41">
        <v>5027</v>
      </c>
      <c r="G41" s="7">
        <f t="shared" si="0"/>
        <v>0.50777777777777777</v>
      </c>
      <c r="H41" t="s">
        <v>14</v>
      </c>
      <c r="I41">
        <f t="shared" si="1"/>
        <v>57.125</v>
      </c>
      <c r="J41">
        <v>88</v>
      </c>
      <c r="K41" t="s">
        <v>36</v>
      </c>
      <c r="L41" t="s">
        <v>37</v>
      </c>
      <c r="M41" s="9">
        <f t="shared" si="2"/>
        <v>41330.25</v>
      </c>
      <c r="N41">
        <v>1361772000</v>
      </c>
      <c r="O41" s="9">
        <f t="shared" si="3"/>
        <v>41344.208333333336</v>
      </c>
      <c r="P41">
        <v>1362978000</v>
      </c>
      <c r="Q41" t="b">
        <v>0</v>
      </c>
      <c r="R41" t="b">
        <v>0</v>
      </c>
      <c r="S41" t="s">
        <v>33</v>
      </c>
      <c r="T41" t="str">
        <f t="shared" si="4"/>
        <v>theater/</v>
      </c>
      <c r="U41" t="str">
        <f t="shared" si="6"/>
        <v>plays</v>
      </c>
    </row>
    <row r="42" spans="1:21" hidden="1" x14ac:dyDescent="0.35">
      <c r="A42">
        <v>40</v>
      </c>
      <c r="B42" s="4" t="s">
        <v>125</v>
      </c>
      <c r="C42" s="3" t="s">
        <v>126</v>
      </c>
      <c r="D42">
        <v>8800</v>
      </c>
      <c r="E42" s="11" cm="1">
        <f t="array" ref="E42">_xlfn.IFS(L42="USD",F42, L42="CAD", F42*0.73, L42="AUD", F42*0.64, L42="DKK",F42*0.13, L42="GBP", F42*1.07, L42="CHF", F42*1.01, L42="EUR", F42*0.96)</f>
        <v>14878</v>
      </c>
      <c r="F42">
        <v>14878</v>
      </c>
      <c r="G42" s="7">
        <f t="shared" si="0"/>
        <v>1.6906818181818182</v>
      </c>
      <c r="H42" t="s">
        <v>20</v>
      </c>
      <c r="I42">
        <f t="shared" si="1"/>
        <v>75.141414141414145</v>
      </c>
      <c r="J42">
        <v>198</v>
      </c>
      <c r="K42" t="s">
        <v>21</v>
      </c>
      <c r="L42" t="s">
        <v>22</v>
      </c>
      <c r="M42" s="9">
        <f t="shared" si="2"/>
        <v>40334.208333333336</v>
      </c>
      <c r="N42">
        <v>1275714000</v>
      </c>
      <c r="O42" s="9">
        <f t="shared" si="3"/>
        <v>40353.208333333336</v>
      </c>
      <c r="P42">
        <v>1277355600</v>
      </c>
      <c r="Q42" t="b">
        <v>0</v>
      </c>
      <c r="R42" t="b">
        <v>1</v>
      </c>
      <c r="S42" t="s">
        <v>65</v>
      </c>
      <c r="T42" t="str">
        <f t="shared" si="4"/>
        <v>technology/</v>
      </c>
      <c r="U42" t="str">
        <f t="shared" si="6"/>
        <v>wearables</v>
      </c>
    </row>
    <row r="43" spans="1:21" hidden="1" x14ac:dyDescent="0.35">
      <c r="A43">
        <v>41</v>
      </c>
      <c r="B43" s="4" t="s">
        <v>127</v>
      </c>
      <c r="C43" s="3" t="s">
        <v>128</v>
      </c>
      <c r="D43">
        <v>5600</v>
      </c>
      <c r="E43" s="11" cm="1">
        <f t="array" ref="E43">_xlfn.IFS(L43="USD",F43, L43="CAD", F43*0.73, L43="AUD", F43*0.64, L43="DKK",F43*0.13, L43="GBP", F43*1.07, L43="CHF", F43*1.01, L43="EUR", F43*0.96)</f>
        <v>11447.039999999999</v>
      </c>
      <c r="F43">
        <v>11924</v>
      </c>
      <c r="G43" s="7">
        <f t="shared" si="0"/>
        <v>2.1292857142857144</v>
      </c>
      <c r="H43" t="s">
        <v>20</v>
      </c>
      <c r="I43">
        <f t="shared" si="1"/>
        <v>107.42342342342343</v>
      </c>
      <c r="J43">
        <v>111</v>
      </c>
      <c r="K43" t="s">
        <v>107</v>
      </c>
      <c r="L43" t="s">
        <v>108</v>
      </c>
      <c r="M43" s="9">
        <f t="shared" si="2"/>
        <v>41156.208333333336</v>
      </c>
      <c r="N43">
        <v>1346734800</v>
      </c>
      <c r="O43" s="9">
        <f t="shared" si="3"/>
        <v>41182.208333333336</v>
      </c>
      <c r="P43">
        <v>1348981200</v>
      </c>
      <c r="Q43" t="b">
        <v>0</v>
      </c>
      <c r="R43" t="b">
        <v>1</v>
      </c>
      <c r="S43" t="s">
        <v>23</v>
      </c>
      <c r="T43" t="str">
        <f t="shared" si="4"/>
        <v>music/</v>
      </c>
      <c r="U43" t="str">
        <f t="shared" si="6"/>
        <v>rock</v>
      </c>
    </row>
    <row r="44" spans="1:21" hidden="1" x14ac:dyDescent="0.35">
      <c r="A44">
        <v>42</v>
      </c>
      <c r="B44" s="4" t="s">
        <v>129</v>
      </c>
      <c r="C44" s="3" t="s">
        <v>130</v>
      </c>
      <c r="D44">
        <v>1800</v>
      </c>
      <c r="E44" s="11" cm="1">
        <f t="array" ref="E44">_xlfn.IFS(L44="USD",F44, L44="CAD", F44*0.73, L44="AUD", F44*0.64, L44="DKK",F44*0.13, L44="GBP", F44*1.07, L44="CHF", F44*1.01, L44="EUR", F44*0.96)</f>
        <v>7991</v>
      </c>
      <c r="F44">
        <v>7991</v>
      </c>
      <c r="G44" s="7">
        <f t="shared" si="0"/>
        <v>4.4394444444444447</v>
      </c>
      <c r="H44" t="s">
        <v>20</v>
      </c>
      <c r="I44">
        <f t="shared" si="1"/>
        <v>35.995495495495497</v>
      </c>
      <c r="J44">
        <v>222</v>
      </c>
      <c r="K44" t="s">
        <v>21</v>
      </c>
      <c r="L44" t="s">
        <v>22</v>
      </c>
      <c r="M44" s="9">
        <f t="shared" si="2"/>
        <v>40728.208333333336</v>
      </c>
      <c r="N44">
        <v>1309755600</v>
      </c>
      <c r="O44" s="9">
        <f t="shared" si="3"/>
        <v>40737.208333333336</v>
      </c>
      <c r="P44">
        <v>1310533200</v>
      </c>
      <c r="Q44" t="b">
        <v>0</v>
      </c>
      <c r="R44" t="b">
        <v>0</v>
      </c>
      <c r="S44" t="s">
        <v>17</v>
      </c>
      <c r="T44" t="str">
        <f t="shared" si="4"/>
        <v>food/</v>
      </c>
      <c r="U44" t="str">
        <f t="shared" si="6"/>
        <v>food trucks</v>
      </c>
    </row>
    <row r="45" spans="1:21" hidden="1" x14ac:dyDescent="0.35">
      <c r="A45">
        <v>43</v>
      </c>
      <c r="B45" s="4" t="s">
        <v>131</v>
      </c>
      <c r="C45" s="3" t="s">
        <v>132</v>
      </c>
      <c r="D45">
        <v>90200</v>
      </c>
      <c r="E45" s="11" cm="1">
        <f t="array" ref="E45">_xlfn.IFS(L45="USD",F45, L45="CAD", F45*0.73, L45="AUD", F45*0.64, L45="DKK",F45*0.13, L45="GBP", F45*1.07, L45="CHF", F45*1.01, L45="EUR", F45*0.96)</f>
        <v>167717</v>
      </c>
      <c r="F45">
        <v>167717</v>
      </c>
      <c r="G45" s="7">
        <f t="shared" si="0"/>
        <v>1.859390243902439</v>
      </c>
      <c r="H45" t="s">
        <v>20</v>
      </c>
      <c r="I45">
        <f t="shared" si="1"/>
        <v>26.998873148744366</v>
      </c>
      <c r="J45">
        <v>6212</v>
      </c>
      <c r="K45" t="s">
        <v>21</v>
      </c>
      <c r="L45" t="s">
        <v>22</v>
      </c>
      <c r="M45" s="9">
        <f t="shared" si="2"/>
        <v>41844.208333333336</v>
      </c>
      <c r="N45">
        <v>1406178000</v>
      </c>
      <c r="O45" s="9">
        <f t="shared" si="3"/>
        <v>41860.208333333336</v>
      </c>
      <c r="P45">
        <v>1407560400</v>
      </c>
      <c r="Q45" t="b">
        <v>0</v>
      </c>
      <c r="R45" t="b">
        <v>0</v>
      </c>
      <c r="S45" t="s">
        <v>133</v>
      </c>
      <c r="T45" t="str">
        <f t="shared" si="4"/>
        <v>publishing/</v>
      </c>
      <c r="U45" t="str">
        <f t="shared" si="6"/>
        <v>radio &amp; podcasts</v>
      </c>
    </row>
    <row r="46" spans="1:21" hidden="1" x14ac:dyDescent="0.35">
      <c r="A46">
        <v>44</v>
      </c>
      <c r="B46" s="4" t="s">
        <v>134</v>
      </c>
      <c r="C46" s="3" t="s">
        <v>135</v>
      </c>
      <c r="D46">
        <v>1600</v>
      </c>
      <c r="E46" s="11" cm="1">
        <f t="array" ref="E46">_xlfn.IFS(L46="USD",F46, L46="CAD", F46*0.73, L46="AUD", F46*0.64, L46="DKK",F46*0.13, L46="GBP", F46*1.07, L46="CHF", F46*1.01, L46="EUR", F46*0.96)</f>
        <v>1370.3300000000002</v>
      </c>
      <c r="F46">
        <v>10541</v>
      </c>
      <c r="G46" s="7">
        <f t="shared" si="0"/>
        <v>6.5881249999999998</v>
      </c>
      <c r="H46" t="s">
        <v>20</v>
      </c>
      <c r="I46">
        <f t="shared" si="1"/>
        <v>107.56122448979592</v>
      </c>
      <c r="J46">
        <v>98</v>
      </c>
      <c r="K46" t="s">
        <v>36</v>
      </c>
      <c r="L46" t="s">
        <v>37</v>
      </c>
      <c r="M46" s="9">
        <f t="shared" si="2"/>
        <v>43541.208333333328</v>
      </c>
      <c r="N46">
        <v>1552798800</v>
      </c>
      <c r="O46" s="9">
        <f t="shared" si="3"/>
        <v>43542.208333333328</v>
      </c>
      <c r="P46">
        <v>1552885200</v>
      </c>
      <c r="Q46" t="b">
        <v>0</v>
      </c>
      <c r="R46" t="b">
        <v>0</v>
      </c>
      <c r="S46" t="s">
        <v>119</v>
      </c>
      <c r="T46" t="str">
        <f t="shared" si="4"/>
        <v>publishing/</v>
      </c>
      <c r="U46" t="str">
        <f t="shared" si="6"/>
        <v>fiction</v>
      </c>
    </row>
    <row r="47" spans="1:21" ht="31" x14ac:dyDescent="0.35">
      <c r="A47">
        <v>45</v>
      </c>
      <c r="B47" s="4" t="s">
        <v>136</v>
      </c>
      <c r="C47" s="3" t="s">
        <v>137</v>
      </c>
      <c r="D47">
        <v>9500</v>
      </c>
      <c r="E47" s="11" cm="1">
        <f t="array" ref="E47">_xlfn.IFS(L47="USD",F47, L47="CAD", F47*0.73, L47="AUD", F47*0.64, L47="DKK",F47*0.13, L47="GBP", F47*1.07, L47="CHF", F47*1.01, L47="EUR", F47*0.96)</f>
        <v>4530</v>
      </c>
      <c r="F47">
        <v>4530</v>
      </c>
      <c r="G47" s="7">
        <f t="shared" si="0"/>
        <v>0.4768421052631579</v>
      </c>
      <c r="H47" t="s">
        <v>14</v>
      </c>
      <c r="I47">
        <f t="shared" si="1"/>
        <v>94.375</v>
      </c>
      <c r="J47">
        <v>48</v>
      </c>
      <c r="K47" t="s">
        <v>21</v>
      </c>
      <c r="L47" t="s">
        <v>22</v>
      </c>
      <c r="M47" s="9">
        <f t="shared" si="2"/>
        <v>42676.208333333328</v>
      </c>
      <c r="N47">
        <v>1478062800</v>
      </c>
      <c r="O47" s="9">
        <f t="shared" si="3"/>
        <v>42691.25</v>
      </c>
      <c r="P47">
        <v>1479362400</v>
      </c>
      <c r="Q47" t="b">
        <v>0</v>
      </c>
      <c r="R47" t="b">
        <v>1</v>
      </c>
      <c r="S47" t="s">
        <v>33</v>
      </c>
      <c r="T47" t="str">
        <f t="shared" si="4"/>
        <v>theater/</v>
      </c>
      <c r="U47" t="str">
        <f t="shared" si="6"/>
        <v>plays</v>
      </c>
    </row>
    <row r="48" spans="1:21" hidden="1" x14ac:dyDescent="0.35">
      <c r="A48">
        <v>46</v>
      </c>
      <c r="B48" s="4" t="s">
        <v>138</v>
      </c>
      <c r="C48" s="3" t="s">
        <v>139</v>
      </c>
      <c r="D48">
        <v>3700</v>
      </c>
      <c r="E48" s="11" cm="1">
        <f t="array" ref="E48">_xlfn.IFS(L48="USD",F48, L48="CAD", F48*0.73, L48="AUD", F48*0.64, L48="DKK",F48*0.13, L48="GBP", F48*1.07, L48="CHF", F48*1.01, L48="EUR", F48*0.96)</f>
        <v>4247</v>
      </c>
      <c r="F48">
        <v>4247</v>
      </c>
      <c r="G48" s="7">
        <f t="shared" si="0"/>
        <v>1.1478378378378378</v>
      </c>
      <c r="H48" t="s">
        <v>20</v>
      </c>
      <c r="I48">
        <f t="shared" si="1"/>
        <v>46.163043478260867</v>
      </c>
      <c r="J48">
        <v>92</v>
      </c>
      <c r="K48" t="s">
        <v>21</v>
      </c>
      <c r="L48" t="s">
        <v>22</v>
      </c>
      <c r="M48" s="9">
        <f t="shared" si="2"/>
        <v>40367.208333333336</v>
      </c>
      <c r="N48">
        <v>1278565200</v>
      </c>
      <c r="O48" s="9">
        <f t="shared" si="3"/>
        <v>40390.208333333336</v>
      </c>
      <c r="P48">
        <v>1280552400</v>
      </c>
      <c r="Q48" t="b">
        <v>0</v>
      </c>
      <c r="R48" t="b">
        <v>0</v>
      </c>
      <c r="S48" t="s">
        <v>23</v>
      </c>
      <c r="T48" t="str">
        <f t="shared" si="4"/>
        <v>music/</v>
      </c>
      <c r="U48" t="str">
        <f t="shared" si="6"/>
        <v>rock</v>
      </c>
    </row>
    <row r="49" spans="1:21" hidden="1" x14ac:dyDescent="0.35">
      <c r="A49">
        <v>47</v>
      </c>
      <c r="B49" s="4" t="s">
        <v>140</v>
      </c>
      <c r="C49" s="3" t="s">
        <v>141</v>
      </c>
      <c r="D49">
        <v>1500</v>
      </c>
      <c r="E49" s="11" cm="1">
        <f t="array" ref="E49">_xlfn.IFS(L49="USD",F49, L49="CAD", F49*0.73, L49="AUD", F49*0.64, L49="DKK",F49*0.13, L49="GBP", F49*1.07, L49="CHF", F49*1.01, L49="EUR", F49*0.96)</f>
        <v>7129</v>
      </c>
      <c r="F49">
        <v>7129</v>
      </c>
      <c r="G49" s="7">
        <f t="shared" si="0"/>
        <v>4.7526666666666664</v>
      </c>
      <c r="H49" t="s">
        <v>20</v>
      </c>
      <c r="I49">
        <f t="shared" si="1"/>
        <v>47.845637583892618</v>
      </c>
      <c r="J49">
        <v>149</v>
      </c>
      <c r="K49" t="s">
        <v>21</v>
      </c>
      <c r="L49" t="s">
        <v>22</v>
      </c>
      <c r="M49" s="9">
        <f t="shared" si="2"/>
        <v>41727.208333333336</v>
      </c>
      <c r="N49">
        <v>1396069200</v>
      </c>
      <c r="O49" s="9">
        <f t="shared" si="3"/>
        <v>41757.208333333336</v>
      </c>
      <c r="P49">
        <v>1398661200</v>
      </c>
      <c r="Q49" t="b">
        <v>0</v>
      </c>
      <c r="R49" t="b">
        <v>0</v>
      </c>
      <c r="S49" t="s">
        <v>33</v>
      </c>
      <c r="T49" t="str">
        <f t="shared" si="4"/>
        <v>theater/</v>
      </c>
      <c r="U49" t="str">
        <f t="shared" si="6"/>
        <v>plays</v>
      </c>
    </row>
    <row r="50" spans="1:21" hidden="1" x14ac:dyDescent="0.35">
      <c r="A50">
        <v>48</v>
      </c>
      <c r="B50" s="4" t="s">
        <v>142</v>
      </c>
      <c r="C50" s="3" t="s">
        <v>143</v>
      </c>
      <c r="D50">
        <v>33300</v>
      </c>
      <c r="E50" s="11" cm="1">
        <f t="array" ref="E50">_xlfn.IFS(L50="USD",F50, L50="CAD", F50*0.73, L50="AUD", F50*0.64, L50="DKK",F50*0.13, L50="GBP", F50*1.07, L50="CHF", F50*1.01, L50="EUR", F50*0.96)</f>
        <v>128862</v>
      </c>
      <c r="F50">
        <v>128862</v>
      </c>
      <c r="G50" s="7">
        <f t="shared" si="0"/>
        <v>3.86972972972973</v>
      </c>
      <c r="H50" t="s">
        <v>20</v>
      </c>
      <c r="I50">
        <f t="shared" si="1"/>
        <v>53.007815713698065</v>
      </c>
      <c r="J50">
        <v>2431</v>
      </c>
      <c r="K50" t="s">
        <v>21</v>
      </c>
      <c r="L50" t="s">
        <v>22</v>
      </c>
      <c r="M50" s="9">
        <f t="shared" si="2"/>
        <v>42180.208333333328</v>
      </c>
      <c r="N50">
        <v>1435208400</v>
      </c>
      <c r="O50" s="9">
        <f t="shared" si="3"/>
        <v>42192.208333333328</v>
      </c>
      <c r="P50">
        <v>1436245200</v>
      </c>
      <c r="Q50" t="b">
        <v>0</v>
      </c>
      <c r="R50" t="b">
        <v>0</v>
      </c>
      <c r="S50" t="s">
        <v>33</v>
      </c>
      <c r="T50" t="str">
        <f t="shared" si="4"/>
        <v>theater/</v>
      </c>
      <c r="U50" t="str">
        <f t="shared" si="6"/>
        <v>plays</v>
      </c>
    </row>
    <row r="51" spans="1:21" hidden="1" x14ac:dyDescent="0.35">
      <c r="A51">
        <v>49</v>
      </c>
      <c r="B51" s="4" t="s">
        <v>144</v>
      </c>
      <c r="C51" s="3" t="s">
        <v>145</v>
      </c>
      <c r="D51">
        <v>7200</v>
      </c>
      <c r="E51" s="11" cm="1">
        <f t="array" ref="E51">_xlfn.IFS(L51="USD",F51, L51="CAD", F51*0.73, L51="AUD", F51*0.64, L51="DKK",F51*0.13, L51="GBP", F51*1.07, L51="CHF", F51*1.01, L51="EUR", F51*0.96)</f>
        <v>13653</v>
      </c>
      <c r="F51">
        <v>13653</v>
      </c>
      <c r="G51" s="7">
        <f t="shared" si="0"/>
        <v>1.89625</v>
      </c>
      <c r="H51" t="s">
        <v>20</v>
      </c>
      <c r="I51">
        <f t="shared" si="1"/>
        <v>45.059405940594061</v>
      </c>
      <c r="J51">
        <v>303</v>
      </c>
      <c r="K51" t="s">
        <v>21</v>
      </c>
      <c r="L51" t="s">
        <v>22</v>
      </c>
      <c r="M51" s="9">
        <f t="shared" si="2"/>
        <v>43758.208333333328</v>
      </c>
      <c r="N51">
        <v>1571547600</v>
      </c>
      <c r="O51" s="9">
        <f t="shared" si="3"/>
        <v>43803.25</v>
      </c>
      <c r="P51">
        <v>1575439200</v>
      </c>
      <c r="Q51" t="b">
        <v>0</v>
      </c>
      <c r="R51" t="b">
        <v>0</v>
      </c>
      <c r="S51" t="s">
        <v>23</v>
      </c>
      <c r="T51" t="str">
        <f t="shared" si="4"/>
        <v>music/</v>
      </c>
      <c r="U51" t="str">
        <f t="shared" si="6"/>
        <v>rock</v>
      </c>
    </row>
    <row r="52" spans="1:21" ht="31" x14ac:dyDescent="0.35">
      <c r="A52">
        <v>50</v>
      </c>
      <c r="B52" s="4" t="s">
        <v>146</v>
      </c>
      <c r="C52" s="3" t="s">
        <v>147</v>
      </c>
      <c r="D52">
        <v>100</v>
      </c>
      <c r="E52" s="11" cm="1">
        <f t="array" ref="E52">_xlfn.IFS(L52="USD",F52, L52="CAD", F52*0.73, L52="AUD", F52*0.64, L52="DKK",F52*0.13, L52="GBP", F52*1.07, L52="CHF", F52*1.01, L52="EUR", F52*0.96)</f>
        <v>1.92</v>
      </c>
      <c r="F52">
        <v>2</v>
      </c>
      <c r="G52" s="7">
        <f t="shared" si="0"/>
        <v>0.02</v>
      </c>
      <c r="H52" t="s">
        <v>14</v>
      </c>
      <c r="I52">
        <f t="shared" si="1"/>
        <v>2</v>
      </c>
      <c r="J52">
        <v>1</v>
      </c>
      <c r="K52" t="s">
        <v>107</v>
      </c>
      <c r="L52" t="s">
        <v>108</v>
      </c>
      <c r="M52" s="9">
        <f t="shared" si="2"/>
        <v>41487.208333333336</v>
      </c>
      <c r="N52">
        <v>1375333200</v>
      </c>
      <c r="O52" s="9">
        <f t="shared" si="3"/>
        <v>41515.208333333336</v>
      </c>
      <c r="P52">
        <v>1377752400</v>
      </c>
      <c r="Q52" t="b">
        <v>0</v>
      </c>
      <c r="R52" t="b">
        <v>0</v>
      </c>
      <c r="S52" t="s">
        <v>148</v>
      </c>
      <c r="T52" t="str">
        <f t="shared" si="4"/>
        <v>music/</v>
      </c>
      <c r="U52" t="str">
        <f t="shared" si="6"/>
        <v>metal</v>
      </c>
    </row>
    <row r="53" spans="1:21" x14ac:dyDescent="0.35">
      <c r="A53">
        <v>51</v>
      </c>
      <c r="B53" s="4" t="s">
        <v>149</v>
      </c>
      <c r="C53" s="3" t="s">
        <v>150</v>
      </c>
      <c r="D53">
        <v>158100</v>
      </c>
      <c r="E53" s="11" cm="1">
        <f t="array" ref="E53">_xlfn.IFS(L53="USD",F53, L53="CAD", F53*0.73, L53="AUD", F53*0.64, L53="DKK",F53*0.13, L53="GBP", F53*1.07, L53="CHF", F53*1.01, L53="EUR", F53*0.96)</f>
        <v>155410.01</v>
      </c>
      <c r="F53">
        <v>145243</v>
      </c>
      <c r="G53" s="7">
        <f t="shared" si="0"/>
        <v>0.91867805186590767</v>
      </c>
      <c r="H53" t="s">
        <v>14</v>
      </c>
      <c r="I53">
        <f t="shared" si="1"/>
        <v>99.006816632583508</v>
      </c>
      <c r="J53">
        <v>1467</v>
      </c>
      <c r="K53" t="s">
        <v>40</v>
      </c>
      <c r="L53" t="s">
        <v>41</v>
      </c>
      <c r="M53" s="9">
        <f t="shared" si="2"/>
        <v>40995.208333333336</v>
      </c>
      <c r="N53">
        <v>1332824400</v>
      </c>
      <c r="O53" s="9">
        <f t="shared" si="3"/>
        <v>41011.208333333336</v>
      </c>
      <c r="P53">
        <v>1334206800</v>
      </c>
      <c r="Q53" t="b">
        <v>0</v>
      </c>
      <c r="R53" t="b">
        <v>1</v>
      </c>
      <c r="S53" t="s">
        <v>65</v>
      </c>
      <c r="T53" t="str">
        <f t="shared" si="4"/>
        <v>technology/</v>
      </c>
      <c r="U53" t="str">
        <f t="shared" si="6"/>
        <v>wearables</v>
      </c>
    </row>
    <row r="54" spans="1:21" x14ac:dyDescent="0.35">
      <c r="A54">
        <v>52</v>
      </c>
      <c r="B54" s="4" t="s">
        <v>151</v>
      </c>
      <c r="C54" s="3" t="s">
        <v>152</v>
      </c>
      <c r="D54">
        <v>7200</v>
      </c>
      <c r="E54" s="11" cm="1">
        <f t="array" ref="E54">_xlfn.IFS(L54="USD",F54, L54="CAD", F54*0.73, L54="AUD", F54*0.64, L54="DKK",F54*0.13, L54="GBP", F54*1.07, L54="CHF", F54*1.01, L54="EUR", F54*0.96)</f>
        <v>2459</v>
      </c>
      <c r="F54">
        <v>2459</v>
      </c>
      <c r="G54" s="7">
        <f t="shared" si="0"/>
        <v>0.34152777777777776</v>
      </c>
      <c r="H54" t="s">
        <v>14</v>
      </c>
      <c r="I54">
        <f t="shared" si="1"/>
        <v>32.786666666666669</v>
      </c>
      <c r="J54">
        <v>75</v>
      </c>
      <c r="K54" t="s">
        <v>21</v>
      </c>
      <c r="L54" t="s">
        <v>22</v>
      </c>
      <c r="M54" s="9">
        <f t="shared" si="2"/>
        <v>40436.208333333336</v>
      </c>
      <c r="N54">
        <v>1284526800</v>
      </c>
      <c r="O54" s="9">
        <f t="shared" si="3"/>
        <v>40440.208333333336</v>
      </c>
      <c r="P54">
        <v>1284872400</v>
      </c>
      <c r="Q54" t="b">
        <v>0</v>
      </c>
      <c r="R54" t="b">
        <v>0</v>
      </c>
      <c r="S54" t="s">
        <v>33</v>
      </c>
      <c r="T54" t="str">
        <f t="shared" si="4"/>
        <v>theater/</v>
      </c>
      <c r="U54" t="str">
        <f t="shared" si="6"/>
        <v>plays</v>
      </c>
    </row>
    <row r="55" spans="1:21" hidden="1" x14ac:dyDescent="0.35">
      <c r="A55">
        <v>53</v>
      </c>
      <c r="B55" s="4" t="s">
        <v>153</v>
      </c>
      <c r="C55" s="3" t="s">
        <v>154</v>
      </c>
      <c r="D55">
        <v>8800</v>
      </c>
      <c r="E55" s="11" cm="1">
        <f t="array" ref="E55">_xlfn.IFS(L55="USD",F55, L55="CAD", F55*0.73, L55="AUD", F55*0.64, L55="DKK",F55*0.13, L55="GBP", F55*1.07, L55="CHF", F55*1.01, L55="EUR", F55*0.96)</f>
        <v>12356</v>
      </c>
      <c r="F55">
        <v>12356</v>
      </c>
      <c r="G55" s="7">
        <f t="shared" si="0"/>
        <v>1.4040909090909091</v>
      </c>
      <c r="H55" t="s">
        <v>20</v>
      </c>
      <c r="I55">
        <f t="shared" si="1"/>
        <v>59.119617224880386</v>
      </c>
      <c r="J55">
        <v>209</v>
      </c>
      <c r="K55" t="s">
        <v>21</v>
      </c>
      <c r="L55" t="s">
        <v>22</v>
      </c>
      <c r="M55" s="9">
        <f t="shared" si="2"/>
        <v>41779.208333333336</v>
      </c>
      <c r="N55">
        <v>1400562000</v>
      </c>
      <c r="O55" s="9">
        <f t="shared" si="3"/>
        <v>41818.208333333336</v>
      </c>
      <c r="P55">
        <v>1403931600</v>
      </c>
      <c r="Q55" t="b">
        <v>0</v>
      </c>
      <c r="R55" t="b">
        <v>0</v>
      </c>
      <c r="S55" t="s">
        <v>53</v>
      </c>
      <c r="T55" t="str">
        <f t="shared" si="4"/>
        <v>film &amp; video/</v>
      </c>
      <c r="U55" t="str">
        <f t="shared" si="6"/>
        <v>drama</v>
      </c>
    </row>
    <row r="56" spans="1:21" ht="31" x14ac:dyDescent="0.35">
      <c r="A56">
        <v>54</v>
      </c>
      <c r="B56" s="4" t="s">
        <v>155</v>
      </c>
      <c r="C56" s="3" t="s">
        <v>156</v>
      </c>
      <c r="D56">
        <v>6000</v>
      </c>
      <c r="E56" s="11" cm="1">
        <f t="array" ref="E56">_xlfn.IFS(L56="USD",F56, L56="CAD", F56*0.73, L56="AUD", F56*0.64, L56="DKK",F56*0.13, L56="GBP", F56*1.07, L56="CHF", F56*1.01, L56="EUR", F56*0.96)</f>
        <v>5392</v>
      </c>
      <c r="F56">
        <v>5392</v>
      </c>
      <c r="G56" s="7">
        <f t="shared" si="0"/>
        <v>0.89866666666666661</v>
      </c>
      <c r="H56" t="s">
        <v>14</v>
      </c>
      <c r="I56">
        <f t="shared" si="1"/>
        <v>44.93333333333333</v>
      </c>
      <c r="J56">
        <v>120</v>
      </c>
      <c r="K56" t="s">
        <v>21</v>
      </c>
      <c r="L56" t="s">
        <v>22</v>
      </c>
      <c r="M56" s="9">
        <f t="shared" si="2"/>
        <v>43170.25</v>
      </c>
      <c r="N56">
        <v>1520748000</v>
      </c>
      <c r="O56" s="9">
        <f t="shared" si="3"/>
        <v>43176.208333333328</v>
      </c>
      <c r="P56">
        <v>1521262800</v>
      </c>
      <c r="Q56" t="b">
        <v>0</v>
      </c>
      <c r="R56" t="b">
        <v>0</v>
      </c>
      <c r="S56" t="s">
        <v>65</v>
      </c>
      <c r="T56" t="str">
        <f t="shared" si="4"/>
        <v>technology/</v>
      </c>
      <c r="U56" t="str">
        <f t="shared" si="6"/>
        <v>wearables</v>
      </c>
    </row>
    <row r="57" spans="1:21" hidden="1" x14ac:dyDescent="0.35">
      <c r="A57">
        <v>55</v>
      </c>
      <c r="B57" s="4" t="s">
        <v>157</v>
      </c>
      <c r="C57" s="3" t="s">
        <v>158</v>
      </c>
      <c r="D57">
        <v>6600</v>
      </c>
      <c r="E57" s="11" cm="1">
        <f t="array" ref="E57">_xlfn.IFS(L57="USD",F57, L57="CAD", F57*0.73, L57="AUD", F57*0.64, L57="DKK",F57*0.13, L57="GBP", F57*1.07, L57="CHF", F57*1.01, L57="EUR", F57*0.96)</f>
        <v>11746</v>
      </c>
      <c r="F57">
        <v>11746</v>
      </c>
      <c r="G57" s="7">
        <f t="shared" si="0"/>
        <v>1.7796969696969698</v>
      </c>
      <c r="H57" t="s">
        <v>20</v>
      </c>
      <c r="I57">
        <f t="shared" si="1"/>
        <v>89.664122137404576</v>
      </c>
      <c r="J57">
        <v>131</v>
      </c>
      <c r="K57" t="s">
        <v>21</v>
      </c>
      <c r="L57" t="s">
        <v>22</v>
      </c>
      <c r="M57" s="9">
        <f t="shared" si="2"/>
        <v>43311.208333333328</v>
      </c>
      <c r="N57">
        <v>1532926800</v>
      </c>
      <c r="O57" s="9">
        <f t="shared" si="3"/>
        <v>43316.208333333328</v>
      </c>
      <c r="P57">
        <v>1533358800</v>
      </c>
      <c r="Q57" t="b">
        <v>0</v>
      </c>
      <c r="R57" t="b">
        <v>0</v>
      </c>
      <c r="S57" t="s">
        <v>159</v>
      </c>
      <c r="T57" t="str">
        <f t="shared" si="4"/>
        <v>music/</v>
      </c>
      <c r="U57" t="str">
        <f t="shared" si="6"/>
        <v>jazz</v>
      </c>
    </row>
    <row r="58" spans="1:21" ht="31" hidden="1" x14ac:dyDescent="0.35">
      <c r="A58">
        <v>56</v>
      </c>
      <c r="B58" s="4" t="s">
        <v>160</v>
      </c>
      <c r="C58" s="3" t="s">
        <v>161</v>
      </c>
      <c r="D58">
        <v>8000</v>
      </c>
      <c r="E58" s="11" cm="1">
        <f t="array" ref="E58">_xlfn.IFS(L58="USD",F58, L58="CAD", F58*0.73, L58="AUD", F58*0.64, L58="DKK",F58*0.13, L58="GBP", F58*1.07, L58="CHF", F58*1.01, L58="EUR", F58*0.96)</f>
        <v>11493</v>
      </c>
      <c r="F58">
        <v>11493</v>
      </c>
      <c r="G58" s="7">
        <f t="shared" si="0"/>
        <v>1.436625</v>
      </c>
      <c r="H58" t="s">
        <v>20</v>
      </c>
      <c r="I58">
        <f t="shared" si="1"/>
        <v>70.079268292682926</v>
      </c>
      <c r="J58">
        <v>164</v>
      </c>
      <c r="K58" t="s">
        <v>21</v>
      </c>
      <c r="L58" t="s">
        <v>22</v>
      </c>
      <c r="M58" s="9">
        <f t="shared" si="2"/>
        <v>42014.25</v>
      </c>
      <c r="N58">
        <v>1420869600</v>
      </c>
      <c r="O58" s="9">
        <f t="shared" si="3"/>
        <v>42021.25</v>
      </c>
      <c r="P58">
        <v>1421474400</v>
      </c>
      <c r="Q58" t="b">
        <v>0</v>
      </c>
      <c r="R58" t="b">
        <v>0</v>
      </c>
      <c r="S58" t="s">
        <v>65</v>
      </c>
      <c r="T58" t="str">
        <f t="shared" si="4"/>
        <v>technology/</v>
      </c>
      <c r="U58" t="str">
        <f t="shared" si="6"/>
        <v>wearables</v>
      </c>
    </row>
    <row r="59" spans="1:21" hidden="1" x14ac:dyDescent="0.35">
      <c r="A59">
        <v>57</v>
      </c>
      <c r="B59" s="4" t="s">
        <v>162</v>
      </c>
      <c r="C59" s="3" t="s">
        <v>163</v>
      </c>
      <c r="D59">
        <v>2900</v>
      </c>
      <c r="E59" s="11" cm="1">
        <f t="array" ref="E59">_xlfn.IFS(L59="USD",F59, L59="CAD", F59*0.73, L59="AUD", F59*0.64, L59="DKK",F59*0.13, L59="GBP", F59*1.07, L59="CHF", F59*1.01, L59="EUR", F59*0.96)</f>
        <v>6243</v>
      </c>
      <c r="F59">
        <v>6243</v>
      </c>
      <c r="G59" s="7">
        <f t="shared" si="0"/>
        <v>2.1527586206896552</v>
      </c>
      <c r="H59" t="s">
        <v>20</v>
      </c>
      <c r="I59">
        <f t="shared" si="1"/>
        <v>31.059701492537314</v>
      </c>
      <c r="J59">
        <v>201</v>
      </c>
      <c r="K59" t="s">
        <v>21</v>
      </c>
      <c r="L59" t="s">
        <v>22</v>
      </c>
      <c r="M59" s="9">
        <f t="shared" si="2"/>
        <v>42979.208333333328</v>
      </c>
      <c r="N59">
        <v>1504242000</v>
      </c>
      <c r="O59" s="9">
        <f t="shared" si="3"/>
        <v>42991.208333333328</v>
      </c>
      <c r="P59">
        <v>1505278800</v>
      </c>
      <c r="Q59" t="b">
        <v>0</v>
      </c>
      <c r="R59" t="b">
        <v>0</v>
      </c>
      <c r="S59" t="s">
        <v>89</v>
      </c>
      <c r="T59" t="str">
        <f t="shared" si="4"/>
        <v>games/</v>
      </c>
      <c r="U59" t="str">
        <f t="shared" si="6"/>
        <v>video games</v>
      </c>
    </row>
    <row r="60" spans="1:21" hidden="1" x14ac:dyDescent="0.35">
      <c r="A60">
        <v>58</v>
      </c>
      <c r="B60" s="4" t="s">
        <v>164</v>
      </c>
      <c r="C60" s="3" t="s">
        <v>165</v>
      </c>
      <c r="D60">
        <v>2700</v>
      </c>
      <c r="E60" s="11" cm="1">
        <f t="array" ref="E60">_xlfn.IFS(L60="USD",F60, L60="CAD", F60*0.73, L60="AUD", F60*0.64, L60="DKK",F60*0.13, L60="GBP", F60*1.07, L60="CHF", F60*1.01, L60="EUR", F60*0.96)</f>
        <v>6132</v>
      </c>
      <c r="F60">
        <v>6132</v>
      </c>
      <c r="G60" s="7">
        <f t="shared" si="0"/>
        <v>2.2711111111111113</v>
      </c>
      <c r="H60" t="s">
        <v>20</v>
      </c>
      <c r="I60">
        <f t="shared" si="1"/>
        <v>29.061611374407583</v>
      </c>
      <c r="J60">
        <v>211</v>
      </c>
      <c r="K60" t="s">
        <v>21</v>
      </c>
      <c r="L60" t="s">
        <v>22</v>
      </c>
      <c r="M60" s="9">
        <f t="shared" si="2"/>
        <v>42268.208333333328</v>
      </c>
      <c r="N60">
        <v>1442811600</v>
      </c>
      <c r="O60" s="9">
        <f t="shared" si="3"/>
        <v>42281.208333333328</v>
      </c>
      <c r="P60">
        <v>1443934800</v>
      </c>
      <c r="Q60" t="b">
        <v>0</v>
      </c>
      <c r="R60" t="b">
        <v>0</v>
      </c>
      <c r="S60" t="s">
        <v>33</v>
      </c>
      <c r="T60" t="str">
        <f t="shared" si="4"/>
        <v>theater/</v>
      </c>
      <c r="U60" t="str">
        <f t="shared" si="6"/>
        <v>plays</v>
      </c>
    </row>
    <row r="61" spans="1:21" hidden="1" x14ac:dyDescent="0.35">
      <c r="A61">
        <v>59</v>
      </c>
      <c r="B61" s="4" t="s">
        <v>166</v>
      </c>
      <c r="C61" s="3" t="s">
        <v>167</v>
      </c>
      <c r="D61">
        <v>1400</v>
      </c>
      <c r="E61" s="11" cm="1">
        <f t="array" ref="E61">_xlfn.IFS(L61="USD",F61, L61="CAD", F61*0.73, L61="AUD", F61*0.64, L61="DKK",F61*0.13, L61="GBP", F61*1.07, L61="CHF", F61*1.01, L61="EUR", F61*0.96)</f>
        <v>3851</v>
      </c>
      <c r="F61">
        <v>3851</v>
      </c>
      <c r="G61" s="7">
        <f t="shared" si="0"/>
        <v>2.7507142857142859</v>
      </c>
      <c r="H61" t="s">
        <v>20</v>
      </c>
      <c r="I61">
        <f t="shared" si="1"/>
        <v>30.0859375</v>
      </c>
      <c r="J61">
        <v>128</v>
      </c>
      <c r="K61" t="s">
        <v>21</v>
      </c>
      <c r="L61" t="s">
        <v>22</v>
      </c>
      <c r="M61" s="9">
        <f t="shared" si="2"/>
        <v>42898.208333333328</v>
      </c>
      <c r="N61">
        <v>1497243600</v>
      </c>
      <c r="O61" s="9">
        <f t="shared" si="3"/>
        <v>42913.208333333328</v>
      </c>
      <c r="P61">
        <v>1498539600</v>
      </c>
      <c r="Q61" t="b">
        <v>0</v>
      </c>
      <c r="R61" t="b">
        <v>1</v>
      </c>
      <c r="S61" t="s">
        <v>33</v>
      </c>
      <c r="T61" t="str">
        <f t="shared" si="4"/>
        <v>theater/</v>
      </c>
      <c r="U61" t="str">
        <f t="shared" si="6"/>
        <v>plays</v>
      </c>
    </row>
    <row r="62" spans="1:21" hidden="1" x14ac:dyDescent="0.35">
      <c r="A62">
        <v>60</v>
      </c>
      <c r="B62" s="4" t="s">
        <v>168</v>
      </c>
      <c r="C62" s="3" t="s">
        <v>169</v>
      </c>
      <c r="D62">
        <v>94200</v>
      </c>
      <c r="E62" s="11" cm="1">
        <f t="array" ref="E62">_xlfn.IFS(L62="USD",F62, L62="CAD", F62*0.73, L62="AUD", F62*0.64, L62="DKK",F62*0.13, L62="GBP", F62*1.07, L62="CHF", F62*1.01, L62="EUR", F62*0.96)</f>
        <v>99277.81</v>
      </c>
      <c r="F62">
        <v>135997</v>
      </c>
      <c r="G62" s="7">
        <f t="shared" si="0"/>
        <v>1.4437048832271762</v>
      </c>
      <c r="H62" t="s">
        <v>20</v>
      </c>
      <c r="I62">
        <f t="shared" si="1"/>
        <v>84.998125000000002</v>
      </c>
      <c r="J62">
        <v>1600</v>
      </c>
      <c r="K62" t="s">
        <v>15</v>
      </c>
      <c r="L62" t="s">
        <v>16</v>
      </c>
      <c r="M62" s="9">
        <f t="shared" si="2"/>
        <v>41107.208333333336</v>
      </c>
      <c r="N62">
        <v>1342501200</v>
      </c>
      <c r="O62" s="9">
        <f t="shared" si="3"/>
        <v>41110.208333333336</v>
      </c>
      <c r="P62">
        <v>1342760400</v>
      </c>
      <c r="Q62" t="b">
        <v>0</v>
      </c>
      <c r="R62" t="b">
        <v>0</v>
      </c>
      <c r="S62" t="s">
        <v>33</v>
      </c>
      <c r="T62" t="str">
        <f t="shared" si="4"/>
        <v>theater/</v>
      </c>
      <c r="U62" t="str">
        <f t="shared" si="6"/>
        <v>plays</v>
      </c>
    </row>
    <row r="63" spans="1:21" ht="31" x14ac:dyDescent="0.35">
      <c r="A63">
        <v>61</v>
      </c>
      <c r="B63" s="4" t="s">
        <v>170</v>
      </c>
      <c r="C63" s="3" t="s">
        <v>171</v>
      </c>
      <c r="D63">
        <v>199200</v>
      </c>
      <c r="E63" s="11" cm="1">
        <f t="array" ref="E63">_xlfn.IFS(L63="USD",F63, L63="CAD", F63*0.73, L63="AUD", F63*0.64, L63="DKK",F63*0.13, L63="GBP", F63*1.07, L63="CHF", F63*1.01, L63="EUR", F63*0.96)</f>
        <v>134867.5</v>
      </c>
      <c r="F63">
        <v>184750</v>
      </c>
      <c r="G63" s="7">
        <f t="shared" si="0"/>
        <v>0.92745983935742971</v>
      </c>
      <c r="H63" t="s">
        <v>14</v>
      </c>
      <c r="I63">
        <f t="shared" si="1"/>
        <v>82.001775410563695</v>
      </c>
      <c r="J63">
        <v>2253</v>
      </c>
      <c r="K63" t="s">
        <v>15</v>
      </c>
      <c r="L63" t="s">
        <v>16</v>
      </c>
      <c r="M63" s="9">
        <f t="shared" si="2"/>
        <v>40595.25</v>
      </c>
      <c r="N63">
        <v>1298268000</v>
      </c>
      <c r="O63" s="9">
        <f t="shared" si="3"/>
        <v>40635.208333333336</v>
      </c>
      <c r="P63">
        <v>1301720400</v>
      </c>
      <c r="Q63" t="b">
        <v>0</v>
      </c>
      <c r="R63" t="b">
        <v>0</v>
      </c>
      <c r="S63" t="s">
        <v>33</v>
      </c>
      <c r="T63" t="str">
        <f t="shared" si="4"/>
        <v>theater/</v>
      </c>
      <c r="U63" t="str">
        <f t="shared" si="6"/>
        <v>plays</v>
      </c>
    </row>
    <row r="64" spans="1:21" hidden="1" x14ac:dyDescent="0.35">
      <c r="A64">
        <v>62</v>
      </c>
      <c r="B64" s="4" t="s">
        <v>172</v>
      </c>
      <c r="C64" s="3" t="s">
        <v>173</v>
      </c>
      <c r="D64">
        <v>2000</v>
      </c>
      <c r="E64" s="11" cm="1">
        <f t="array" ref="E64">_xlfn.IFS(L64="USD",F64, L64="CAD", F64*0.73, L64="AUD", F64*0.64, L64="DKK",F64*0.13, L64="GBP", F64*1.07, L64="CHF", F64*1.01, L64="EUR", F64*0.96)</f>
        <v>14452</v>
      </c>
      <c r="F64">
        <v>14452</v>
      </c>
      <c r="G64" s="7">
        <f t="shared" si="0"/>
        <v>7.226</v>
      </c>
      <c r="H64" t="s">
        <v>20</v>
      </c>
      <c r="I64">
        <f t="shared" si="1"/>
        <v>58.040160642570278</v>
      </c>
      <c r="J64">
        <v>249</v>
      </c>
      <c r="K64" t="s">
        <v>21</v>
      </c>
      <c r="L64" t="s">
        <v>22</v>
      </c>
      <c r="M64" s="9">
        <f t="shared" si="2"/>
        <v>42160.208333333328</v>
      </c>
      <c r="N64">
        <v>1433480400</v>
      </c>
      <c r="O64" s="9">
        <f t="shared" si="3"/>
        <v>42161.208333333328</v>
      </c>
      <c r="P64">
        <v>1433566800</v>
      </c>
      <c r="Q64" t="b">
        <v>0</v>
      </c>
      <c r="R64" t="b">
        <v>0</v>
      </c>
      <c r="S64" t="s">
        <v>28</v>
      </c>
      <c r="T64" t="str">
        <f t="shared" si="4"/>
        <v>technology/</v>
      </c>
      <c r="U64" t="str">
        <f t="shared" si="6"/>
        <v>web</v>
      </c>
    </row>
    <row r="65" spans="1:21" x14ac:dyDescent="0.35">
      <c r="A65">
        <v>63</v>
      </c>
      <c r="B65" s="4" t="s">
        <v>174</v>
      </c>
      <c r="C65" s="3" t="s">
        <v>175</v>
      </c>
      <c r="D65">
        <v>4700</v>
      </c>
      <c r="E65" s="11" cm="1">
        <f t="array" ref="E65">_xlfn.IFS(L65="USD",F65, L65="CAD", F65*0.73, L65="AUD", F65*0.64, L65="DKK",F65*0.13, L65="GBP", F65*1.07, L65="CHF", F65*1.01, L65="EUR", F65*0.96)</f>
        <v>557</v>
      </c>
      <c r="F65">
        <v>557</v>
      </c>
      <c r="G65" s="7">
        <f t="shared" si="0"/>
        <v>0.11851063829787234</v>
      </c>
      <c r="H65" t="s">
        <v>14</v>
      </c>
      <c r="I65">
        <f t="shared" si="1"/>
        <v>111.4</v>
      </c>
      <c r="J65">
        <v>5</v>
      </c>
      <c r="K65" t="s">
        <v>21</v>
      </c>
      <c r="L65" t="s">
        <v>22</v>
      </c>
      <c r="M65" s="9">
        <f t="shared" si="2"/>
        <v>42853.208333333328</v>
      </c>
      <c r="N65">
        <v>1493355600</v>
      </c>
      <c r="O65" s="9">
        <f t="shared" si="3"/>
        <v>42859.208333333328</v>
      </c>
      <c r="P65">
        <v>1493874000</v>
      </c>
      <c r="Q65" t="b">
        <v>0</v>
      </c>
      <c r="R65" t="b">
        <v>0</v>
      </c>
      <c r="S65" t="s">
        <v>33</v>
      </c>
      <c r="T65" t="str">
        <f t="shared" si="4"/>
        <v>theater/</v>
      </c>
      <c r="U65" t="str">
        <f t="shared" si="6"/>
        <v>plays</v>
      </c>
    </row>
    <row r="66" spans="1:21" x14ac:dyDescent="0.35">
      <c r="A66">
        <v>64</v>
      </c>
      <c r="B66" s="4" t="s">
        <v>176</v>
      </c>
      <c r="C66" s="3" t="s">
        <v>177</v>
      </c>
      <c r="D66">
        <v>2800</v>
      </c>
      <c r="E66" s="11" cm="1">
        <f t="array" ref="E66">_xlfn.IFS(L66="USD",F66, L66="CAD", F66*0.73, L66="AUD", F66*0.64, L66="DKK",F66*0.13, L66="GBP", F66*1.07, L66="CHF", F66*1.01, L66="EUR", F66*0.96)</f>
        <v>2734</v>
      </c>
      <c r="F66">
        <v>2734</v>
      </c>
      <c r="G66" s="7">
        <f t="shared" ref="G66:G129" si="7">F66/D66</f>
        <v>0.97642857142857142</v>
      </c>
      <c r="H66" t="s">
        <v>14</v>
      </c>
      <c r="I66">
        <f t="shared" si="1"/>
        <v>71.94736842105263</v>
      </c>
      <c r="J66">
        <v>38</v>
      </c>
      <c r="K66" t="s">
        <v>21</v>
      </c>
      <c r="L66" t="s">
        <v>22</v>
      </c>
      <c r="M66" s="9">
        <f t="shared" si="2"/>
        <v>43283.208333333328</v>
      </c>
      <c r="N66">
        <v>1530507600</v>
      </c>
      <c r="O66" s="9">
        <f t="shared" si="3"/>
        <v>43298.208333333328</v>
      </c>
      <c r="P66">
        <v>1531803600</v>
      </c>
      <c r="Q66" t="b">
        <v>0</v>
      </c>
      <c r="R66" t="b">
        <v>1</v>
      </c>
      <c r="S66" t="s">
        <v>28</v>
      </c>
      <c r="T66" t="str">
        <f t="shared" si="4"/>
        <v>technology/</v>
      </c>
      <c r="U66" t="str">
        <f t="shared" si="6"/>
        <v>web</v>
      </c>
    </row>
    <row r="67" spans="1:21" hidden="1" x14ac:dyDescent="0.35">
      <c r="A67">
        <v>65</v>
      </c>
      <c r="B67" s="4" t="s">
        <v>178</v>
      </c>
      <c r="C67" s="3" t="s">
        <v>179</v>
      </c>
      <c r="D67">
        <v>6100</v>
      </c>
      <c r="E67" s="11" cm="1">
        <f t="array" ref="E67">_xlfn.IFS(L67="USD",F67, L67="CAD", F67*0.73, L67="AUD", F67*0.64, L67="DKK",F67*0.13, L67="GBP", F67*1.07, L67="CHF", F67*1.01, L67="EUR", F67*0.96)</f>
        <v>14405</v>
      </c>
      <c r="F67">
        <v>14405</v>
      </c>
      <c r="G67" s="7">
        <f t="shared" si="7"/>
        <v>2.3614754098360655</v>
      </c>
      <c r="H67" t="s">
        <v>20</v>
      </c>
      <c r="I67">
        <f t="shared" ref="I67:I130" si="8">(F67/J67)</f>
        <v>61.038135593220339</v>
      </c>
      <c r="J67">
        <v>236</v>
      </c>
      <c r="K67" t="s">
        <v>21</v>
      </c>
      <c r="L67" t="s">
        <v>22</v>
      </c>
      <c r="M67" s="9">
        <f t="shared" ref="M67:M130" si="9">(((N67/60)/60)/24)+DATE(1970, 1, 1)</f>
        <v>40570.25</v>
      </c>
      <c r="N67">
        <v>1296108000</v>
      </c>
      <c r="O67" s="9">
        <f t="shared" ref="O67:O130" si="10">(((P67/60)/60)/24)+DATE(1970, 1, 1)</f>
        <v>40577.25</v>
      </c>
      <c r="P67">
        <v>1296712800</v>
      </c>
      <c r="Q67" t="b">
        <v>0</v>
      </c>
      <c r="R67" t="b">
        <v>0</v>
      </c>
      <c r="S67" t="s">
        <v>33</v>
      </c>
      <c r="T67" t="str">
        <f t="shared" si="4"/>
        <v>theater/</v>
      </c>
      <c r="U67" t="str">
        <f t="shared" si="6"/>
        <v>plays</v>
      </c>
    </row>
    <row r="68" spans="1:21" x14ac:dyDescent="0.35">
      <c r="A68">
        <v>66</v>
      </c>
      <c r="B68" s="4" t="s">
        <v>180</v>
      </c>
      <c r="C68" s="3" t="s">
        <v>181</v>
      </c>
      <c r="D68">
        <v>2900</v>
      </c>
      <c r="E68" s="11" cm="1">
        <f t="array" ref="E68">_xlfn.IFS(L68="USD",F68, L68="CAD", F68*0.73, L68="AUD", F68*0.64, L68="DKK",F68*0.13, L68="GBP", F68*1.07, L68="CHF", F68*1.01, L68="EUR", F68*0.96)</f>
        <v>1307</v>
      </c>
      <c r="F68">
        <v>1307</v>
      </c>
      <c r="G68" s="7">
        <f t="shared" si="7"/>
        <v>0.45068965517241377</v>
      </c>
      <c r="H68" t="s">
        <v>14</v>
      </c>
      <c r="I68">
        <f t="shared" si="8"/>
        <v>108.91666666666667</v>
      </c>
      <c r="J68">
        <v>12</v>
      </c>
      <c r="K68" t="s">
        <v>21</v>
      </c>
      <c r="L68" t="s">
        <v>22</v>
      </c>
      <c r="M68" s="9">
        <f t="shared" si="9"/>
        <v>42102.208333333328</v>
      </c>
      <c r="N68">
        <v>1428469200</v>
      </c>
      <c r="O68" s="9">
        <f t="shared" si="10"/>
        <v>42107.208333333328</v>
      </c>
      <c r="P68">
        <v>1428901200</v>
      </c>
      <c r="Q68" t="b">
        <v>0</v>
      </c>
      <c r="R68" t="b">
        <v>1</v>
      </c>
      <c r="S68" t="s">
        <v>33</v>
      </c>
      <c r="T68" t="str">
        <f t="shared" si="4"/>
        <v>theater/</v>
      </c>
      <c r="U68" t="str">
        <f t="shared" si="6"/>
        <v>plays</v>
      </c>
    </row>
    <row r="69" spans="1:21" ht="31" hidden="1" x14ac:dyDescent="0.35">
      <c r="A69">
        <v>67</v>
      </c>
      <c r="B69" s="4" t="s">
        <v>182</v>
      </c>
      <c r="C69" s="3" t="s">
        <v>183</v>
      </c>
      <c r="D69">
        <v>72600</v>
      </c>
      <c r="E69" s="11" cm="1">
        <f t="array" ref="E69">_xlfn.IFS(L69="USD",F69, L69="CAD", F69*0.73, L69="AUD", F69*0.64, L69="DKK",F69*0.13, L69="GBP", F69*1.07, L69="CHF", F69*1.01, L69="EUR", F69*0.96)</f>
        <v>126144.44</v>
      </c>
      <c r="F69">
        <v>117892</v>
      </c>
      <c r="G69" s="7">
        <f t="shared" si="7"/>
        <v>1.6238567493112948</v>
      </c>
      <c r="H69" t="s">
        <v>20</v>
      </c>
      <c r="I69">
        <f t="shared" si="8"/>
        <v>29.001722017220171</v>
      </c>
      <c r="J69">
        <v>4065</v>
      </c>
      <c r="K69" t="s">
        <v>40</v>
      </c>
      <c r="L69" t="s">
        <v>41</v>
      </c>
      <c r="M69" s="9">
        <f t="shared" si="9"/>
        <v>40203.25</v>
      </c>
      <c r="N69">
        <v>1264399200</v>
      </c>
      <c r="O69" s="9">
        <f t="shared" si="10"/>
        <v>40208.25</v>
      </c>
      <c r="P69">
        <v>1264831200</v>
      </c>
      <c r="Q69" t="b">
        <v>0</v>
      </c>
      <c r="R69" t="b">
        <v>1</v>
      </c>
      <c r="S69" t="s">
        <v>65</v>
      </c>
      <c r="T69" t="str">
        <f t="shared" ref="T69:T132" si="11">LEFT(S69, SEARCH("/",S69,1))</f>
        <v>technology/</v>
      </c>
      <c r="U69" t="str">
        <f t="shared" si="6"/>
        <v>wearables</v>
      </c>
    </row>
    <row r="70" spans="1:21" hidden="1" x14ac:dyDescent="0.35">
      <c r="A70">
        <v>68</v>
      </c>
      <c r="B70" s="4" t="s">
        <v>184</v>
      </c>
      <c r="C70" s="3" t="s">
        <v>185</v>
      </c>
      <c r="D70">
        <v>5700</v>
      </c>
      <c r="E70" s="11" cm="1">
        <f t="array" ref="E70">_xlfn.IFS(L70="USD",F70, L70="CAD", F70*0.73, L70="AUD", F70*0.64, L70="DKK",F70*0.13, L70="GBP", F70*1.07, L70="CHF", F70*1.01, L70="EUR", F70*0.96)</f>
        <v>13927.68</v>
      </c>
      <c r="F70">
        <v>14508</v>
      </c>
      <c r="G70" s="7">
        <f t="shared" si="7"/>
        <v>2.5452631578947367</v>
      </c>
      <c r="H70" t="s">
        <v>20</v>
      </c>
      <c r="I70">
        <f t="shared" si="8"/>
        <v>58.975609756097562</v>
      </c>
      <c r="J70">
        <v>246</v>
      </c>
      <c r="K70" t="s">
        <v>107</v>
      </c>
      <c r="L70" t="s">
        <v>108</v>
      </c>
      <c r="M70" s="9">
        <f t="shared" si="9"/>
        <v>42943.208333333328</v>
      </c>
      <c r="N70">
        <v>1501131600</v>
      </c>
      <c r="O70" s="9">
        <f t="shared" si="10"/>
        <v>42990.208333333328</v>
      </c>
      <c r="P70">
        <v>1505192400</v>
      </c>
      <c r="Q70" t="b">
        <v>0</v>
      </c>
      <c r="R70" t="b">
        <v>1</v>
      </c>
      <c r="S70" t="s">
        <v>33</v>
      </c>
      <c r="T70" t="str">
        <f t="shared" si="11"/>
        <v>theater/</v>
      </c>
      <c r="U70" t="str">
        <f t="shared" si="6"/>
        <v>plays</v>
      </c>
    </row>
    <row r="71" spans="1:21" hidden="1" x14ac:dyDescent="0.35">
      <c r="A71">
        <v>69</v>
      </c>
      <c r="B71" s="4" t="s">
        <v>186</v>
      </c>
      <c r="C71" s="3" t="s">
        <v>187</v>
      </c>
      <c r="D71">
        <v>7900</v>
      </c>
      <c r="E71" s="11" cm="1">
        <f t="array" ref="E71">_xlfn.IFS(L71="USD",F71, L71="CAD", F71*0.73, L71="AUD", F71*0.64, L71="DKK",F71*0.13, L71="GBP", F71*1.07, L71="CHF", F71*1.01, L71="EUR", F71*0.96)</f>
        <v>1901</v>
      </c>
      <c r="F71">
        <v>1901</v>
      </c>
      <c r="G71" s="7">
        <f t="shared" si="7"/>
        <v>0.24063291139240506</v>
      </c>
      <c r="H71" t="s">
        <v>74</v>
      </c>
      <c r="I71">
        <f t="shared" si="8"/>
        <v>111.82352941176471</v>
      </c>
      <c r="J71">
        <v>17</v>
      </c>
      <c r="K71" t="s">
        <v>21</v>
      </c>
      <c r="L71" t="s">
        <v>22</v>
      </c>
      <c r="M71" s="9">
        <f t="shared" si="9"/>
        <v>40531.25</v>
      </c>
      <c r="N71">
        <v>1292738400</v>
      </c>
      <c r="O71" s="9">
        <f t="shared" si="10"/>
        <v>40565.25</v>
      </c>
      <c r="P71">
        <v>1295676000</v>
      </c>
      <c r="Q71" t="b">
        <v>0</v>
      </c>
      <c r="R71" t="b">
        <v>0</v>
      </c>
      <c r="S71" t="s">
        <v>33</v>
      </c>
      <c r="T71" t="str">
        <f t="shared" si="11"/>
        <v>theater/</v>
      </c>
      <c r="U71" t="str">
        <f t="shared" si="6"/>
        <v>plays</v>
      </c>
    </row>
    <row r="72" spans="1:21" hidden="1" x14ac:dyDescent="0.35">
      <c r="A72">
        <v>70</v>
      </c>
      <c r="B72" s="4" t="s">
        <v>188</v>
      </c>
      <c r="C72" s="3" t="s">
        <v>189</v>
      </c>
      <c r="D72">
        <v>128000</v>
      </c>
      <c r="E72" s="11" cm="1">
        <f t="array" ref="E72">_xlfn.IFS(L72="USD",F72, L72="CAD", F72*0.73, L72="AUD", F72*0.64, L72="DKK",F72*0.13, L72="GBP", F72*1.07, L72="CHF", F72*1.01, L72="EUR", F72*0.96)</f>
        <v>152053.44</v>
      </c>
      <c r="F72">
        <v>158389</v>
      </c>
      <c r="G72" s="7">
        <f t="shared" si="7"/>
        <v>1.2374140625000001</v>
      </c>
      <c r="H72" t="s">
        <v>20</v>
      </c>
      <c r="I72">
        <f t="shared" si="8"/>
        <v>63.995555555555555</v>
      </c>
      <c r="J72">
        <v>2475</v>
      </c>
      <c r="K72" t="s">
        <v>107</v>
      </c>
      <c r="L72" t="s">
        <v>108</v>
      </c>
      <c r="M72" s="9">
        <f t="shared" si="9"/>
        <v>40484.208333333336</v>
      </c>
      <c r="N72">
        <v>1288674000</v>
      </c>
      <c r="O72" s="9">
        <f t="shared" si="10"/>
        <v>40533.25</v>
      </c>
      <c r="P72">
        <v>1292911200</v>
      </c>
      <c r="Q72" t="b">
        <v>0</v>
      </c>
      <c r="R72" t="b">
        <v>1</v>
      </c>
      <c r="S72" t="s">
        <v>33</v>
      </c>
      <c r="T72" t="str">
        <f t="shared" si="11"/>
        <v>theater/</v>
      </c>
      <c r="U72" t="str">
        <f t="shared" si="6"/>
        <v>plays</v>
      </c>
    </row>
    <row r="73" spans="1:21" ht="31" hidden="1" x14ac:dyDescent="0.35">
      <c r="A73">
        <v>71</v>
      </c>
      <c r="B73" s="4" t="s">
        <v>190</v>
      </c>
      <c r="C73" s="3" t="s">
        <v>191</v>
      </c>
      <c r="D73">
        <v>6000</v>
      </c>
      <c r="E73" s="11" cm="1">
        <f t="array" ref="E73">_xlfn.IFS(L73="USD",F73, L73="CAD", F73*0.73, L73="AUD", F73*0.64, L73="DKK",F73*0.13, L73="GBP", F73*1.07, L73="CHF", F73*1.01, L73="EUR", F73*0.96)</f>
        <v>6484</v>
      </c>
      <c r="F73">
        <v>6484</v>
      </c>
      <c r="G73" s="7">
        <f t="shared" si="7"/>
        <v>1.0806666666666667</v>
      </c>
      <c r="H73" t="s">
        <v>20</v>
      </c>
      <c r="I73">
        <f t="shared" si="8"/>
        <v>85.315789473684205</v>
      </c>
      <c r="J73">
        <v>76</v>
      </c>
      <c r="K73" t="s">
        <v>21</v>
      </c>
      <c r="L73" t="s">
        <v>22</v>
      </c>
      <c r="M73" s="9">
        <f t="shared" si="9"/>
        <v>43799.25</v>
      </c>
      <c r="N73">
        <v>1575093600</v>
      </c>
      <c r="O73" s="9">
        <f t="shared" si="10"/>
        <v>43803.25</v>
      </c>
      <c r="P73">
        <v>1575439200</v>
      </c>
      <c r="Q73" t="b">
        <v>0</v>
      </c>
      <c r="R73" t="b">
        <v>0</v>
      </c>
      <c r="S73" t="s">
        <v>33</v>
      </c>
      <c r="T73" t="str">
        <f t="shared" si="11"/>
        <v>theater/</v>
      </c>
      <c r="U73" t="str">
        <f t="shared" si="6"/>
        <v>plays</v>
      </c>
    </row>
    <row r="74" spans="1:21" hidden="1" x14ac:dyDescent="0.35">
      <c r="A74">
        <v>72</v>
      </c>
      <c r="B74" s="4" t="s">
        <v>192</v>
      </c>
      <c r="C74" s="3" t="s">
        <v>193</v>
      </c>
      <c r="D74">
        <v>600</v>
      </c>
      <c r="E74" s="11" cm="1">
        <f t="array" ref="E74">_xlfn.IFS(L74="USD",F74, L74="CAD", F74*0.73, L74="AUD", F74*0.64, L74="DKK",F74*0.13, L74="GBP", F74*1.07, L74="CHF", F74*1.01, L74="EUR", F74*0.96)</f>
        <v>4022</v>
      </c>
      <c r="F74">
        <v>4022</v>
      </c>
      <c r="G74" s="7">
        <f t="shared" si="7"/>
        <v>6.7033333333333331</v>
      </c>
      <c r="H74" t="s">
        <v>20</v>
      </c>
      <c r="I74">
        <f t="shared" si="8"/>
        <v>74.481481481481481</v>
      </c>
      <c r="J74">
        <v>54</v>
      </c>
      <c r="K74" t="s">
        <v>21</v>
      </c>
      <c r="L74" t="s">
        <v>22</v>
      </c>
      <c r="M74" s="9">
        <f t="shared" si="9"/>
        <v>42186.208333333328</v>
      </c>
      <c r="N74">
        <v>1435726800</v>
      </c>
      <c r="O74" s="9">
        <f t="shared" si="10"/>
        <v>42222.208333333328</v>
      </c>
      <c r="P74">
        <v>1438837200</v>
      </c>
      <c r="Q74" t="b">
        <v>0</v>
      </c>
      <c r="R74" t="b">
        <v>0</v>
      </c>
      <c r="S74" t="s">
        <v>71</v>
      </c>
      <c r="T74" t="str">
        <f t="shared" si="11"/>
        <v>film &amp; video/</v>
      </c>
      <c r="U74" t="str">
        <f t="shared" si="6"/>
        <v>animation</v>
      </c>
    </row>
    <row r="75" spans="1:21" hidden="1" x14ac:dyDescent="0.35">
      <c r="A75">
        <v>73</v>
      </c>
      <c r="B75" s="4" t="s">
        <v>194</v>
      </c>
      <c r="C75" s="3" t="s">
        <v>195</v>
      </c>
      <c r="D75">
        <v>1400</v>
      </c>
      <c r="E75" s="11" cm="1">
        <f t="array" ref="E75">_xlfn.IFS(L75="USD",F75, L75="CAD", F75*0.73, L75="AUD", F75*0.64, L75="DKK",F75*0.13, L75="GBP", F75*1.07, L75="CHF", F75*1.01, L75="EUR", F75*0.96)</f>
        <v>9253</v>
      </c>
      <c r="F75">
        <v>9253</v>
      </c>
      <c r="G75" s="7">
        <f t="shared" si="7"/>
        <v>6.609285714285714</v>
      </c>
      <c r="H75" t="s">
        <v>20</v>
      </c>
      <c r="I75">
        <f t="shared" si="8"/>
        <v>105.14772727272727</v>
      </c>
      <c r="J75">
        <v>88</v>
      </c>
      <c r="K75" t="s">
        <v>21</v>
      </c>
      <c r="L75" t="s">
        <v>22</v>
      </c>
      <c r="M75" s="9">
        <f t="shared" si="9"/>
        <v>42701.25</v>
      </c>
      <c r="N75">
        <v>1480226400</v>
      </c>
      <c r="O75" s="9">
        <f t="shared" si="10"/>
        <v>42704.25</v>
      </c>
      <c r="P75">
        <v>1480485600</v>
      </c>
      <c r="Q75" t="b">
        <v>0</v>
      </c>
      <c r="R75" t="b">
        <v>0</v>
      </c>
      <c r="S75" t="s">
        <v>159</v>
      </c>
      <c r="T75" t="str">
        <f t="shared" si="11"/>
        <v>music/</v>
      </c>
      <c r="U75" t="str">
        <f t="shared" ref="U75:U138" si="12">RIGHT(S75, LEN(S75)-SEARCH("/",S75, 1))</f>
        <v>jazz</v>
      </c>
    </row>
    <row r="76" spans="1:21" hidden="1" x14ac:dyDescent="0.35">
      <c r="A76">
        <v>74</v>
      </c>
      <c r="B76" s="4" t="s">
        <v>196</v>
      </c>
      <c r="C76" s="3" t="s">
        <v>197</v>
      </c>
      <c r="D76">
        <v>3900</v>
      </c>
      <c r="E76" s="11" cm="1">
        <f t="array" ref="E76">_xlfn.IFS(L76="USD",F76, L76="CAD", F76*0.73, L76="AUD", F76*0.64, L76="DKK",F76*0.13, L76="GBP", F76*1.07, L76="CHF", F76*1.01, L76="EUR", F76*0.96)</f>
        <v>5110.3200000000006</v>
      </c>
      <c r="F76">
        <v>4776</v>
      </c>
      <c r="G76" s="7">
        <f t="shared" si="7"/>
        <v>1.2246153846153847</v>
      </c>
      <c r="H76" t="s">
        <v>20</v>
      </c>
      <c r="I76">
        <f t="shared" si="8"/>
        <v>56.188235294117646</v>
      </c>
      <c r="J76">
        <v>85</v>
      </c>
      <c r="K76" t="s">
        <v>40</v>
      </c>
      <c r="L76" t="s">
        <v>41</v>
      </c>
      <c r="M76" s="9">
        <f t="shared" si="9"/>
        <v>42456.208333333328</v>
      </c>
      <c r="N76">
        <v>1459054800</v>
      </c>
      <c r="O76" s="9">
        <f t="shared" si="10"/>
        <v>42457.208333333328</v>
      </c>
      <c r="P76">
        <v>1459141200</v>
      </c>
      <c r="Q76" t="b">
        <v>0</v>
      </c>
      <c r="R76" t="b">
        <v>0</v>
      </c>
      <c r="S76" t="s">
        <v>148</v>
      </c>
      <c r="T76" t="str">
        <f t="shared" si="11"/>
        <v>music/</v>
      </c>
      <c r="U76" t="str">
        <f t="shared" si="12"/>
        <v>metal</v>
      </c>
    </row>
    <row r="77" spans="1:21" hidden="1" x14ac:dyDescent="0.35">
      <c r="A77">
        <v>75</v>
      </c>
      <c r="B77" s="4" t="s">
        <v>198</v>
      </c>
      <c r="C77" s="3" t="s">
        <v>199</v>
      </c>
      <c r="D77">
        <v>9700</v>
      </c>
      <c r="E77" s="11" cm="1">
        <f t="array" ref="E77">_xlfn.IFS(L77="USD",F77, L77="CAD", F77*0.73, L77="AUD", F77*0.64, L77="DKK",F77*0.13, L77="GBP", F77*1.07, L77="CHF", F77*1.01, L77="EUR", F77*0.96)</f>
        <v>14606</v>
      </c>
      <c r="F77">
        <v>14606</v>
      </c>
      <c r="G77" s="7">
        <f t="shared" si="7"/>
        <v>1.5057731958762886</v>
      </c>
      <c r="H77" t="s">
        <v>20</v>
      </c>
      <c r="I77">
        <f t="shared" si="8"/>
        <v>85.917647058823533</v>
      </c>
      <c r="J77">
        <v>170</v>
      </c>
      <c r="K77" t="s">
        <v>21</v>
      </c>
      <c r="L77" t="s">
        <v>22</v>
      </c>
      <c r="M77" s="9">
        <f t="shared" si="9"/>
        <v>43296.208333333328</v>
      </c>
      <c r="N77">
        <v>1531630800</v>
      </c>
      <c r="O77" s="9">
        <f t="shared" si="10"/>
        <v>43304.208333333328</v>
      </c>
      <c r="P77">
        <v>1532322000</v>
      </c>
      <c r="Q77" t="b">
        <v>0</v>
      </c>
      <c r="R77" t="b">
        <v>0</v>
      </c>
      <c r="S77" t="s">
        <v>122</v>
      </c>
      <c r="T77" t="str">
        <f t="shared" si="11"/>
        <v>photography/</v>
      </c>
      <c r="U77" t="str">
        <f t="shared" si="12"/>
        <v>photography books</v>
      </c>
    </row>
    <row r="78" spans="1:21" x14ac:dyDescent="0.35">
      <c r="A78">
        <v>76</v>
      </c>
      <c r="B78" s="4" t="s">
        <v>200</v>
      </c>
      <c r="C78" s="3" t="s">
        <v>201</v>
      </c>
      <c r="D78">
        <v>122900</v>
      </c>
      <c r="E78" s="11" cm="1">
        <f t="array" ref="E78">_xlfn.IFS(L78="USD",F78, L78="CAD", F78*0.73, L78="AUD", F78*0.64, L78="DKK",F78*0.13, L78="GBP", F78*1.07, L78="CHF", F78*1.01, L78="EUR", F78*0.96)</f>
        <v>95993</v>
      </c>
      <c r="F78">
        <v>95993</v>
      </c>
      <c r="G78" s="7">
        <f t="shared" si="7"/>
        <v>0.78106590724165992</v>
      </c>
      <c r="H78" t="s">
        <v>14</v>
      </c>
      <c r="I78">
        <f t="shared" si="8"/>
        <v>57.00296912114014</v>
      </c>
      <c r="J78">
        <v>1684</v>
      </c>
      <c r="K78" t="s">
        <v>21</v>
      </c>
      <c r="L78" t="s">
        <v>22</v>
      </c>
      <c r="M78" s="9">
        <f t="shared" si="9"/>
        <v>42027.25</v>
      </c>
      <c r="N78">
        <v>1421992800</v>
      </c>
      <c r="O78" s="9">
        <f t="shared" si="10"/>
        <v>42076.208333333328</v>
      </c>
      <c r="P78">
        <v>1426222800</v>
      </c>
      <c r="Q78" t="b">
        <v>1</v>
      </c>
      <c r="R78" t="b">
        <v>1</v>
      </c>
      <c r="S78" t="s">
        <v>33</v>
      </c>
      <c r="T78" t="str">
        <f t="shared" si="11"/>
        <v>theater/</v>
      </c>
      <c r="U78" t="str">
        <f t="shared" si="12"/>
        <v>plays</v>
      </c>
    </row>
    <row r="79" spans="1:21" x14ac:dyDescent="0.35">
      <c r="A79">
        <v>77</v>
      </c>
      <c r="B79" s="4" t="s">
        <v>202</v>
      </c>
      <c r="C79" s="3" t="s">
        <v>203</v>
      </c>
      <c r="D79">
        <v>9500</v>
      </c>
      <c r="E79" s="11" cm="1">
        <f t="array" ref="E79">_xlfn.IFS(L79="USD",F79, L79="CAD", F79*0.73, L79="AUD", F79*0.64, L79="DKK",F79*0.13, L79="GBP", F79*1.07, L79="CHF", F79*1.01, L79="EUR", F79*0.96)</f>
        <v>4460</v>
      </c>
      <c r="F79">
        <v>4460</v>
      </c>
      <c r="G79" s="7">
        <f t="shared" si="7"/>
        <v>0.46947368421052632</v>
      </c>
      <c r="H79" t="s">
        <v>14</v>
      </c>
      <c r="I79">
        <f t="shared" si="8"/>
        <v>79.642857142857139</v>
      </c>
      <c r="J79">
        <v>56</v>
      </c>
      <c r="K79" t="s">
        <v>21</v>
      </c>
      <c r="L79" t="s">
        <v>22</v>
      </c>
      <c r="M79" s="9">
        <f t="shared" si="9"/>
        <v>40448.208333333336</v>
      </c>
      <c r="N79">
        <v>1285563600</v>
      </c>
      <c r="O79" s="9">
        <f t="shared" si="10"/>
        <v>40462.208333333336</v>
      </c>
      <c r="P79">
        <v>1286773200</v>
      </c>
      <c r="Q79" t="b">
        <v>0</v>
      </c>
      <c r="R79" t="b">
        <v>1</v>
      </c>
      <c r="S79" t="s">
        <v>71</v>
      </c>
      <c r="T79" t="str">
        <f t="shared" si="11"/>
        <v>film &amp; video/</v>
      </c>
      <c r="U79" t="str">
        <f t="shared" si="12"/>
        <v>animation</v>
      </c>
    </row>
    <row r="80" spans="1:21" hidden="1" x14ac:dyDescent="0.35">
      <c r="A80">
        <v>78</v>
      </c>
      <c r="B80" s="4" t="s">
        <v>204</v>
      </c>
      <c r="C80" s="3" t="s">
        <v>205</v>
      </c>
      <c r="D80">
        <v>4500</v>
      </c>
      <c r="E80" s="11" cm="1">
        <f t="array" ref="E80">_xlfn.IFS(L80="USD",F80, L80="CAD", F80*0.73, L80="AUD", F80*0.64, L80="DKK",F80*0.13, L80="GBP", F80*1.07, L80="CHF", F80*1.01, L80="EUR", F80*0.96)</f>
        <v>13536</v>
      </c>
      <c r="F80">
        <v>13536</v>
      </c>
      <c r="G80" s="7">
        <f t="shared" si="7"/>
        <v>3.008</v>
      </c>
      <c r="H80" t="s">
        <v>20</v>
      </c>
      <c r="I80">
        <f t="shared" si="8"/>
        <v>41.018181818181816</v>
      </c>
      <c r="J80">
        <v>330</v>
      </c>
      <c r="K80" t="s">
        <v>21</v>
      </c>
      <c r="L80" t="s">
        <v>22</v>
      </c>
      <c r="M80" s="9">
        <f t="shared" si="9"/>
        <v>43206.208333333328</v>
      </c>
      <c r="N80">
        <v>1523854800</v>
      </c>
      <c r="O80" s="9">
        <f t="shared" si="10"/>
        <v>43207.208333333328</v>
      </c>
      <c r="P80">
        <v>1523941200</v>
      </c>
      <c r="Q80" t="b">
        <v>0</v>
      </c>
      <c r="R80" t="b">
        <v>0</v>
      </c>
      <c r="S80" t="s">
        <v>206</v>
      </c>
      <c r="T80" t="str">
        <f t="shared" si="11"/>
        <v>publishing/</v>
      </c>
      <c r="U80" t="str">
        <f t="shared" si="12"/>
        <v>translations</v>
      </c>
    </row>
    <row r="81" spans="1:21" x14ac:dyDescent="0.35">
      <c r="A81">
        <v>79</v>
      </c>
      <c r="B81" s="4" t="s">
        <v>207</v>
      </c>
      <c r="C81" s="3" t="s">
        <v>208</v>
      </c>
      <c r="D81">
        <v>57800</v>
      </c>
      <c r="E81" s="11" cm="1">
        <f t="array" ref="E81">_xlfn.IFS(L81="USD",F81, L81="CAD", F81*0.73, L81="AUD", F81*0.64, L81="DKK",F81*0.13, L81="GBP", F81*1.07, L81="CHF", F81*1.01, L81="EUR", F81*0.96)</f>
        <v>40228</v>
      </c>
      <c r="F81">
        <v>40228</v>
      </c>
      <c r="G81" s="7">
        <f t="shared" si="7"/>
        <v>0.6959861591695502</v>
      </c>
      <c r="H81" t="s">
        <v>14</v>
      </c>
      <c r="I81">
        <f t="shared" si="8"/>
        <v>48.004773269689736</v>
      </c>
      <c r="J81">
        <v>838</v>
      </c>
      <c r="K81" t="s">
        <v>21</v>
      </c>
      <c r="L81" t="s">
        <v>22</v>
      </c>
      <c r="M81" s="9">
        <f t="shared" si="9"/>
        <v>43267.208333333328</v>
      </c>
      <c r="N81">
        <v>1529125200</v>
      </c>
      <c r="O81" s="9">
        <f t="shared" si="10"/>
        <v>43272.208333333328</v>
      </c>
      <c r="P81">
        <v>1529557200</v>
      </c>
      <c r="Q81" t="b">
        <v>0</v>
      </c>
      <c r="R81" t="b">
        <v>0</v>
      </c>
      <c r="S81" t="s">
        <v>33</v>
      </c>
      <c r="T81" t="str">
        <f t="shared" si="11"/>
        <v>theater/</v>
      </c>
      <c r="U81" t="str">
        <f t="shared" si="12"/>
        <v>plays</v>
      </c>
    </row>
    <row r="82" spans="1:21" hidden="1" x14ac:dyDescent="0.35">
      <c r="A82">
        <v>80</v>
      </c>
      <c r="B82" s="4" t="s">
        <v>209</v>
      </c>
      <c r="C82" s="3" t="s">
        <v>210</v>
      </c>
      <c r="D82">
        <v>1100</v>
      </c>
      <c r="E82" s="11" cm="1">
        <f t="array" ref="E82">_xlfn.IFS(L82="USD",F82, L82="CAD", F82*0.73, L82="AUD", F82*0.64, L82="DKK",F82*0.13, L82="GBP", F82*1.07, L82="CHF", F82*1.01, L82="EUR", F82*0.96)</f>
        <v>7012</v>
      </c>
      <c r="F82">
        <v>7012</v>
      </c>
      <c r="G82" s="7">
        <f t="shared" si="7"/>
        <v>6.374545454545455</v>
      </c>
      <c r="H82" t="s">
        <v>20</v>
      </c>
      <c r="I82">
        <f t="shared" si="8"/>
        <v>55.212598425196852</v>
      </c>
      <c r="J82">
        <v>127</v>
      </c>
      <c r="K82" t="s">
        <v>21</v>
      </c>
      <c r="L82" t="s">
        <v>22</v>
      </c>
      <c r="M82" s="9">
        <f t="shared" si="9"/>
        <v>42976.208333333328</v>
      </c>
      <c r="N82">
        <v>1503982800</v>
      </c>
      <c r="O82" s="9">
        <f t="shared" si="10"/>
        <v>43006.208333333328</v>
      </c>
      <c r="P82">
        <v>1506574800</v>
      </c>
      <c r="Q82" t="b">
        <v>0</v>
      </c>
      <c r="R82" t="b">
        <v>0</v>
      </c>
      <c r="S82" t="s">
        <v>89</v>
      </c>
      <c r="T82" t="str">
        <f t="shared" si="11"/>
        <v>games/</v>
      </c>
      <c r="U82" t="str">
        <f t="shared" si="12"/>
        <v>video games</v>
      </c>
    </row>
    <row r="83" spans="1:21" hidden="1" x14ac:dyDescent="0.35">
      <c r="A83">
        <v>81</v>
      </c>
      <c r="B83" s="4" t="s">
        <v>211</v>
      </c>
      <c r="C83" s="3" t="s">
        <v>212</v>
      </c>
      <c r="D83">
        <v>16800</v>
      </c>
      <c r="E83" s="11" cm="1">
        <f t="array" ref="E83">_xlfn.IFS(L83="USD",F83, L83="CAD", F83*0.73, L83="AUD", F83*0.64, L83="DKK",F83*0.13, L83="GBP", F83*1.07, L83="CHF", F83*1.01, L83="EUR", F83*0.96)</f>
        <v>37857</v>
      </c>
      <c r="F83">
        <v>37857</v>
      </c>
      <c r="G83" s="7">
        <f t="shared" si="7"/>
        <v>2.253392857142857</v>
      </c>
      <c r="H83" t="s">
        <v>20</v>
      </c>
      <c r="I83">
        <f t="shared" si="8"/>
        <v>92.109489051094897</v>
      </c>
      <c r="J83">
        <v>411</v>
      </c>
      <c r="K83" t="s">
        <v>21</v>
      </c>
      <c r="L83" t="s">
        <v>22</v>
      </c>
      <c r="M83" s="9">
        <f t="shared" si="9"/>
        <v>43062.25</v>
      </c>
      <c r="N83">
        <v>1511416800</v>
      </c>
      <c r="O83" s="9">
        <f t="shared" si="10"/>
        <v>43087.25</v>
      </c>
      <c r="P83">
        <v>1513576800</v>
      </c>
      <c r="Q83" t="b">
        <v>0</v>
      </c>
      <c r="R83" t="b">
        <v>0</v>
      </c>
      <c r="S83" t="s">
        <v>23</v>
      </c>
      <c r="T83" t="str">
        <f t="shared" si="11"/>
        <v>music/</v>
      </c>
      <c r="U83" t="str">
        <f t="shared" si="12"/>
        <v>rock</v>
      </c>
    </row>
    <row r="84" spans="1:21" hidden="1" x14ac:dyDescent="0.35">
      <c r="A84">
        <v>82</v>
      </c>
      <c r="B84" s="4" t="s">
        <v>213</v>
      </c>
      <c r="C84" s="3" t="s">
        <v>214</v>
      </c>
      <c r="D84">
        <v>1000</v>
      </c>
      <c r="E84" s="11" cm="1">
        <f t="array" ref="E84">_xlfn.IFS(L84="USD",F84, L84="CAD", F84*0.73, L84="AUD", F84*0.64, L84="DKK",F84*0.13, L84="GBP", F84*1.07, L84="CHF", F84*1.01, L84="EUR", F84*0.96)</f>
        <v>16021.11</v>
      </c>
      <c r="F84">
        <v>14973</v>
      </c>
      <c r="G84" s="7">
        <f t="shared" si="7"/>
        <v>14.973000000000001</v>
      </c>
      <c r="H84" t="s">
        <v>20</v>
      </c>
      <c r="I84">
        <f t="shared" si="8"/>
        <v>83.183333333333337</v>
      </c>
      <c r="J84">
        <v>180</v>
      </c>
      <c r="K84" t="s">
        <v>40</v>
      </c>
      <c r="L84" t="s">
        <v>41</v>
      </c>
      <c r="M84" s="9">
        <f t="shared" si="9"/>
        <v>43482.25</v>
      </c>
      <c r="N84">
        <v>1547704800</v>
      </c>
      <c r="O84" s="9">
        <f t="shared" si="10"/>
        <v>43489.25</v>
      </c>
      <c r="P84">
        <v>1548309600</v>
      </c>
      <c r="Q84" t="b">
        <v>0</v>
      </c>
      <c r="R84" t="b">
        <v>1</v>
      </c>
      <c r="S84" t="s">
        <v>89</v>
      </c>
      <c r="T84" t="str">
        <f t="shared" si="11"/>
        <v>games/</v>
      </c>
      <c r="U84" t="str">
        <f t="shared" si="12"/>
        <v>video games</v>
      </c>
    </row>
    <row r="85" spans="1:21" x14ac:dyDescent="0.35">
      <c r="A85">
        <v>83</v>
      </c>
      <c r="B85" s="4" t="s">
        <v>215</v>
      </c>
      <c r="C85" s="3" t="s">
        <v>216</v>
      </c>
      <c r="D85">
        <v>106400</v>
      </c>
      <c r="E85" s="11" cm="1">
        <f t="array" ref="E85">_xlfn.IFS(L85="USD",F85, L85="CAD", F85*0.73, L85="AUD", F85*0.64, L85="DKK",F85*0.13, L85="GBP", F85*1.07, L85="CHF", F85*1.01, L85="EUR", F85*0.96)</f>
        <v>39996</v>
      </c>
      <c r="F85">
        <v>39996</v>
      </c>
      <c r="G85" s="7">
        <f t="shared" si="7"/>
        <v>0.37590225563909774</v>
      </c>
      <c r="H85" t="s">
        <v>14</v>
      </c>
      <c r="I85">
        <f t="shared" si="8"/>
        <v>39.996000000000002</v>
      </c>
      <c r="J85">
        <v>1000</v>
      </c>
      <c r="K85" t="s">
        <v>21</v>
      </c>
      <c r="L85" t="s">
        <v>22</v>
      </c>
      <c r="M85" s="9">
        <f t="shared" si="9"/>
        <v>42579.208333333328</v>
      </c>
      <c r="N85">
        <v>1469682000</v>
      </c>
      <c r="O85" s="9">
        <f t="shared" si="10"/>
        <v>42601.208333333328</v>
      </c>
      <c r="P85">
        <v>1471582800</v>
      </c>
      <c r="Q85" t="b">
        <v>0</v>
      </c>
      <c r="R85" t="b">
        <v>0</v>
      </c>
      <c r="S85" t="s">
        <v>50</v>
      </c>
      <c r="T85" t="str">
        <f t="shared" si="11"/>
        <v>music/</v>
      </c>
      <c r="U85" t="str">
        <f t="shared" si="12"/>
        <v>electric music</v>
      </c>
    </row>
    <row r="86" spans="1:21" hidden="1" x14ac:dyDescent="0.35">
      <c r="A86">
        <v>84</v>
      </c>
      <c r="B86" s="4" t="s">
        <v>217</v>
      </c>
      <c r="C86" s="3" t="s">
        <v>218</v>
      </c>
      <c r="D86">
        <v>31400</v>
      </c>
      <c r="E86" s="11" cm="1">
        <f t="array" ref="E86">_xlfn.IFS(L86="USD",F86, L86="CAD", F86*0.73, L86="AUD", F86*0.64, L86="DKK",F86*0.13, L86="GBP", F86*1.07, L86="CHF", F86*1.01, L86="EUR", F86*0.96)</f>
        <v>41564</v>
      </c>
      <c r="F86">
        <v>41564</v>
      </c>
      <c r="G86" s="7">
        <f t="shared" si="7"/>
        <v>1.3236942675159236</v>
      </c>
      <c r="H86" t="s">
        <v>20</v>
      </c>
      <c r="I86">
        <f t="shared" si="8"/>
        <v>111.1336898395722</v>
      </c>
      <c r="J86">
        <v>374</v>
      </c>
      <c r="K86" t="s">
        <v>21</v>
      </c>
      <c r="L86" t="s">
        <v>22</v>
      </c>
      <c r="M86" s="9">
        <f t="shared" si="9"/>
        <v>41118.208333333336</v>
      </c>
      <c r="N86">
        <v>1343451600</v>
      </c>
      <c r="O86" s="9">
        <f t="shared" si="10"/>
        <v>41128.208333333336</v>
      </c>
      <c r="P86">
        <v>1344315600</v>
      </c>
      <c r="Q86" t="b">
        <v>0</v>
      </c>
      <c r="R86" t="b">
        <v>0</v>
      </c>
      <c r="S86" t="s">
        <v>65</v>
      </c>
      <c r="T86" t="str">
        <f t="shared" si="11"/>
        <v>technology/</v>
      </c>
      <c r="U86" t="str">
        <f t="shared" si="12"/>
        <v>wearables</v>
      </c>
    </row>
    <row r="87" spans="1:21" hidden="1" x14ac:dyDescent="0.35">
      <c r="A87">
        <v>85</v>
      </c>
      <c r="B87" s="4" t="s">
        <v>219</v>
      </c>
      <c r="C87" s="3" t="s">
        <v>220</v>
      </c>
      <c r="D87">
        <v>4900</v>
      </c>
      <c r="E87" s="11" cm="1">
        <f t="array" ref="E87">_xlfn.IFS(L87="USD",F87, L87="CAD", F87*0.73, L87="AUD", F87*0.64, L87="DKK",F87*0.13, L87="GBP", F87*1.07, L87="CHF", F87*1.01, L87="EUR", F87*0.96)</f>
        <v>4115.2</v>
      </c>
      <c r="F87">
        <v>6430</v>
      </c>
      <c r="G87" s="7">
        <f t="shared" si="7"/>
        <v>1.3122448979591836</v>
      </c>
      <c r="H87" t="s">
        <v>20</v>
      </c>
      <c r="I87">
        <f t="shared" si="8"/>
        <v>90.563380281690144</v>
      </c>
      <c r="J87">
        <v>71</v>
      </c>
      <c r="K87" t="s">
        <v>26</v>
      </c>
      <c r="L87" t="s">
        <v>27</v>
      </c>
      <c r="M87" s="9">
        <f t="shared" si="9"/>
        <v>40797.208333333336</v>
      </c>
      <c r="N87">
        <v>1315717200</v>
      </c>
      <c r="O87" s="9">
        <f t="shared" si="10"/>
        <v>40805.208333333336</v>
      </c>
      <c r="P87">
        <v>1316408400</v>
      </c>
      <c r="Q87" t="b">
        <v>0</v>
      </c>
      <c r="R87" t="b">
        <v>0</v>
      </c>
      <c r="S87" t="s">
        <v>60</v>
      </c>
      <c r="T87" t="str">
        <f t="shared" si="11"/>
        <v>music/</v>
      </c>
      <c r="U87" t="str">
        <f t="shared" si="12"/>
        <v>indie rock</v>
      </c>
    </row>
    <row r="88" spans="1:21" hidden="1" x14ac:dyDescent="0.35">
      <c r="A88">
        <v>86</v>
      </c>
      <c r="B88" s="4" t="s">
        <v>221</v>
      </c>
      <c r="C88" s="3" t="s">
        <v>222</v>
      </c>
      <c r="D88">
        <v>7400</v>
      </c>
      <c r="E88" s="11" cm="1">
        <f t="array" ref="E88">_xlfn.IFS(L88="USD",F88, L88="CAD", F88*0.73, L88="AUD", F88*0.64, L88="DKK",F88*0.13, L88="GBP", F88*1.07, L88="CHF", F88*1.01, L88="EUR", F88*0.96)</f>
        <v>12405</v>
      </c>
      <c r="F88">
        <v>12405</v>
      </c>
      <c r="G88" s="7">
        <f t="shared" si="7"/>
        <v>1.6763513513513513</v>
      </c>
      <c r="H88" t="s">
        <v>20</v>
      </c>
      <c r="I88">
        <f t="shared" si="8"/>
        <v>61.108374384236456</v>
      </c>
      <c r="J88">
        <v>203</v>
      </c>
      <c r="K88" t="s">
        <v>21</v>
      </c>
      <c r="L88" t="s">
        <v>22</v>
      </c>
      <c r="M88" s="9">
        <f t="shared" si="9"/>
        <v>42128.208333333328</v>
      </c>
      <c r="N88">
        <v>1430715600</v>
      </c>
      <c r="O88" s="9">
        <f t="shared" si="10"/>
        <v>42141.208333333328</v>
      </c>
      <c r="P88">
        <v>1431838800</v>
      </c>
      <c r="Q88" t="b">
        <v>1</v>
      </c>
      <c r="R88" t="b">
        <v>0</v>
      </c>
      <c r="S88" t="s">
        <v>33</v>
      </c>
      <c r="T88" t="str">
        <f t="shared" si="11"/>
        <v>theater/</v>
      </c>
      <c r="U88" t="str">
        <f t="shared" si="12"/>
        <v>plays</v>
      </c>
    </row>
    <row r="89" spans="1:21" ht="31" x14ac:dyDescent="0.35">
      <c r="A89">
        <v>87</v>
      </c>
      <c r="B89" s="4" t="s">
        <v>223</v>
      </c>
      <c r="C89" s="3" t="s">
        <v>224</v>
      </c>
      <c r="D89">
        <v>198500</v>
      </c>
      <c r="E89" s="11" cm="1">
        <f t="array" ref="E89">_xlfn.IFS(L89="USD",F89, L89="CAD", F89*0.73, L89="AUD", F89*0.64, L89="DKK",F89*0.13, L89="GBP", F89*1.07, L89="CHF", F89*1.01, L89="EUR", F89*0.96)</f>
        <v>78745.600000000006</v>
      </c>
      <c r="F89">
        <v>123040</v>
      </c>
      <c r="G89" s="7">
        <f t="shared" si="7"/>
        <v>0.6198488664987406</v>
      </c>
      <c r="H89" t="s">
        <v>14</v>
      </c>
      <c r="I89">
        <f t="shared" si="8"/>
        <v>83.022941970310384</v>
      </c>
      <c r="J89">
        <v>1482</v>
      </c>
      <c r="K89" t="s">
        <v>26</v>
      </c>
      <c r="L89" t="s">
        <v>27</v>
      </c>
      <c r="M89" s="9">
        <f t="shared" si="9"/>
        <v>40610.25</v>
      </c>
      <c r="N89">
        <v>1299564000</v>
      </c>
      <c r="O89" s="9">
        <f t="shared" si="10"/>
        <v>40621.208333333336</v>
      </c>
      <c r="P89">
        <v>1300510800</v>
      </c>
      <c r="Q89" t="b">
        <v>0</v>
      </c>
      <c r="R89" t="b">
        <v>1</v>
      </c>
      <c r="S89" t="s">
        <v>23</v>
      </c>
      <c r="T89" t="str">
        <f t="shared" si="11"/>
        <v>music/</v>
      </c>
      <c r="U89" t="str">
        <f t="shared" si="12"/>
        <v>rock</v>
      </c>
    </row>
    <row r="90" spans="1:21" hidden="1" x14ac:dyDescent="0.35">
      <c r="A90">
        <v>88</v>
      </c>
      <c r="B90" s="4" t="s">
        <v>225</v>
      </c>
      <c r="C90" s="3" t="s">
        <v>226</v>
      </c>
      <c r="D90">
        <v>4800</v>
      </c>
      <c r="E90" s="11" cm="1">
        <f t="array" ref="E90">_xlfn.IFS(L90="USD",F90, L90="CAD", F90*0.73, L90="AUD", F90*0.64, L90="DKK",F90*0.13, L90="GBP", F90*1.07, L90="CHF", F90*1.01, L90="EUR", F90*0.96)</f>
        <v>12516</v>
      </c>
      <c r="F90">
        <v>12516</v>
      </c>
      <c r="G90" s="7">
        <f t="shared" si="7"/>
        <v>2.6074999999999999</v>
      </c>
      <c r="H90" t="s">
        <v>20</v>
      </c>
      <c r="I90">
        <f t="shared" si="8"/>
        <v>110.76106194690266</v>
      </c>
      <c r="J90">
        <v>113</v>
      </c>
      <c r="K90" t="s">
        <v>21</v>
      </c>
      <c r="L90" t="s">
        <v>22</v>
      </c>
      <c r="M90" s="9">
        <f t="shared" si="9"/>
        <v>42110.208333333328</v>
      </c>
      <c r="N90">
        <v>1429160400</v>
      </c>
      <c r="O90" s="9">
        <f t="shared" si="10"/>
        <v>42132.208333333328</v>
      </c>
      <c r="P90">
        <v>1431061200</v>
      </c>
      <c r="Q90" t="b">
        <v>0</v>
      </c>
      <c r="R90" t="b">
        <v>0</v>
      </c>
      <c r="S90" t="s">
        <v>206</v>
      </c>
      <c r="T90" t="str">
        <f t="shared" si="11"/>
        <v>publishing/</v>
      </c>
      <c r="U90" t="str">
        <f t="shared" si="12"/>
        <v>translations</v>
      </c>
    </row>
    <row r="91" spans="1:21" hidden="1" x14ac:dyDescent="0.35">
      <c r="A91">
        <v>89</v>
      </c>
      <c r="B91" s="4" t="s">
        <v>227</v>
      </c>
      <c r="C91" s="3" t="s">
        <v>228</v>
      </c>
      <c r="D91">
        <v>3400</v>
      </c>
      <c r="E91" s="11" cm="1">
        <f t="array" ref="E91">_xlfn.IFS(L91="USD",F91, L91="CAD", F91*0.73, L91="AUD", F91*0.64, L91="DKK",F91*0.13, L91="GBP", F91*1.07, L91="CHF", F91*1.01, L91="EUR", F91*0.96)</f>
        <v>8588</v>
      </c>
      <c r="F91">
        <v>8588</v>
      </c>
      <c r="G91" s="7">
        <f t="shared" si="7"/>
        <v>2.5258823529411765</v>
      </c>
      <c r="H91" t="s">
        <v>20</v>
      </c>
      <c r="I91">
        <f t="shared" si="8"/>
        <v>89.458333333333329</v>
      </c>
      <c r="J91">
        <v>96</v>
      </c>
      <c r="K91" t="s">
        <v>21</v>
      </c>
      <c r="L91" t="s">
        <v>22</v>
      </c>
      <c r="M91" s="9">
        <f t="shared" si="9"/>
        <v>40283.208333333336</v>
      </c>
      <c r="N91">
        <v>1271307600</v>
      </c>
      <c r="O91" s="9">
        <f t="shared" si="10"/>
        <v>40285.208333333336</v>
      </c>
      <c r="P91">
        <v>1271480400</v>
      </c>
      <c r="Q91" t="b">
        <v>0</v>
      </c>
      <c r="R91" t="b">
        <v>0</v>
      </c>
      <c r="S91" t="s">
        <v>33</v>
      </c>
      <c r="T91" t="str">
        <f t="shared" si="11"/>
        <v>theater/</v>
      </c>
      <c r="U91" t="str">
        <f t="shared" si="12"/>
        <v>plays</v>
      </c>
    </row>
    <row r="92" spans="1:21" x14ac:dyDescent="0.35">
      <c r="A92">
        <v>90</v>
      </c>
      <c r="B92" s="4" t="s">
        <v>229</v>
      </c>
      <c r="C92" s="3" t="s">
        <v>230</v>
      </c>
      <c r="D92">
        <v>7800</v>
      </c>
      <c r="E92" s="11" cm="1">
        <f t="array" ref="E92">_xlfn.IFS(L92="USD",F92, L92="CAD", F92*0.73, L92="AUD", F92*0.64, L92="DKK",F92*0.13, L92="GBP", F92*1.07, L92="CHF", F92*1.01, L92="EUR", F92*0.96)</f>
        <v>6132</v>
      </c>
      <c r="F92">
        <v>6132</v>
      </c>
      <c r="G92" s="7">
        <f t="shared" si="7"/>
        <v>0.7861538461538462</v>
      </c>
      <c r="H92" t="s">
        <v>14</v>
      </c>
      <c r="I92">
        <f t="shared" si="8"/>
        <v>57.849056603773583</v>
      </c>
      <c r="J92">
        <v>106</v>
      </c>
      <c r="K92" t="s">
        <v>21</v>
      </c>
      <c r="L92" t="s">
        <v>22</v>
      </c>
      <c r="M92" s="9">
        <f t="shared" si="9"/>
        <v>42425.25</v>
      </c>
      <c r="N92">
        <v>1456380000</v>
      </c>
      <c r="O92" s="9">
        <f t="shared" si="10"/>
        <v>42425.25</v>
      </c>
      <c r="P92">
        <v>1456380000</v>
      </c>
      <c r="Q92" t="b">
        <v>0</v>
      </c>
      <c r="R92" t="b">
        <v>1</v>
      </c>
      <c r="S92" t="s">
        <v>33</v>
      </c>
      <c r="T92" t="str">
        <f t="shared" si="11"/>
        <v>theater/</v>
      </c>
      <c r="U92" t="str">
        <f t="shared" si="12"/>
        <v>plays</v>
      </c>
    </row>
    <row r="93" spans="1:21" x14ac:dyDescent="0.35">
      <c r="A93">
        <v>91</v>
      </c>
      <c r="B93" s="4" t="s">
        <v>231</v>
      </c>
      <c r="C93" s="3" t="s">
        <v>232</v>
      </c>
      <c r="D93">
        <v>154300</v>
      </c>
      <c r="E93" s="11" cm="1">
        <f t="array" ref="E93">_xlfn.IFS(L93="USD",F93, L93="CAD", F93*0.73, L93="AUD", F93*0.64, L93="DKK",F93*0.13, L93="GBP", F93*1.07, L93="CHF", F93*1.01, L93="EUR", F93*0.96)</f>
        <v>71700.479999999996</v>
      </c>
      <c r="F93">
        <v>74688</v>
      </c>
      <c r="G93" s="7">
        <f t="shared" si="7"/>
        <v>0.48404406999351912</v>
      </c>
      <c r="H93" t="s">
        <v>14</v>
      </c>
      <c r="I93">
        <f t="shared" si="8"/>
        <v>109.99705449189985</v>
      </c>
      <c r="J93">
        <v>679</v>
      </c>
      <c r="K93" t="s">
        <v>107</v>
      </c>
      <c r="L93" t="s">
        <v>108</v>
      </c>
      <c r="M93" s="9">
        <f t="shared" si="9"/>
        <v>42588.208333333328</v>
      </c>
      <c r="N93">
        <v>1470459600</v>
      </c>
      <c r="O93" s="9">
        <f t="shared" si="10"/>
        <v>42616.208333333328</v>
      </c>
      <c r="P93">
        <v>1472878800</v>
      </c>
      <c r="Q93" t="b">
        <v>0</v>
      </c>
      <c r="R93" t="b">
        <v>0</v>
      </c>
      <c r="S93" t="s">
        <v>206</v>
      </c>
      <c r="T93" t="str">
        <f t="shared" si="11"/>
        <v>publishing/</v>
      </c>
      <c r="U93" t="str">
        <f t="shared" si="12"/>
        <v>translations</v>
      </c>
    </row>
    <row r="94" spans="1:21" ht="31" hidden="1" x14ac:dyDescent="0.35">
      <c r="A94">
        <v>92</v>
      </c>
      <c r="B94" s="4" t="s">
        <v>233</v>
      </c>
      <c r="C94" s="3" t="s">
        <v>234</v>
      </c>
      <c r="D94">
        <v>20000</v>
      </c>
      <c r="E94" s="11" cm="1">
        <f t="array" ref="E94">_xlfn.IFS(L94="USD",F94, L94="CAD", F94*0.73, L94="AUD", F94*0.64, L94="DKK",F94*0.13, L94="GBP", F94*1.07, L94="CHF", F94*1.01, L94="EUR", F94*0.96)</f>
        <v>52292.75</v>
      </c>
      <c r="F94">
        <v>51775</v>
      </c>
      <c r="G94" s="7">
        <f t="shared" si="7"/>
        <v>2.5887500000000001</v>
      </c>
      <c r="H94" t="s">
        <v>20</v>
      </c>
      <c r="I94">
        <f t="shared" si="8"/>
        <v>103.96586345381526</v>
      </c>
      <c r="J94">
        <v>498</v>
      </c>
      <c r="K94" t="s">
        <v>98</v>
      </c>
      <c r="L94" t="s">
        <v>99</v>
      </c>
      <c r="M94" s="9">
        <f t="shared" si="9"/>
        <v>40352.208333333336</v>
      </c>
      <c r="N94">
        <v>1277269200</v>
      </c>
      <c r="O94" s="9">
        <f t="shared" si="10"/>
        <v>40353.208333333336</v>
      </c>
      <c r="P94">
        <v>1277355600</v>
      </c>
      <c r="Q94" t="b">
        <v>0</v>
      </c>
      <c r="R94" t="b">
        <v>1</v>
      </c>
      <c r="S94" t="s">
        <v>89</v>
      </c>
      <c r="T94" t="str">
        <f t="shared" si="11"/>
        <v>games/</v>
      </c>
      <c r="U94" t="str">
        <f t="shared" si="12"/>
        <v>video games</v>
      </c>
    </row>
    <row r="95" spans="1:21" hidden="1" x14ac:dyDescent="0.35">
      <c r="A95">
        <v>93</v>
      </c>
      <c r="B95" s="4" t="s">
        <v>235</v>
      </c>
      <c r="C95" s="3" t="s">
        <v>236</v>
      </c>
      <c r="D95">
        <v>108800</v>
      </c>
      <c r="E95" s="11" cm="1">
        <f t="array" ref="E95">_xlfn.IFS(L95="USD",F95, L95="CAD", F95*0.73, L95="AUD", F95*0.64, L95="DKK",F95*0.13, L95="GBP", F95*1.07, L95="CHF", F95*1.01, L95="EUR", F95*0.96)</f>
        <v>65877</v>
      </c>
      <c r="F95">
        <v>65877</v>
      </c>
      <c r="G95" s="7">
        <f t="shared" si="7"/>
        <v>0.60548713235294116</v>
      </c>
      <c r="H95" t="s">
        <v>74</v>
      </c>
      <c r="I95">
        <f t="shared" si="8"/>
        <v>107.99508196721311</v>
      </c>
      <c r="J95">
        <v>610</v>
      </c>
      <c r="K95" t="s">
        <v>21</v>
      </c>
      <c r="L95" t="s">
        <v>22</v>
      </c>
      <c r="M95" s="9">
        <f t="shared" si="9"/>
        <v>41202.208333333336</v>
      </c>
      <c r="N95">
        <v>1350709200</v>
      </c>
      <c r="O95" s="9">
        <f t="shared" si="10"/>
        <v>41206.208333333336</v>
      </c>
      <c r="P95">
        <v>1351054800</v>
      </c>
      <c r="Q95" t="b">
        <v>0</v>
      </c>
      <c r="R95" t="b">
        <v>1</v>
      </c>
      <c r="S95" t="s">
        <v>33</v>
      </c>
      <c r="T95" t="str">
        <f t="shared" si="11"/>
        <v>theater/</v>
      </c>
      <c r="U95" t="str">
        <f t="shared" si="12"/>
        <v>plays</v>
      </c>
    </row>
    <row r="96" spans="1:21" hidden="1" x14ac:dyDescent="0.35">
      <c r="A96">
        <v>94</v>
      </c>
      <c r="B96" s="4" t="s">
        <v>237</v>
      </c>
      <c r="C96" s="3" t="s">
        <v>238</v>
      </c>
      <c r="D96">
        <v>2900</v>
      </c>
      <c r="E96" s="11" cm="1">
        <f t="array" ref="E96">_xlfn.IFS(L96="USD",F96, L96="CAD", F96*0.73, L96="AUD", F96*0.64, L96="DKK",F96*0.13, L96="GBP", F96*1.07, L96="CHF", F96*1.01, L96="EUR", F96*0.96)</f>
        <v>9423.49</v>
      </c>
      <c r="F96">
        <v>8807</v>
      </c>
      <c r="G96" s="7">
        <f t="shared" si="7"/>
        <v>3.036896551724138</v>
      </c>
      <c r="H96" t="s">
        <v>20</v>
      </c>
      <c r="I96">
        <f t="shared" si="8"/>
        <v>48.927777777777777</v>
      </c>
      <c r="J96">
        <v>180</v>
      </c>
      <c r="K96" t="s">
        <v>40</v>
      </c>
      <c r="L96" t="s">
        <v>41</v>
      </c>
      <c r="M96" s="9">
        <f t="shared" si="9"/>
        <v>43562.208333333328</v>
      </c>
      <c r="N96">
        <v>1554613200</v>
      </c>
      <c r="O96" s="9">
        <f t="shared" si="10"/>
        <v>43573.208333333328</v>
      </c>
      <c r="P96">
        <v>1555563600</v>
      </c>
      <c r="Q96" t="b">
        <v>0</v>
      </c>
      <c r="R96" t="b">
        <v>0</v>
      </c>
      <c r="S96" t="s">
        <v>28</v>
      </c>
      <c r="T96" t="str">
        <f t="shared" si="11"/>
        <v>technology/</v>
      </c>
      <c r="U96" t="str">
        <f t="shared" si="12"/>
        <v>web</v>
      </c>
    </row>
    <row r="97" spans="1:21" ht="31" hidden="1" x14ac:dyDescent="0.35">
      <c r="A97">
        <v>95</v>
      </c>
      <c r="B97" s="4" t="s">
        <v>239</v>
      </c>
      <c r="C97" s="3" t="s">
        <v>240</v>
      </c>
      <c r="D97">
        <v>900</v>
      </c>
      <c r="E97" s="11" cm="1">
        <f t="array" ref="E97">_xlfn.IFS(L97="USD",F97, L97="CAD", F97*0.73, L97="AUD", F97*0.64, L97="DKK",F97*0.13, L97="GBP", F97*1.07, L97="CHF", F97*1.01, L97="EUR", F97*0.96)</f>
        <v>1017</v>
      </c>
      <c r="F97">
        <v>1017</v>
      </c>
      <c r="G97" s="7">
        <f t="shared" si="7"/>
        <v>1.1299999999999999</v>
      </c>
      <c r="H97" t="s">
        <v>20</v>
      </c>
      <c r="I97">
        <f t="shared" si="8"/>
        <v>37.666666666666664</v>
      </c>
      <c r="J97">
        <v>27</v>
      </c>
      <c r="K97" t="s">
        <v>21</v>
      </c>
      <c r="L97" t="s">
        <v>22</v>
      </c>
      <c r="M97" s="9">
        <f t="shared" si="9"/>
        <v>43752.208333333328</v>
      </c>
      <c r="N97">
        <v>1571029200</v>
      </c>
      <c r="O97" s="9">
        <f t="shared" si="10"/>
        <v>43759.208333333328</v>
      </c>
      <c r="P97">
        <v>1571634000</v>
      </c>
      <c r="Q97" t="b">
        <v>0</v>
      </c>
      <c r="R97" t="b">
        <v>0</v>
      </c>
      <c r="S97" t="s">
        <v>42</v>
      </c>
      <c r="T97" t="str">
        <f t="shared" si="11"/>
        <v>film &amp; video/</v>
      </c>
      <c r="U97" t="str">
        <f t="shared" si="12"/>
        <v>documentary</v>
      </c>
    </row>
    <row r="98" spans="1:21" hidden="1" x14ac:dyDescent="0.35">
      <c r="A98">
        <v>96</v>
      </c>
      <c r="B98" s="4" t="s">
        <v>241</v>
      </c>
      <c r="C98" s="3" t="s">
        <v>242</v>
      </c>
      <c r="D98">
        <v>69700</v>
      </c>
      <c r="E98" s="11" cm="1">
        <f t="array" ref="E98">_xlfn.IFS(L98="USD",F98, L98="CAD", F98*0.73, L98="AUD", F98*0.64, L98="DKK",F98*0.13, L98="GBP", F98*1.07, L98="CHF", F98*1.01, L98="EUR", F98*0.96)</f>
        <v>151513</v>
      </c>
      <c r="F98">
        <v>151513</v>
      </c>
      <c r="G98" s="7">
        <f t="shared" si="7"/>
        <v>2.1737876614060259</v>
      </c>
      <c r="H98" t="s">
        <v>20</v>
      </c>
      <c r="I98">
        <f t="shared" si="8"/>
        <v>64.999141999141997</v>
      </c>
      <c r="J98">
        <v>2331</v>
      </c>
      <c r="K98" t="s">
        <v>21</v>
      </c>
      <c r="L98" t="s">
        <v>22</v>
      </c>
      <c r="M98" s="9">
        <f t="shared" si="9"/>
        <v>40612.25</v>
      </c>
      <c r="N98">
        <v>1299736800</v>
      </c>
      <c r="O98" s="9">
        <f t="shared" si="10"/>
        <v>40625.208333333336</v>
      </c>
      <c r="P98">
        <v>1300856400</v>
      </c>
      <c r="Q98" t="b">
        <v>0</v>
      </c>
      <c r="R98" t="b">
        <v>0</v>
      </c>
      <c r="S98" t="s">
        <v>33</v>
      </c>
      <c r="T98" t="str">
        <f t="shared" si="11"/>
        <v>theater/</v>
      </c>
      <c r="U98" t="str">
        <f t="shared" si="12"/>
        <v>plays</v>
      </c>
    </row>
    <row r="99" spans="1:21" hidden="1" x14ac:dyDescent="0.35">
      <c r="A99">
        <v>97</v>
      </c>
      <c r="B99" s="4" t="s">
        <v>243</v>
      </c>
      <c r="C99" s="3" t="s">
        <v>244</v>
      </c>
      <c r="D99">
        <v>1300</v>
      </c>
      <c r="E99" s="11" cm="1">
        <f t="array" ref="E99">_xlfn.IFS(L99="USD",F99, L99="CAD", F99*0.73, L99="AUD", F99*0.64, L99="DKK",F99*0.13, L99="GBP", F99*1.07, L99="CHF", F99*1.01, L99="EUR", F99*0.96)</f>
        <v>12047</v>
      </c>
      <c r="F99">
        <v>12047</v>
      </c>
      <c r="G99" s="7">
        <f t="shared" si="7"/>
        <v>9.2669230769230762</v>
      </c>
      <c r="H99" t="s">
        <v>20</v>
      </c>
      <c r="I99">
        <f t="shared" si="8"/>
        <v>106.61061946902655</v>
      </c>
      <c r="J99">
        <v>113</v>
      </c>
      <c r="K99" t="s">
        <v>21</v>
      </c>
      <c r="L99" t="s">
        <v>22</v>
      </c>
      <c r="M99" s="9">
        <f t="shared" si="9"/>
        <v>42180.208333333328</v>
      </c>
      <c r="N99">
        <v>1435208400</v>
      </c>
      <c r="O99" s="9">
        <f t="shared" si="10"/>
        <v>42234.208333333328</v>
      </c>
      <c r="P99">
        <v>1439874000</v>
      </c>
      <c r="Q99" t="b">
        <v>0</v>
      </c>
      <c r="R99" t="b">
        <v>0</v>
      </c>
      <c r="S99" t="s">
        <v>17</v>
      </c>
      <c r="T99" t="str">
        <f t="shared" si="11"/>
        <v>food/</v>
      </c>
      <c r="U99" t="str">
        <f t="shared" si="12"/>
        <v>food trucks</v>
      </c>
    </row>
    <row r="100" spans="1:21" x14ac:dyDescent="0.35">
      <c r="A100">
        <v>98</v>
      </c>
      <c r="B100" s="4" t="s">
        <v>245</v>
      </c>
      <c r="C100" s="3" t="s">
        <v>246</v>
      </c>
      <c r="D100">
        <v>97800</v>
      </c>
      <c r="E100" s="11" cm="1">
        <f t="array" ref="E100">_xlfn.IFS(L100="USD",F100, L100="CAD", F100*0.73, L100="AUD", F100*0.64, L100="DKK",F100*0.13, L100="GBP", F100*1.07, L100="CHF", F100*1.01, L100="EUR", F100*0.96)</f>
        <v>21088.639999999999</v>
      </c>
      <c r="F100">
        <v>32951</v>
      </c>
      <c r="G100" s="7">
        <f t="shared" si="7"/>
        <v>0.33692229038854804</v>
      </c>
      <c r="H100" t="s">
        <v>14</v>
      </c>
      <c r="I100">
        <f t="shared" si="8"/>
        <v>27.009016393442622</v>
      </c>
      <c r="J100">
        <v>1220</v>
      </c>
      <c r="K100" t="s">
        <v>26</v>
      </c>
      <c r="L100" t="s">
        <v>27</v>
      </c>
      <c r="M100" s="9">
        <f t="shared" si="9"/>
        <v>42212.208333333328</v>
      </c>
      <c r="N100">
        <v>1437973200</v>
      </c>
      <c r="O100" s="9">
        <f t="shared" si="10"/>
        <v>42216.208333333328</v>
      </c>
      <c r="P100">
        <v>1438318800</v>
      </c>
      <c r="Q100" t="b">
        <v>0</v>
      </c>
      <c r="R100" t="b">
        <v>0</v>
      </c>
      <c r="S100" t="s">
        <v>89</v>
      </c>
      <c r="T100" t="str">
        <f t="shared" si="11"/>
        <v>games/</v>
      </c>
      <c r="U100" t="str">
        <f t="shared" si="12"/>
        <v>video games</v>
      </c>
    </row>
    <row r="101" spans="1:21" ht="31" hidden="1" x14ac:dyDescent="0.35">
      <c r="A101">
        <v>99</v>
      </c>
      <c r="B101" s="4" t="s">
        <v>247</v>
      </c>
      <c r="C101" s="3" t="s">
        <v>248</v>
      </c>
      <c r="D101">
        <v>7600</v>
      </c>
      <c r="E101" s="11" cm="1">
        <f t="array" ref="E101">_xlfn.IFS(L101="USD",F101, L101="CAD", F101*0.73, L101="AUD", F101*0.64, L101="DKK",F101*0.13, L101="GBP", F101*1.07, L101="CHF", F101*1.01, L101="EUR", F101*0.96)</f>
        <v>14951</v>
      </c>
      <c r="F101">
        <v>14951</v>
      </c>
      <c r="G101" s="7">
        <f t="shared" si="7"/>
        <v>1.9672368421052631</v>
      </c>
      <c r="H101" t="s">
        <v>20</v>
      </c>
      <c r="I101">
        <f t="shared" si="8"/>
        <v>91.16463414634147</v>
      </c>
      <c r="J101">
        <v>164</v>
      </c>
      <c r="K101" t="s">
        <v>21</v>
      </c>
      <c r="L101" t="s">
        <v>22</v>
      </c>
      <c r="M101" s="9">
        <f t="shared" si="9"/>
        <v>41968.25</v>
      </c>
      <c r="N101">
        <v>1416895200</v>
      </c>
      <c r="O101" s="9">
        <f t="shared" si="10"/>
        <v>41997.25</v>
      </c>
      <c r="P101">
        <v>1419400800</v>
      </c>
      <c r="Q101" t="b">
        <v>0</v>
      </c>
      <c r="R101" t="b">
        <v>0</v>
      </c>
      <c r="S101" t="s">
        <v>33</v>
      </c>
      <c r="T101" t="str">
        <f t="shared" si="11"/>
        <v>theater/</v>
      </c>
      <c r="U101" t="str">
        <f t="shared" si="12"/>
        <v>plays</v>
      </c>
    </row>
    <row r="102" spans="1:21" x14ac:dyDescent="0.35">
      <c r="A102">
        <v>100</v>
      </c>
      <c r="B102" s="4" t="s">
        <v>249</v>
      </c>
      <c r="C102" s="3" t="s">
        <v>250</v>
      </c>
      <c r="D102">
        <v>100</v>
      </c>
      <c r="E102" s="11" cm="1">
        <f t="array" ref="E102">_xlfn.IFS(L102="USD",F102, L102="CAD", F102*0.73, L102="AUD", F102*0.64, L102="DKK",F102*0.13, L102="GBP", F102*1.07, L102="CHF", F102*1.01, L102="EUR", F102*0.96)</f>
        <v>1</v>
      </c>
      <c r="F102">
        <v>1</v>
      </c>
      <c r="G102" s="7">
        <f t="shared" si="7"/>
        <v>0.01</v>
      </c>
      <c r="H102" t="s">
        <v>14</v>
      </c>
      <c r="I102">
        <f t="shared" si="8"/>
        <v>1</v>
      </c>
      <c r="J102">
        <v>1</v>
      </c>
      <c r="K102" t="s">
        <v>21</v>
      </c>
      <c r="L102" t="s">
        <v>22</v>
      </c>
      <c r="M102" s="9">
        <f t="shared" si="9"/>
        <v>40835.208333333336</v>
      </c>
      <c r="N102">
        <v>1319000400</v>
      </c>
      <c r="O102" s="9">
        <f t="shared" si="10"/>
        <v>40853.208333333336</v>
      </c>
      <c r="P102">
        <v>1320555600</v>
      </c>
      <c r="Q102" t="b">
        <v>0</v>
      </c>
      <c r="R102" t="b">
        <v>0</v>
      </c>
      <c r="S102" t="s">
        <v>33</v>
      </c>
      <c r="T102" t="str">
        <f t="shared" si="11"/>
        <v>theater/</v>
      </c>
      <c r="U102" t="str">
        <f t="shared" si="12"/>
        <v>plays</v>
      </c>
    </row>
    <row r="103" spans="1:21" hidden="1" x14ac:dyDescent="0.35">
      <c r="A103">
        <v>101</v>
      </c>
      <c r="B103" s="4" t="s">
        <v>251</v>
      </c>
      <c r="C103" s="3" t="s">
        <v>252</v>
      </c>
      <c r="D103">
        <v>900</v>
      </c>
      <c r="E103" s="11" cm="1">
        <f t="array" ref="E103">_xlfn.IFS(L103="USD",F103, L103="CAD", F103*0.73, L103="AUD", F103*0.64, L103="DKK",F103*0.13, L103="GBP", F103*1.07, L103="CHF", F103*1.01, L103="EUR", F103*0.96)</f>
        <v>9193</v>
      </c>
      <c r="F103">
        <v>9193</v>
      </c>
      <c r="G103" s="7">
        <f t="shared" si="7"/>
        <v>10.214444444444444</v>
      </c>
      <c r="H103" t="s">
        <v>20</v>
      </c>
      <c r="I103">
        <f t="shared" si="8"/>
        <v>56.054878048780488</v>
      </c>
      <c r="J103">
        <v>164</v>
      </c>
      <c r="K103" t="s">
        <v>21</v>
      </c>
      <c r="L103" t="s">
        <v>22</v>
      </c>
      <c r="M103" s="9">
        <f t="shared" si="9"/>
        <v>42056.25</v>
      </c>
      <c r="N103">
        <v>1424498400</v>
      </c>
      <c r="O103" s="9">
        <f t="shared" si="10"/>
        <v>42063.25</v>
      </c>
      <c r="P103">
        <v>1425103200</v>
      </c>
      <c r="Q103" t="b">
        <v>0</v>
      </c>
      <c r="R103" t="b">
        <v>1</v>
      </c>
      <c r="S103" t="s">
        <v>50</v>
      </c>
      <c r="T103" t="str">
        <f t="shared" si="11"/>
        <v>music/</v>
      </c>
      <c r="U103" t="str">
        <f t="shared" si="12"/>
        <v>electric music</v>
      </c>
    </row>
    <row r="104" spans="1:21" hidden="1" x14ac:dyDescent="0.35">
      <c r="A104">
        <v>102</v>
      </c>
      <c r="B104" s="4" t="s">
        <v>253</v>
      </c>
      <c r="C104" s="3" t="s">
        <v>254</v>
      </c>
      <c r="D104">
        <v>3700</v>
      </c>
      <c r="E104" s="11" cm="1">
        <f t="array" ref="E104">_xlfn.IFS(L104="USD",F104, L104="CAD", F104*0.73, L104="AUD", F104*0.64, L104="DKK",F104*0.13, L104="GBP", F104*1.07, L104="CHF", F104*1.01, L104="EUR", F104*0.96)</f>
        <v>10422</v>
      </c>
      <c r="F104">
        <v>10422</v>
      </c>
      <c r="G104" s="7">
        <f t="shared" si="7"/>
        <v>2.8167567567567566</v>
      </c>
      <c r="H104" t="s">
        <v>20</v>
      </c>
      <c r="I104">
        <f t="shared" si="8"/>
        <v>31.017857142857142</v>
      </c>
      <c r="J104">
        <v>336</v>
      </c>
      <c r="K104" t="s">
        <v>21</v>
      </c>
      <c r="L104" t="s">
        <v>22</v>
      </c>
      <c r="M104" s="9">
        <f t="shared" si="9"/>
        <v>43234.208333333328</v>
      </c>
      <c r="N104">
        <v>1526274000</v>
      </c>
      <c r="O104" s="9">
        <f t="shared" si="10"/>
        <v>43241.208333333328</v>
      </c>
      <c r="P104">
        <v>1526878800</v>
      </c>
      <c r="Q104" t="b">
        <v>0</v>
      </c>
      <c r="R104" t="b">
        <v>1</v>
      </c>
      <c r="S104" t="s">
        <v>65</v>
      </c>
      <c r="T104" t="str">
        <f t="shared" si="11"/>
        <v>technology/</v>
      </c>
      <c r="U104" t="str">
        <f t="shared" si="12"/>
        <v>wearables</v>
      </c>
    </row>
    <row r="105" spans="1:21" x14ac:dyDescent="0.35">
      <c r="A105">
        <v>103</v>
      </c>
      <c r="B105" s="4" t="s">
        <v>255</v>
      </c>
      <c r="C105" s="3" t="s">
        <v>256</v>
      </c>
      <c r="D105">
        <v>10000</v>
      </c>
      <c r="E105" s="11" cm="1">
        <f t="array" ref="E105">_xlfn.IFS(L105="USD",F105, L105="CAD", F105*0.73, L105="AUD", F105*0.64, L105="DKK",F105*0.13, L105="GBP", F105*1.07, L105="CHF", F105*1.01, L105="EUR", F105*0.96)</f>
        <v>2362.56</v>
      </c>
      <c r="F105">
        <v>2461</v>
      </c>
      <c r="G105" s="7">
        <f t="shared" si="7"/>
        <v>0.24610000000000001</v>
      </c>
      <c r="H105" t="s">
        <v>14</v>
      </c>
      <c r="I105">
        <f t="shared" si="8"/>
        <v>66.513513513513516</v>
      </c>
      <c r="J105">
        <v>37</v>
      </c>
      <c r="K105" t="s">
        <v>107</v>
      </c>
      <c r="L105" t="s">
        <v>108</v>
      </c>
      <c r="M105" s="9">
        <f t="shared" si="9"/>
        <v>40475.208333333336</v>
      </c>
      <c r="N105">
        <v>1287896400</v>
      </c>
      <c r="O105" s="9">
        <f t="shared" si="10"/>
        <v>40484.208333333336</v>
      </c>
      <c r="P105">
        <v>1288674000</v>
      </c>
      <c r="Q105" t="b">
        <v>0</v>
      </c>
      <c r="R105" t="b">
        <v>0</v>
      </c>
      <c r="S105" t="s">
        <v>50</v>
      </c>
      <c r="T105" t="str">
        <f t="shared" si="11"/>
        <v>music/</v>
      </c>
      <c r="U105" t="str">
        <f t="shared" si="12"/>
        <v>electric music</v>
      </c>
    </row>
    <row r="106" spans="1:21" hidden="1" x14ac:dyDescent="0.35">
      <c r="A106">
        <v>104</v>
      </c>
      <c r="B106" s="4" t="s">
        <v>257</v>
      </c>
      <c r="C106" s="3" t="s">
        <v>258</v>
      </c>
      <c r="D106">
        <v>119200</v>
      </c>
      <c r="E106" s="11" cm="1">
        <f t="array" ref="E106">_xlfn.IFS(L106="USD",F106, L106="CAD", F106*0.73, L106="AUD", F106*0.64, L106="DKK",F106*0.13, L106="GBP", F106*1.07, L106="CHF", F106*1.01, L106="EUR", F106*0.96)</f>
        <v>170623</v>
      </c>
      <c r="F106">
        <v>170623</v>
      </c>
      <c r="G106" s="7">
        <f t="shared" si="7"/>
        <v>1.4314010067114094</v>
      </c>
      <c r="H106" t="s">
        <v>20</v>
      </c>
      <c r="I106">
        <f t="shared" si="8"/>
        <v>89.005216484089729</v>
      </c>
      <c r="J106">
        <v>1917</v>
      </c>
      <c r="K106" t="s">
        <v>21</v>
      </c>
      <c r="L106" t="s">
        <v>22</v>
      </c>
      <c r="M106" s="9">
        <f t="shared" si="9"/>
        <v>42878.208333333328</v>
      </c>
      <c r="N106">
        <v>1495515600</v>
      </c>
      <c r="O106" s="9">
        <f t="shared" si="10"/>
        <v>42879.208333333328</v>
      </c>
      <c r="P106">
        <v>1495602000</v>
      </c>
      <c r="Q106" t="b">
        <v>0</v>
      </c>
      <c r="R106" t="b">
        <v>0</v>
      </c>
      <c r="S106" t="s">
        <v>60</v>
      </c>
      <c r="T106" t="str">
        <f t="shared" si="11"/>
        <v>music/</v>
      </c>
      <c r="U106" t="str">
        <f t="shared" si="12"/>
        <v>indie rock</v>
      </c>
    </row>
    <row r="107" spans="1:21" hidden="1" x14ac:dyDescent="0.35">
      <c r="A107">
        <v>105</v>
      </c>
      <c r="B107" s="4" t="s">
        <v>259</v>
      </c>
      <c r="C107" s="3" t="s">
        <v>260</v>
      </c>
      <c r="D107">
        <v>6800</v>
      </c>
      <c r="E107" s="11" cm="1">
        <f t="array" ref="E107">_xlfn.IFS(L107="USD",F107, L107="CAD", F107*0.73, L107="AUD", F107*0.64, L107="DKK",F107*0.13, L107="GBP", F107*1.07, L107="CHF", F107*1.01, L107="EUR", F107*0.96)</f>
        <v>9829</v>
      </c>
      <c r="F107">
        <v>9829</v>
      </c>
      <c r="G107" s="7">
        <f t="shared" si="7"/>
        <v>1.4454411764705883</v>
      </c>
      <c r="H107" t="s">
        <v>20</v>
      </c>
      <c r="I107">
        <f t="shared" si="8"/>
        <v>103.46315789473684</v>
      </c>
      <c r="J107">
        <v>95</v>
      </c>
      <c r="K107" t="s">
        <v>21</v>
      </c>
      <c r="L107" t="s">
        <v>22</v>
      </c>
      <c r="M107" s="9">
        <f t="shared" si="9"/>
        <v>41366.208333333336</v>
      </c>
      <c r="N107">
        <v>1364878800</v>
      </c>
      <c r="O107" s="9">
        <f t="shared" si="10"/>
        <v>41384.208333333336</v>
      </c>
      <c r="P107">
        <v>1366434000</v>
      </c>
      <c r="Q107" t="b">
        <v>0</v>
      </c>
      <c r="R107" t="b">
        <v>0</v>
      </c>
      <c r="S107" t="s">
        <v>28</v>
      </c>
      <c r="T107" t="str">
        <f t="shared" si="11"/>
        <v>technology/</v>
      </c>
      <c r="U107" t="str">
        <f t="shared" si="12"/>
        <v>web</v>
      </c>
    </row>
    <row r="108" spans="1:21" hidden="1" x14ac:dyDescent="0.35">
      <c r="A108">
        <v>106</v>
      </c>
      <c r="B108" s="4" t="s">
        <v>261</v>
      </c>
      <c r="C108" s="3" t="s">
        <v>262</v>
      </c>
      <c r="D108">
        <v>3900</v>
      </c>
      <c r="E108" s="11" cm="1">
        <f t="array" ref="E108">_xlfn.IFS(L108="USD",F108, L108="CAD", F108*0.73, L108="AUD", F108*0.64, L108="DKK",F108*0.13, L108="GBP", F108*1.07, L108="CHF", F108*1.01, L108="EUR", F108*0.96)</f>
        <v>14006</v>
      </c>
      <c r="F108">
        <v>14006</v>
      </c>
      <c r="G108" s="7">
        <f t="shared" si="7"/>
        <v>3.5912820512820511</v>
      </c>
      <c r="H108" t="s">
        <v>20</v>
      </c>
      <c r="I108">
        <f t="shared" si="8"/>
        <v>95.278911564625844</v>
      </c>
      <c r="J108">
        <v>147</v>
      </c>
      <c r="K108" t="s">
        <v>21</v>
      </c>
      <c r="L108" t="s">
        <v>22</v>
      </c>
      <c r="M108" s="9">
        <f t="shared" si="9"/>
        <v>43716.208333333328</v>
      </c>
      <c r="N108">
        <v>1567918800</v>
      </c>
      <c r="O108" s="9">
        <f t="shared" si="10"/>
        <v>43721.208333333328</v>
      </c>
      <c r="P108">
        <v>1568350800</v>
      </c>
      <c r="Q108" t="b">
        <v>0</v>
      </c>
      <c r="R108" t="b">
        <v>0</v>
      </c>
      <c r="S108" t="s">
        <v>33</v>
      </c>
      <c r="T108" t="str">
        <f t="shared" si="11"/>
        <v>theater/</v>
      </c>
      <c r="U108" t="str">
        <f t="shared" si="12"/>
        <v>plays</v>
      </c>
    </row>
    <row r="109" spans="1:21" ht="31" hidden="1" x14ac:dyDescent="0.35">
      <c r="A109">
        <v>107</v>
      </c>
      <c r="B109" s="4" t="s">
        <v>263</v>
      </c>
      <c r="C109" s="3" t="s">
        <v>264</v>
      </c>
      <c r="D109">
        <v>3500</v>
      </c>
      <c r="E109" s="11" cm="1">
        <f t="array" ref="E109">_xlfn.IFS(L109="USD",F109, L109="CAD", F109*0.73, L109="AUD", F109*0.64, L109="DKK",F109*0.13, L109="GBP", F109*1.07, L109="CHF", F109*1.01, L109="EUR", F109*0.96)</f>
        <v>6527</v>
      </c>
      <c r="F109">
        <v>6527</v>
      </c>
      <c r="G109" s="7">
        <f t="shared" si="7"/>
        <v>1.8648571428571428</v>
      </c>
      <c r="H109" t="s">
        <v>20</v>
      </c>
      <c r="I109">
        <f t="shared" si="8"/>
        <v>75.895348837209298</v>
      </c>
      <c r="J109">
        <v>86</v>
      </c>
      <c r="K109" t="s">
        <v>21</v>
      </c>
      <c r="L109" t="s">
        <v>22</v>
      </c>
      <c r="M109" s="9">
        <f t="shared" si="9"/>
        <v>43213.208333333328</v>
      </c>
      <c r="N109">
        <v>1524459600</v>
      </c>
      <c r="O109" s="9">
        <f t="shared" si="10"/>
        <v>43230.208333333328</v>
      </c>
      <c r="P109">
        <v>1525928400</v>
      </c>
      <c r="Q109" t="b">
        <v>0</v>
      </c>
      <c r="R109" t="b">
        <v>1</v>
      </c>
      <c r="S109" t="s">
        <v>33</v>
      </c>
      <c r="T109" t="str">
        <f t="shared" si="11"/>
        <v>theater/</v>
      </c>
      <c r="U109" t="str">
        <f t="shared" si="12"/>
        <v>plays</v>
      </c>
    </row>
    <row r="110" spans="1:21" ht="31" hidden="1" x14ac:dyDescent="0.35">
      <c r="A110">
        <v>108</v>
      </c>
      <c r="B110" s="4" t="s">
        <v>265</v>
      </c>
      <c r="C110" s="3" t="s">
        <v>266</v>
      </c>
      <c r="D110">
        <v>1500</v>
      </c>
      <c r="E110" s="11" cm="1">
        <f t="array" ref="E110">_xlfn.IFS(L110="USD",F110, L110="CAD", F110*0.73, L110="AUD", F110*0.64, L110="DKK",F110*0.13, L110="GBP", F110*1.07, L110="CHF", F110*1.01, L110="EUR", F110*0.96)</f>
        <v>8929</v>
      </c>
      <c r="F110">
        <v>8929</v>
      </c>
      <c r="G110" s="7">
        <f t="shared" si="7"/>
        <v>5.9526666666666666</v>
      </c>
      <c r="H110" t="s">
        <v>20</v>
      </c>
      <c r="I110">
        <f t="shared" si="8"/>
        <v>107.57831325301204</v>
      </c>
      <c r="J110">
        <v>83</v>
      </c>
      <c r="K110" t="s">
        <v>21</v>
      </c>
      <c r="L110" t="s">
        <v>22</v>
      </c>
      <c r="M110" s="9">
        <f t="shared" si="9"/>
        <v>41005.208333333336</v>
      </c>
      <c r="N110">
        <v>1333688400</v>
      </c>
      <c r="O110" s="9">
        <f t="shared" si="10"/>
        <v>41042.208333333336</v>
      </c>
      <c r="P110">
        <v>1336885200</v>
      </c>
      <c r="Q110" t="b">
        <v>0</v>
      </c>
      <c r="R110" t="b">
        <v>0</v>
      </c>
      <c r="S110" t="s">
        <v>42</v>
      </c>
      <c r="T110" t="str">
        <f t="shared" si="11"/>
        <v>film &amp; video/</v>
      </c>
      <c r="U110" t="str">
        <f t="shared" si="12"/>
        <v>documentary</v>
      </c>
    </row>
    <row r="111" spans="1:21" x14ac:dyDescent="0.35">
      <c r="A111">
        <v>109</v>
      </c>
      <c r="B111" s="4" t="s">
        <v>267</v>
      </c>
      <c r="C111" s="3" t="s">
        <v>268</v>
      </c>
      <c r="D111">
        <v>5200</v>
      </c>
      <c r="E111" s="11" cm="1">
        <f t="array" ref="E111">_xlfn.IFS(L111="USD",F111, L111="CAD", F111*0.73, L111="AUD", F111*0.64, L111="DKK",F111*0.13, L111="GBP", F111*1.07, L111="CHF", F111*1.01, L111="EUR", F111*0.96)</f>
        <v>3079</v>
      </c>
      <c r="F111">
        <v>3079</v>
      </c>
      <c r="G111" s="7">
        <f t="shared" si="7"/>
        <v>0.5921153846153846</v>
      </c>
      <c r="H111" t="s">
        <v>14</v>
      </c>
      <c r="I111">
        <f t="shared" si="8"/>
        <v>51.31666666666667</v>
      </c>
      <c r="J111">
        <v>60</v>
      </c>
      <c r="K111" t="s">
        <v>21</v>
      </c>
      <c r="L111" t="s">
        <v>22</v>
      </c>
      <c r="M111" s="9">
        <f t="shared" si="9"/>
        <v>41651.25</v>
      </c>
      <c r="N111">
        <v>1389506400</v>
      </c>
      <c r="O111" s="9">
        <f t="shared" si="10"/>
        <v>41653.25</v>
      </c>
      <c r="P111">
        <v>1389679200</v>
      </c>
      <c r="Q111" t="b">
        <v>0</v>
      </c>
      <c r="R111" t="b">
        <v>0</v>
      </c>
      <c r="S111" t="s">
        <v>269</v>
      </c>
      <c r="T111" t="str">
        <f t="shared" si="11"/>
        <v>film &amp; video/</v>
      </c>
      <c r="U111" t="str">
        <f t="shared" si="12"/>
        <v>television</v>
      </c>
    </row>
    <row r="112" spans="1:21" ht="31" x14ac:dyDescent="0.35">
      <c r="A112">
        <v>110</v>
      </c>
      <c r="B112" s="4" t="s">
        <v>270</v>
      </c>
      <c r="C112" s="3" t="s">
        <v>271</v>
      </c>
      <c r="D112">
        <v>142400</v>
      </c>
      <c r="E112" s="11" cm="1">
        <f t="array" ref="E112">_xlfn.IFS(L112="USD",F112, L112="CAD", F112*0.73, L112="AUD", F112*0.64, L112="DKK",F112*0.13, L112="GBP", F112*1.07, L112="CHF", F112*1.01, L112="EUR", F112*0.96)</f>
        <v>21307</v>
      </c>
      <c r="F112">
        <v>21307</v>
      </c>
      <c r="G112" s="7">
        <f t="shared" si="7"/>
        <v>0.14962780898876404</v>
      </c>
      <c r="H112" t="s">
        <v>14</v>
      </c>
      <c r="I112">
        <f t="shared" si="8"/>
        <v>71.983108108108112</v>
      </c>
      <c r="J112">
        <v>296</v>
      </c>
      <c r="K112" t="s">
        <v>21</v>
      </c>
      <c r="L112" t="s">
        <v>22</v>
      </c>
      <c r="M112" s="9">
        <f t="shared" si="9"/>
        <v>43354.208333333328</v>
      </c>
      <c r="N112">
        <v>1536642000</v>
      </c>
      <c r="O112" s="9">
        <f t="shared" si="10"/>
        <v>43373.208333333328</v>
      </c>
      <c r="P112">
        <v>1538283600</v>
      </c>
      <c r="Q112" t="b">
        <v>0</v>
      </c>
      <c r="R112" t="b">
        <v>0</v>
      </c>
      <c r="S112" t="s">
        <v>17</v>
      </c>
      <c r="T112" t="str">
        <f t="shared" si="11"/>
        <v>food/</v>
      </c>
      <c r="U112" t="str">
        <f t="shared" si="12"/>
        <v>food trucks</v>
      </c>
    </row>
    <row r="113" spans="1:21" hidden="1" x14ac:dyDescent="0.35">
      <c r="A113">
        <v>111</v>
      </c>
      <c r="B113" s="4" t="s">
        <v>272</v>
      </c>
      <c r="C113" s="3" t="s">
        <v>273</v>
      </c>
      <c r="D113">
        <v>61400</v>
      </c>
      <c r="E113" s="11" cm="1">
        <f t="array" ref="E113">_xlfn.IFS(L113="USD",F113, L113="CAD", F113*0.73, L113="AUD", F113*0.64, L113="DKK",F113*0.13, L113="GBP", F113*1.07, L113="CHF", F113*1.01, L113="EUR", F113*0.96)</f>
        <v>73653</v>
      </c>
      <c r="F113">
        <v>73653</v>
      </c>
      <c r="G113" s="7">
        <f t="shared" si="7"/>
        <v>1.1995602605863191</v>
      </c>
      <c r="H113" t="s">
        <v>20</v>
      </c>
      <c r="I113">
        <f t="shared" si="8"/>
        <v>108.95414201183432</v>
      </c>
      <c r="J113">
        <v>676</v>
      </c>
      <c r="K113" t="s">
        <v>21</v>
      </c>
      <c r="L113" t="s">
        <v>22</v>
      </c>
      <c r="M113" s="9">
        <f t="shared" si="9"/>
        <v>41174.208333333336</v>
      </c>
      <c r="N113">
        <v>1348290000</v>
      </c>
      <c r="O113" s="9">
        <f t="shared" si="10"/>
        <v>41180.208333333336</v>
      </c>
      <c r="P113">
        <v>1348808400</v>
      </c>
      <c r="Q113" t="b">
        <v>0</v>
      </c>
      <c r="R113" t="b">
        <v>0</v>
      </c>
      <c r="S113" t="s">
        <v>133</v>
      </c>
      <c r="T113" t="str">
        <f t="shared" si="11"/>
        <v>publishing/</v>
      </c>
      <c r="U113" t="str">
        <f t="shared" si="12"/>
        <v>radio &amp; podcasts</v>
      </c>
    </row>
    <row r="114" spans="1:21" hidden="1" x14ac:dyDescent="0.35">
      <c r="A114">
        <v>112</v>
      </c>
      <c r="B114" s="4" t="s">
        <v>274</v>
      </c>
      <c r="C114" s="3" t="s">
        <v>275</v>
      </c>
      <c r="D114">
        <v>4700</v>
      </c>
      <c r="E114" s="11" cm="1">
        <f t="array" ref="E114">_xlfn.IFS(L114="USD",F114, L114="CAD", F114*0.73, L114="AUD", F114*0.64, L114="DKK",F114*0.13, L114="GBP", F114*1.07, L114="CHF", F114*1.01, L114="EUR", F114*0.96)</f>
        <v>8086.4000000000005</v>
      </c>
      <c r="F114">
        <v>12635</v>
      </c>
      <c r="G114" s="7">
        <f t="shared" si="7"/>
        <v>2.6882978723404256</v>
      </c>
      <c r="H114" t="s">
        <v>20</v>
      </c>
      <c r="I114">
        <f t="shared" si="8"/>
        <v>35</v>
      </c>
      <c r="J114">
        <v>361</v>
      </c>
      <c r="K114" t="s">
        <v>26</v>
      </c>
      <c r="L114" t="s">
        <v>27</v>
      </c>
      <c r="M114" s="9">
        <f t="shared" si="9"/>
        <v>41875.208333333336</v>
      </c>
      <c r="N114">
        <v>1408856400</v>
      </c>
      <c r="O114" s="9">
        <f t="shared" si="10"/>
        <v>41890.208333333336</v>
      </c>
      <c r="P114">
        <v>1410152400</v>
      </c>
      <c r="Q114" t="b">
        <v>0</v>
      </c>
      <c r="R114" t="b">
        <v>0</v>
      </c>
      <c r="S114" t="s">
        <v>28</v>
      </c>
      <c r="T114" t="str">
        <f t="shared" si="11"/>
        <v>technology/</v>
      </c>
      <c r="U114" t="str">
        <f t="shared" si="12"/>
        <v>web</v>
      </c>
    </row>
    <row r="115" spans="1:21" hidden="1" x14ac:dyDescent="0.35">
      <c r="A115">
        <v>113</v>
      </c>
      <c r="B115" s="4" t="s">
        <v>276</v>
      </c>
      <c r="C115" s="3" t="s">
        <v>277</v>
      </c>
      <c r="D115">
        <v>3300</v>
      </c>
      <c r="E115" s="11" cm="1">
        <f t="array" ref="E115">_xlfn.IFS(L115="USD",F115, L115="CAD", F115*0.73, L115="AUD", F115*0.64, L115="DKK",F115*0.13, L115="GBP", F115*1.07, L115="CHF", F115*1.01, L115="EUR", F115*0.96)</f>
        <v>12437</v>
      </c>
      <c r="F115">
        <v>12437</v>
      </c>
      <c r="G115" s="7">
        <f t="shared" si="7"/>
        <v>3.7687878787878786</v>
      </c>
      <c r="H115" t="s">
        <v>20</v>
      </c>
      <c r="I115">
        <f t="shared" si="8"/>
        <v>94.938931297709928</v>
      </c>
      <c r="J115">
        <v>131</v>
      </c>
      <c r="K115" t="s">
        <v>21</v>
      </c>
      <c r="L115" t="s">
        <v>22</v>
      </c>
      <c r="M115" s="9">
        <f t="shared" si="9"/>
        <v>42990.208333333328</v>
      </c>
      <c r="N115">
        <v>1505192400</v>
      </c>
      <c r="O115" s="9">
        <f t="shared" si="10"/>
        <v>42997.208333333328</v>
      </c>
      <c r="P115">
        <v>1505797200</v>
      </c>
      <c r="Q115" t="b">
        <v>0</v>
      </c>
      <c r="R115" t="b">
        <v>0</v>
      </c>
      <c r="S115" t="s">
        <v>17</v>
      </c>
      <c r="T115" t="str">
        <f t="shared" si="11"/>
        <v>food/</v>
      </c>
      <c r="U115" t="str">
        <f t="shared" si="12"/>
        <v>food trucks</v>
      </c>
    </row>
    <row r="116" spans="1:21" hidden="1" x14ac:dyDescent="0.35">
      <c r="A116">
        <v>114</v>
      </c>
      <c r="B116" s="4" t="s">
        <v>278</v>
      </c>
      <c r="C116" s="3" t="s">
        <v>279</v>
      </c>
      <c r="D116">
        <v>1900</v>
      </c>
      <c r="E116" s="11" cm="1">
        <f t="array" ref="E116">_xlfn.IFS(L116="USD",F116, L116="CAD", F116*0.73, L116="AUD", F116*0.64, L116="DKK",F116*0.13, L116="GBP", F116*1.07, L116="CHF", F116*1.01, L116="EUR", F116*0.96)</f>
        <v>13816</v>
      </c>
      <c r="F116">
        <v>13816</v>
      </c>
      <c r="G116" s="7">
        <f t="shared" si="7"/>
        <v>7.2715789473684209</v>
      </c>
      <c r="H116" t="s">
        <v>20</v>
      </c>
      <c r="I116">
        <f t="shared" si="8"/>
        <v>109.65079365079364</v>
      </c>
      <c r="J116">
        <v>126</v>
      </c>
      <c r="K116" t="s">
        <v>21</v>
      </c>
      <c r="L116" t="s">
        <v>22</v>
      </c>
      <c r="M116" s="9">
        <f t="shared" si="9"/>
        <v>43564.208333333328</v>
      </c>
      <c r="N116">
        <v>1554786000</v>
      </c>
      <c r="O116" s="9">
        <f t="shared" si="10"/>
        <v>43565.208333333328</v>
      </c>
      <c r="P116">
        <v>1554872400</v>
      </c>
      <c r="Q116" t="b">
        <v>0</v>
      </c>
      <c r="R116" t="b">
        <v>1</v>
      </c>
      <c r="S116" t="s">
        <v>65</v>
      </c>
      <c r="T116" t="str">
        <f t="shared" si="11"/>
        <v>technology/</v>
      </c>
      <c r="U116" t="str">
        <f t="shared" si="12"/>
        <v>wearables</v>
      </c>
    </row>
    <row r="117" spans="1:21" x14ac:dyDescent="0.35">
      <c r="A117">
        <v>115</v>
      </c>
      <c r="B117" s="4" t="s">
        <v>280</v>
      </c>
      <c r="C117" s="3" t="s">
        <v>281</v>
      </c>
      <c r="D117">
        <v>166700</v>
      </c>
      <c r="E117" s="11" cm="1">
        <f t="array" ref="E117">_xlfn.IFS(L117="USD",F117, L117="CAD", F117*0.73, L117="AUD", F117*0.64, L117="DKK",F117*0.13, L117="GBP", F117*1.07, L117="CHF", F117*1.01, L117="EUR", F117*0.96)</f>
        <v>139566.72</v>
      </c>
      <c r="F117">
        <v>145382</v>
      </c>
      <c r="G117" s="7">
        <f t="shared" si="7"/>
        <v>0.87211757648470301</v>
      </c>
      <c r="H117" t="s">
        <v>14</v>
      </c>
      <c r="I117">
        <f t="shared" si="8"/>
        <v>44.001815980629537</v>
      </c>
      <c r="J117">
        <v>3304</v>
      </c>
      <c r="K117" t="s">
        <v>107</v>
      </c>
      <c r="L117" t="s">
        <v>108</v>
      </c>
      <c r="M117" s="9">
        <f t="shared" si="9"/>
        <v>43056.25</v>
      </c>
      <c r="N117">
        <v>1510898400</v>
      </c>
      <c r="O117" s="9">
        <f t="shared" si="10"/>
        <v>43091.25</v>
      </c>
      <c r="P117">
        <v>1513922400</v>
      </c>
      <c r="Q117" t="b">
        <v>0</v>
      </c>
      <c r="R117" t="b">
        <v>0</v>
      </c>
      <c r="S117" t="s">
        <v>119</v>
      </c>
      <c r="T117" t="str">
        <f t="shared" si="11"/>
        <v>publishing/</v>
      </c>
      <c r="U117" t="str">
        <f t="shared" si="12"/>
        <v>fiction</v>
      </c>
    </row>
    <row r="118" spans="1:21" ht="31" x14ac:dyDescent="0.35">
      <c r="A118">
        <v>116</v>
      </c>
      <c r="B118" s="4" t="s">
        <v>282</v>
      </c>
      <c r="C118" s="3" t="s">
        <v>283</v>
      </c>
      <c r="D118">
        <v>7200</v>
      </c>
      <c r="E118" s="11" cm="1">
        <f t="array" ref="E118">_xlfn.IFS(L118="USD",F118, L118="CAD", F118*0.73, L118="AUD", F118*0.64, L118="DKK",F118*0.13, L118="GBP", F118*1.07, L118="CHF", F118*1.01, L118="EUR", F118*0.96)</f>
        <v>6336</v>
      </c>
      <c r="F118">
        <v>6336</v>
      </c>
      <c r="G118" s="7">
        <f t="shared" si="7"/>
        <v>0.88</v>
      </c>
      <c r="H118" t="s">
        <v>14</v>
      </c>
      <c r="I118">
        <f t="shared" si="8"/>
        <v>86.794520547945211</v>
      </c>
      <c r="J118">
        <v>73</v>
      </c>
      <c r="K118" t="s">
        <v>21</v>
      </c>
      <c r="L118" t="s">
        <v>22</v>
      </c>
      <c r="M118" s="9">
        <f t="shared" si="9"/>
        <v>42265.208333333328</v>
      </c>
      <c r="N118">
        <v>1442552400</v>
      </c>
      <c r="O118" s="9">
        <f t="shared" si="10"/>
        <v>42266.208333333328</v>
      </c>
      <c r="P118">
        <v>1442638800</v>
      </c>
      <c r="Q118" t="b">
        <v>0</v>
      </c>
      <c r="R118" t="b">
        <v>0</v>
      </c>
      <c r="S118" t="s">
        <v>33</v>
      </c>
      <c r="T118" t="str">
        <f t="shared" si="11"/>
        <v>theater/</v>
      </c>
      <c r="U118" t="str">
        <f t="shared" si="12"/>
        <v>plays</v>
      </c>
    </row>
    <row r="119" spans="1:21" hidden="1" x14ac:dyDescent="0.35">
      <c r="A119">
        <v>117</v>
      </c>
      <c r="B119" s="4" t="s">
        <v>284</v>
      </c>
      <c r="C119" s="3" t="s">
        <v>285</v>
      </c>
      <c r="D119">
        <v>4900</v>
      </c>
      <c r="E119" s="11" cm="1">
        <f t="array" ref="E119">_xlfn.IFS(L119="USD",F119, L119="CAD", F119*0.73, L119="AUD", F119*0.64, L119="DKK",F119*0.13, L119="GBP", F119*1.07, L119="CHF", F119*1.01, L119="EUR", F119*0.96)</f>
        <v>8523</v>
      </c>
      <c r="F119">
        <v>8523</v>
      </c>
      <c r="G119" s="7">
        <f t="shared" si="7"/>
        <v>1.7393877551020409</v>
      </c>
      <c r="H119" t="s">
        <v>20</v>
      </c>
      <c r="I119">
        <f t="shared" si="8"/>
        <v>30.992727272727272</v>
      </c>
      <c r="J119">
        <v>275</v>
      </c>
      <c r="K119" t="s">
        <v>21</v>
      </c>
      <c r="L119" t="s">
        <v>22</v>
      </c>
      <c r="M119" s="9">
        <f t="shared" si="9"/>
        <v>40808.208333333336</v>
      </c>
      <c r="N119">
        <v>1316667600</v>
      </c>
      <c r="O119" s="9">
        <f t="shared" si="10"/>
        <v>40814.208333333336</v>
      </c>
      <c r="P119">
        <v>1317186000</v>
      </c>
      <c r="Q119" t="b">
        <v>0</v>
      </c>
      <c r="R119" t="b">
        <v>0</v>
      </c>
      <c r="S119" t="s">
        <v>269</v>
      </c>
      <c r="T119" t="str">
        <f t="shared" si="11"/>
        <v>film &amp; video/</v>
      </c>
      <c r="U119" t="str">
        <f t="shared" si="12"/>
        <v>television</v>
      </c>
    </row>
    <row r="120" spans="1:21" hidden="1" x14ac:dyDescent="0.35">
      <c r="A120">
        <v>118</v>
      </c>
      <c r="B120" s="4" t="s">
        <v>286</v>
      </c>
      <c r="C120" s="3" t="s">
        <v>287</v>
      </c>
      <c r="D120">
        <v>5400</v>
      </c>
      <c r="E120" s="11" cm="1">
        <f t="array" ref="E120">_xlfn.IFS(L120="USD",F120, L120="CAD", F120*0.73, L120="AUD", F120*0.64, L120="DKK",F120*0.13, L120="GBP", F120*1.07, L120="CHF", F120*1.01, L120="EUR", F120*0.96)</f>
        <v>6351</v>
      </c>
      <c r="F120">
        <v>6351</v>
      </c>
      <c r="G120" s="7">
        <f t="shared" si="7"/>
        <v>1.1761111111111111</v>
      </c>
      <c r="H120" t="s">
        <v>20</v>
      </c>
      <c r="I120">
        <f t="shared" si="8"/>
        <v>94.791044776119406</v>
      </c>
      <c r="J120">
        <v>67</v>
      </c>
      <c r="K120" t="s">
        <v>21</v>
      </c>
      <c r="L120" t="s">
        <v>22</v>
      </c>
      <c r="M120" s="9">
        <f t="shared" si="9"/>
        <v>41665.25</v>
      </c>
      <c r="N120">
        <v>1390716000</v>
      </c>
      <c r="O120" s="9">
        <f t="shared" si="10"/>
        <v>41671.25</v>
      </c>
      <c r="P120">
        <v>1391234400</v>
      </c>
      <c r="Q120" t="b">
        <v>0</v>
      </c>
      <c r="R120" t="b">
        <v>0</v>
      </c>
      <c r="S120" t="s">
        <v>122</v>
      </c>
      <c r="T120" t="str">
        <f t="shared" si="11"/>
        <v>photography/</v>
      </c>
      <c r="U120" t="str">
        <f t="shared" si="12"/>
        <v>photography books</v>
      </c>
    </row>
    <row r="121" spans="1:21" ht="31" hidden="1" x14ac:dyDescent="0.35">
      <c r="A121">
        <v>119</v>
      </c>
      <c r="B121" s="4" t="s">
        <v>288</v>
      </c>
      <c r="C121" s="3" t="s">
        <v>289</v>
      </c>
      <c r="D121">
        <v>5000</v>
      </c>
      <c r="E121" s="11" cm="1">
        <f t="array" ref="E121">_xlfn.IFS(L121="USD",F121, L121="CAD", F121*0.73, L121="AUD", F121*0.64, L121="DKK",F121*0.13, L121="GBP", F121*1.07, L121="CHF", F121*1.01, L121="EUR", F121*0.96)</f>
        <v>10748</v>
      </c>
      <c r="F121">
        <v>10748</v>
      </c>
      <c r="G121" s="7">
        <f t="shared" si="7"/>
        <v>2.1496</v>
      </c>
      <c r="H121" t="s">
        <v>20</v>
      </c>
      <c r="I121">
        <f t="shared" si="8"/>
        <v>69.79220779220779</v>
      </c>
      <c r="J121">
        <v>154</v>
      </c>
      <c r="K121" t="s">
        <v>21</v>
      </c>
      <c r="L121" t="s">
        <v>22</v>
      </c>
      <c r="M121" s="9">
        <f t="shared" si="9"/>
        <v>41806.208333333336</v>
      </c>
      <c r="N121">
        <v>1402894800</v>
      </c>
      <c r="O121" s="9">
        <f t="shared" si="10"/>
        <v>41823.208333333336</v>
      </c>
      <c r="P121">
        <v>1404363600</v>
      </c>
      <c r="Q121" t="b">
        <v>0</v>
      </c>
      <c r="R121" t="b">
        <v>1</v>
      </c>
      <c r="S121" t="s">
        <v>42</v>
      </c>
      <c r="T121" t="str">
        <f t="shared" si="11"/>
        <v>film &amp; video/</v>
      </c>
      <c r="U121" t="str">
        <f t="shared" si="12"/>
        <v>documentary</v>
      </c>
    </row>
    <row r="122" spans="1:21" hidden="1" x14ac:dyDescent="0.35">
      <c r="A122">
        <v>120</v>
      </c>
      <c r="B122" s="4" t="s">
        <v>290</v>
      </c>
      <c r="C122" s="3" t="s">
        <v>291</v>
      </c>
      <c r="D122">
        <v>75100</v>
      </c>
      <c r="E122" s="11" cm="1">
        <f t="array" ref="E122">_xlfn.IFS(L122="USD",F122, L122="CAD", F122*0.73, L122="AUD", F122*0.64, L122="DKK",F122*0.13, L122="GBP", F122*1.07, L122="CHF", F122*1.01, L122="EUR", F122*0.96)</f>
        <v>112272</v>
      </c>
      <c r="F122">
        <v>112272</v>
      </c>
      <c r="G122" s="7">
        <f t="shared" si="7"/>
        <v>1.4949667110519307</v>
      </c>
      <c r="H122" t="s">
        <v>20</v>
      </c>
      <c r="I122">
        <f t="shared" si="8"/>
        <v>63.003367003367003</v>
      </c>
      <c r="J122">
        <v>1782</v>
      </c>
      <c r="K122" t="s">
        <v>21</v>
      </c>
      <c r="L122" t="s">
        <v>22</v>
      </c>
      <c r="M122" s="9">
        <f t="shared" si="9"/>
        <v>42111.208333333328</v>
      </c>
      <c r="N122">
        <v>1429246800</v>
      </c>
      <c r="O122" s="9">
        <f t="shared" si="10"/>
        <v>42115.208333333328</v>
      </c>
      <c r="P122">
        <v>1429592400</v>
      </c>
      <c r="Q122" t="b">
        <v>0</v>
      </c>
      <c r="R122" t="b">
        <v>1</v>
      </c>
      <c r="S122" t="s">
        <v>292</v>
      </c>
      <c r="T122" t="str">
        <f t="shared" si="11"/>
        <v>games/</v>
      </c>
      <c r="U122" t="str">
        <f t="shared" si="12"/>
        <v>mobile games</v>
      </c>
    </row>
    <row r="123" spans="1:21" hidden="1" x14ac:dyDescent="0.35">
      <c r="A123">
        <v>121</v>
      </c>
      <c r="B123" s="4" t="s">
        <v>293</v>
      </c>
      <c r="C123" s="3" t="s">
        <v>294</v>
      </c>
      <c r="D123">
        <v>45300</v>
      </c>
      <c r="E123" s="11" cm="1">
        <f t="array" ref="E123">_xlfn.IFS(L123="USD",F123, L123="CAD", F123*0.73, L123="AUD", F123*0.64, L123="DKK",F123*0.13, L123="GBP", F123*1.07, L123="CHF", F123*1.01, L123="EUR", F123*0.96)</f>
        <v>99361</v>
      </c>
      <c r="F123">
        <v>99361</v>
      </c>
      <c r="G123" s="7">
        <f t="shared" si="7"/>
        <v>2.1933995584988963</v>
      </c>
      <c r="H123" t="s">
        <v>20</v>
      </c>
      <c r="I123">
        <f t="shared" si="8"/>
        <v>110.0343300110742</v>
      </c>
      <c r="J123">
        <v>903</v>
      </c>
      <c r="K123" t="s">
        <v>21</v>
      </c>
      <c r="L123" t="s">
        <v>22</v>
      </c>
      <c r="M123" s="9">
        <f t="shared" si="9"/>
        <v>41917.208333333336</v>
      </c>
      <c r="N123">
        <v>1412485200</v>
      </c>
      <c r="O123" s="9">
        <f t="shared" si="10"/>
        <v>41930.208333333336</v>
      </c>
      <c r="P123">
        <v>1413608400</v>
      </c>
      <c r="Q123" t="b">
        <v>0</v>
      </c>
      <c r="R123" t="b">
        <v>0</v>
      </c>
      <c r="S123" t="s">
        <v>89</v>
      </c>
      <c r="T123" t="str">
        <f t="shared" si="11"/>
        <v>games/</v>
      </c>
      <c r="U123" t="str">
        <f t="shared" si="12"/>
        <v>video games</v>
      </c>
    </row>
    <row r="124" spans="1:21" x14ac:dyDescent="0.35">
      <c r="A124">
        <v>122</v>
      </c>
      <c r="B124" s="4" t="s">
        <v>295</v>
      </c>
      <c r="C124" s="3" t="s">
        <v>296</v>
      </c>
      <c r="D124">
        <v>136800</v>
      </c>
      <c r="E124" s="11" cm="1">
        <f t="array" ref="E124">_xlfn.IFS(L124="USD",F124, L124="CAD", F124*0.73, L124="AUD", F124*0.64, L124="DKK",F124*0.13, L124="GBP", F124*1.07, L124="CHF", F124*1.01, L124="EUR", F124*0.96)</f>
        <v>88055</v>
      </c>
      <c r="F124">
        <v>88055</v>
      </c>
      <c r="G124" s="7">
        <f t="shared" si="7"/>
        <v>0.64367690058479532</v>
      </c>
      <c r="H124" t="s">
        <v>14</v>
      </c>
      <c r="I124">
        <f t="shared" si="8"/>
        <v>25.997933274284026</v>
      </c>
      <c r="J124">
        <v>3387</v>
      </c>
      <c r="K124" t="s">
        <v>21</v>
      </c>
      <c r="L124" t="s">
        <v>22</v>
      </c>
      <c r="M124" s="9">
        <f t="shared" si="9"/>
        <v>41970.25</v>
      </c>
      <c r="N124">
        <v>1417068000</v>
      </c>
      <c r="O124" s="9">
        <f t="shared" si="10"/>
        <v>41997.25</v>
      </c>
      <c r="P124">
        <v>1419400800</v>
      </c>
      <c r="Q124" t="b">
        <v>0</v>
      </c>
      <c r="R124" t="b">
        <v>0</v>
      </c>
      <c r="S124" t="s">
        <v>119</v>
      </c>
      <c r="T124" t="str">
        <f t="shared" si="11"/>
        <v>publishing/</v>
      </c>
      <c r="U124" t="str">
        <f t="shared" si="12"/>
        <v>fiction</v>
      </c>
    </row>
    <row r="125" spans="1:21" x14ac:dyDescent="0.35">
      <c r="A125">
        <v>123</v>
      </c>
      <c r="B125" s="4" t="s">
        <v>297</v>
      </c>
      <c r="C125" s="3" t="s">
        <v>298</v>
      </c>
      <c r="D125">
        <v>177700</v>
      </c>
      <c r="E125" s="11" cm="1">
        <f t="array" ref="E125">_xlfn.IFS(L125="USD",F125, L125="CAD", F125*0.73, L125="AUD", F125*0.64, L125="DKK",F125*0.13, L125="GBP", F125*1.07, L125="CHF", F125*1.01, L125="EUR", F125*0.96)</f>
        <v>24157.16</v>
      </c>
      <c r="F125">
        <v>33092</v>
      </c>
      <c r="G125" s="7">
        <f t="shared" si="7"/>
        <v>0.18622397298818233</v>
      </c>
      <c r="H125" t="s">
        <v>14</v>
      </c>
      <c r="I125">
        <f t="shared" si="8"/>
        <v>49.987915407854985</v>
      </c>
      <c r="J125">
        <v>662</v>
      </c>
      <c r="K125" t="s">
        <v>15</v>
      </c>
      <c r="L125" t="s">
        <v>16</v>
      </c>
      <c r="M125" s="9">
        <f t="shared" si="9"/>
        <v>42332.25</v>
      </c>
      <c r="N125">
        <v>1448344800</v>
      </c>
      <c r="O125" s="9">
        <f t="shared" si="10"/>
        <v>42335.25</v>
      </c>
      <c r="P125">
        <v>1448604000</v>
      </c>
      <c r="Q125" t="b">
        <v>1</v>
      </c>
      <c r="R125" t="b">
        <v>0</v>
      </c>
      <c r="S125" t="s">
        <v>33</v>
      </c>
      <c r="T125" t="str">
        <f t="shared" si="11"/>
        <v>theater/</v>
      </c>
      <c r="U125" t="str">
        <f t="shared" si="12"/>
        <v>plays</v>
      </c>
    </row>
    <row r="126" spans="1:21" hidden="1" x14ac:dyDescent="0.35">
      <c r="A126">
        <v>124</v>
      </c>
      <c r="B126" s="4" t="s">
        <v>299</v>
      </c>
      <c r="C126" s="3" t="s">
        <v>300</v>
      </c>
      <c r="D126">
        <v>2600</v>
      </c>
      <c r="E126" s="11" cm="1">
        <f t="array" ref="E126">_xlfn.IFS(L126="USD",F126, L126="CAD", F126*0.73, L126="AUD", F126*0.64, L126="DKK",F126*0.13, L126="GBP", F126*1.07, L126="CHF", F126*1.01, L126="EUR", F126*0.96)</f>
        <v>9179.52</v>
      </c>
      <c r="F126">
        <v>9562</v>
      </c>
      <c r="G126" s="7">
        <f t="shared" si="7"/>
        <v>3.6776923076923076</v>
      </c>
      <c r="H126" t="s">
        <v>20</v>
      </c>
      <c r="I126">
        <f t="shared" si="8"/>
        <v>101.72340425531915</v>
      </c>
      <c r="J126">
        <v>94</v>
      </c>
      <c r="K126" t="s">
        <v>107</v>
      </c>
      <c r="L126" t="s">
        <v>108</v>
      </c>
      <c r="M126" s="9">
        <f t="shared" si="9"/>
        <v>43598.208333333328</v>
      </c>
      <c r="N126">
        <v>1557723600</v>
      </c>
      <c r="O126" s="9">
        <f t="shared" si="10"/>
        <v>43651.208333333328</v>
      </c>
      <c r="P126">
        <v>1562302800</v>
      </c>
      <c r="Q126" t="b">
        <v>0</v>
      </c>
      <c r="R126" t="b">
        <v>0</v>
      </c>
      <c r="S126" t="s">
        <v>122</v>
      </c>
      <c r="T126" t="str">
        <f t="shared" si="11"/>
        <v>photography/</v>
      </c>
      <c r="U126" t="str">
        <f t="shared" si="12"/>
        <v>photography books</v>
      </c>
    </row>
    <row r="127" spans="1:21" hidden="1" x14ac:dyDescent="0.35">
      <c r="A127">
        <v>125</v>
      </c>
      <c r="B127" s="4" t="s">
        <v>301</v>
      </c>
      <c r="C127" s="3" t="s">
        <v>302</v>
      </c>
      <c r="D127">
        <v>5300</v>
      </c>
      <c r="E127" s="11" cm="1">
        <f t="array" ref="E127">_xlfn.IFS(L127="USD",F127, L127="CAD", F127*0.73, L127="AUD", F127*0.64, L127="DKK",F127*0.13, L127="GBP", F127*1.07, L127="CHF", F127*1.01, L127="EUR", F127*0.96)</f>
        <v>8475</v>
      </c>
      <c r="F127">
        <v>8475</v>
      </c>
      <c r="G127" s="7">
        <f t="shared" si="7"/>
        <v>1.5990566037735849</v>
      </c>
      <c r="H127" t="s">
        <v>20</v>
      </c>
      <c r="I127">
        <f t="shared" si="8"/>
        <v>47.083333333333336</v>
      </c>
      <c r="J127">
        <v>180</v>
      </c>
      <c r="K127" t="s">
        <v>21</v>
      </c>
      <c r="L127" t="s">
        <v>22</v>
      </c>
      <c r="M127" s="9">
        <f t="shared" si="9"/>
        <v>43362.208333333328</v>
      </c>
      <c r="N127">
        <v>1537333200</v>
      </c>
      <c r="O127" s="9">
        <f t="shared" si="10"/>
        <v>43366.208333333328</v>
      </c>
      <c r="P127">
        <v>1537678800</v>
      </c>
      <c r="Q127" t="b">
        <v>0</v>
      </c>
      <c r="R127" t="b">
        <v>0</v>
      </c>
      <c r="S127" t="s">
        <v>33</v>
      </c>
      <c r="T127" t="str">
        <f t="shared" si="11"/>
        <v>theater/</v>
      </c>
      <c r="U127" t="str">
        <f t="shared" si="12"/>
        <v>plays</v>
      </c>
    </row>
    <row r="128" spans="1:21" x14ac:dyDescent="0.35">
      <c r="A128">
        <v>126</v>
      </c>
      <c r="B128" s="4" t="s">
        <v>303</v>
      </c>
      <c r="C128" s="3" t="s">
        <v>304</v>
      </c>
      <c r="D128">
        <v>180200</v>
      </c>
      <c r="E128" s="11" cm="1">
        <f t="array" ref="E128">_xlfn.IFS(L128="USD",F128, L128="CAD", F128*0.73, L128="AUD", F128*0.64, L128="DKK",F128*0.13, L128="GBP", F128*1.07, L128="CHF", F128*1.01, L128="EUR", F128*0.96)</f>
        <v>69617</v>
      </c>
      <c r="F128">
        <v>69617</v>
      </c>
      <c r="G128" s="7">
        <f t="shared" si="7"/>
        <v>0.38633185349611543</v>
      </c>
      <c r="H128" t="s">
        <v>14</v>
      </c>
      <c r="I128">
        <f t="shared" si="8"/>
        <v>89.944444444444443</v>
      </c>
      <c r="J128">
        <v>774</v>
      </c>
      <c r="K128" t="s">
        <v>21</v>
      </c>
      <c r="L128" t="s">
        <v>22</v>
      </c>
      <c r="M128" s="9">
        <f t="shared" si="9"/>
        <v>42596.208333333328</v>
      </c>
      <c r="N128">
        <v>1471150800</v>
      </c>
      <c r="O128" s="9">
        <f t="shared" si="10"/>
        <v>42624.208333333328</v>
      </c>
      <c r="P128">
        <v>1473570000</v>
      </c>
      <c r="Q128" t="b">
        <v>0</v>
      </c>
      <c r="R128" t="b">
        <v>1</v>
      </c>
      <c r="S128" t="s">
        <v>33</v>
      </c>
      <c r="T128" t="str">
        <f t="shared" si="11"/>
        <v>theater/</v>
      </c>
      <c r="U128" t="str">
        <f t="shared" si="12"/>
        <v>plays</v>
      </c>
    </row>
    <row r="129" spans="1:21" x14ac:dyDescent="0.35">
      <c r="A129">
        <v>127</v>
      </c>
      <c r="B129" s="4" t="s">
        <v>305</v>
      </c>
      <c r="C129" s="3" t="s">
        <v>306</v>
      </c>
      <c r="D129">
        <v>103200</v>
      </c>
      <c r="E129" s="11" cm="1">
        <f t="array" ref="E129">_xlfn.IFS(L129="USD",F129, L129="CAD", F129*0.73, L129="AUD", F129*0.64, L129="DKK",F129*0.13, L129="GBP", F129*1.07, L129="CHF", F129*1.01, L129="EUR", F129*0.96)</f>
        <v>38738.909999999996</v>
      </c>
      <c r="F129">
        <v>53067</v>
      </c>
      <c r="G129" s="7">
        <f t="shared" si="7"/>
        <v>0.51421511627906979</v>
      </c>
      <c r="H129" t="s">
        <v>14</v>
      </c>
      <c r="I129">
        <f t="shared" si="8"/>
        <v>78.96875</v>
      </c>
      <c r="J129">
        <v>672</v>
      </c>
      <c r="K129" t="s">
        <v>15</v>
      </c>
      <c r="L129" t="s">
        <v>16</v>
      </c>
      <c r="M129" s="9">
        <f t="shared" si="9"/>
        <v>40310.208333333336</v>
      </c>
      <c r="N129">
        <v>1273640400</v>
      </c>
      <c r="O129" s="9">
        <f t="shared" si="10"/>
        <v>40313.208333333336</v>
      </c>
      <c r="P129">
        <v>1273899600</v>
      </c>
      <c r="Q129" t="b">
        <v>0</v>
      </c>
      <c r="R129" t="b">
        <v>0</v>
      </c>
      <c r="S129" t="s">
        <v>33</v>
      </c>
      <c r="T129" t="str">
        <f t="shared" si="11"/>
        <v>theater/</v>
      </c>
      <c r="U129" t="str">
        <f t="shared" si="12"/>
        <v>plays</v>
      </c>
    </row>
    <row r="130" spans="1:21" hidden="1" x14ac:dyDescent="0.35">
      <c r="A130">
        <v>128</v>
      </c>
      <c r="B130" s="4" t="s">
        <v>307</v>
      </c>
      <c r="C130" s="3" t="s">
        <v>308</v>
      </c>
      <c r="D130">
        <v>70600</v>
      </c>
      <c r="E130" s="11" cm="1">
        <f t="array" ref="E130">_xlfn.IFS(L130="USD",F130, L130="CAD", F130*0.73, L130="AUD", F130*0.64, L130="DKK",F130*0.13, L130="GBP", F130*1.07, L130="CHF", F130*1.01, L130="EUR", F130*0.96)</f>
        <v>42596</v>
      </c>
      <c r="F130">
        <v>42596</v>
      </c>
      <c r="G130" s="7">
        <f t="shared" ref="G130:G193" si="13">F130/D130</f>
        <v>0.60334277620396604</v>
      </c>
      <c r="H130" t="s">
        <v>74</v>
      </c>
      <c r="I130">
        <f t="shared" si="8"/>
        <v>80.067669172932327</v>
      </c>
      <c r="J130">
        <v>532</v>
      </c>
      <c r="K130" t="s">
        <v>21</v>
      </c>
      <c r="L130" t="s">
        <v>22</v>
      </c>
      <c r="M130" s="9">
        <f t="shared" si="9"/>
        <v>40417.208333333336</v>
      </c>
      <c r="N130">
        <v>1282885200</v>
      </c>
      <c r="O130" s="9">
        <f t="shared" si="10"/>
        <v>40430.208333333336</v>
      </c>
      <c r="P130">
        <v>1284008400</v>
      </c>
      <c r="Q130" t="b">
        <v>0</v>
      </c>
      <c r="R130" t="b">
        <v>0</v>
      </c>
      <c r="S130" t="s">
        <v>23</v>
      </c>
      <c r="T130" t="str">
        <f t="shared" si="11"/>
        <v>music/</v>
      </c>
      <c r="U130" t="str">
        <f t="shared" si="12"/>
        <v>rock</v>
      </c>
    </row>
    <row r="131" spans="1:21" hidden="1" x14ac:dyDescent="0.35">
      <c r="A131">
        <v>129</v>
      </c>
      <c r="B131" s="4" t="s">
        <v>309</v>
      </c>
      <c r="C131" s="3" t="s">
        <v>310</v>
      </c>
      <c r="D131">
        <v>148500</v>
      </c>
      <c r="E131" s="11" cm="1">
        <f t="array" ref="E131">_xlfn.IFS(L131="USD",F131, L131="CAD", F131*0.73, L131="AUD", F131*0.64, L131="DKK",F131*0.13, L131="GBP", F131*1.07, L131="CHF", F131*1.01, L131="EUR", F131*0.96)</f>
        <v>3043.84</v>
      </c>
      <c r="F131">
        <v>4756</v>
      </c>
      <c r="G131" s="7">
        <f t="shared" si="13"/>
        <v>3.2026936026936029E-2</v>
      </c>
      <c r="H131" t="s">
        <v>74</v>
      </c>
      <c r="I131">
        <f t="shared" ref="I131:I194" si="14">(F131/J131)</f>
        <v>86.472727272727269</v>
      </c>
      <c r="J131">
        <v>55</v>
      </c>
      <c r="K131" t="s">
        <v>26</v>
      </c>
      <c r="L131" t="s">
        <v>27</v>
      </c>
      <c r="M131" s="9">
        <f t="shared" ref="M131:M194" si="15">(((N131/60)/60)/24)+DATE(1970, 1, 1)</f>
        <v>42038.25</v>
      </c>
      <c r="N131">
        <v>1422943200</v>
      </c>
      <c r="O131" s="9">
        <f t="shared" ref="O131:O194" si="16">(((P131/60)/60)/24)+DATE(1970, 1, 1)</f>
        <v>42063.25</v>
      </c>
      <c r="P131">
        <v>1425103200</v>
      </c>
      <c r="Q131" t="b">
        <v>0</v>
      </c>
      <c r="R131" t="b">
        <v>0</v>
      </c>
      <c r="S131" t="s">
        <v>17</v>
      </c>
      <c r="T131" t="str">
        <f t="shared" si="11"/>
        <v>food/</v>
      </c>
      <c r="U131" t="str">
        <f t="shared" si="12"/>
        <v>food trucks</v>
      </c>
    </row>
    <row r="132" spans="1:21" hidden="1" x14ac:dyDescent="0.35">
      <c r="A132">
        <v>130</v>
      </c>
      <c r="B132" s="4" t="s">
        <v>311</v>
      </c>
      <c r="C132" s="3" t="s">
        <v>312</v>
      </c>
      <c r="D132">
        <v>9600</v>
      </c>
      <c r="E132" s="11" cm="1">
        <f t="array" ref="E132">_xlfn.IFS(L132="USD",F132, L132="CAD", F132*0.73, L132="AUD", F132*0.64, L132="DKK",F132*0.13, L132="GBP", F132*1.07, L132="CHF", F132*1.01, L132="EUR", F132*0.96)</f>
        <v>1940.25</v>
      </c>
      <c r="F132">
        <v>14925</v>
      </c>
      <c r="G132" s="7">
        <f t="shared" si="13"/>
        <v>1.5546875</v>
      </c>
      <c r="H132" t="s">
        <v>20</v>
      </c>
      <c r="I132">
        <f t="shared" si="14"/>
        <v>28.001876172607879</v>
      </c>
      <c r="J132">
        <v>533</v>
      </c>
      <c r="K132" t="s">
        <v>36</v>
      </c>
      <c r="L132" t="s">
        <v>37</v>
      </c>
      <c r="M132" s="9">
        <f t="shared" si="15"/>
        <v>40842.208333333336</v>
      </c>
      <c r="N132">
        <v>1319605200</v>
      </c>
      <c r="O132" s="9">
        <f t="shared" si="16"/>
        <v>40858.25</v>
      </c>
      <c r="P132">
        <v>1320991200</v>
      </c>
      <c r="Q132" t="b">
        <v>0</v>
      </c>
      <c r="R132" t="b">
        <v>0</v>
      </c>
      <c r="S132" t="s">
        <v>53</v>
      </c>
      <c r="T132" t="str">
        <f t="shared" si="11"/>
        <v>film &amp; video/</v>
      </c>
      <c r="U132" t="str">
        <f t="shared" si="12"/>
        <v>drama</v>
      </c>
    </row>
    <row r="133" spans="1:21" ht="31" hidden="1" x14ac:dyDescent="0.35">
      <c r="A133">
        <v>131</v>
      </c>
      <c r="B133" s="4" t="s">
        <v>313</v>
      </c>
      <c r="C133" s="3" t="s">
        <v>314</v>
      </c>
      <c r="D133">
        <v>164700</v>
      </c>
      <c r="E133" s="11" cm="1">
        <f t="array" ref="E133">_xlfn.IFS(L133="USD",F133, L133="CAD", F133*0.73, L133="AUD", F133*0.64, L133="DKK",F133*0.13, L133="GBP", F133*1.07, L133="CHF", F133*1.01, L133="EUR", F133*0.96)</f>
        <v>177744.12000000002</v>
      </c>
      <c r="F133">
        <v>166116</v>
      </c>
      <c r="G133" s="7">
        <f t="shared" si="13"/>
        <v>1.0085974499089254</v>
      </c>
      <c r="H133" t="s">
        <v>20</v>
      </c>
      <c r="I133">
        <f t="shared" si="14"/>
        <v>67.996725337699544</v>
      </c>
      <c r="J133">
        <v>2443</v>
      </c>
      <c r="K133" t="s">
        <v>40</v>
      </c>
      <c r="L133" t="s">
        <v>41</v>
      </c>
      <c r="M133" s="9">
        <f t="shared" si="15"/>
        <v>41607.25</v>
      </c>
      <c r="N133">
        <v>1385704800</v>
      </c>
      <c r="O133" s="9">
        <f t="shared" si="16"/>
        <v>41620.25</v>
      </c>
      <c r="P133">
        <v>1386828000</v>
      </c>
      <c r="Q133" t="b">
        <v>0</v>
      </c>
      <c r="R133" t="b">
        <v>0</v>
      </c>
      <c r="S133" t="s">
        <v>28</v>
      </c>
      <c r="T133" t="str">
        <f t="shared" ref="T133:T196" si="17">LEFT(S133, SEARCH("/",S133,1))</f>
        <v>technology/</v>
      </c>
      <c r="U133" t="str">
        <f t="shared" si="12"/>
        <v>web</v>
      </c>
    </row>
    <row r="134" spans="1:21" hidden="1" x14ac:dyDescent="0.35">
      <c r="A134">
        <v>132</v>
      </c>
      <c r="B134" s="4" t="s">
        <v>315</v>
      </c>
      <c r="C134" s="3" t="s">
        <v>316</v>
      </c>
      <c r="D134">
        <v>3300</v>
      </c>
      <c r="E134" s="11" cm="1">
        <f t="array" ref="E134">_xlfn.IFS(L134="USD",F134, L134="CAD", F134*0.73, L134="AUD", F134*0.64, L134="DKK",F134*0.13, L134="GBP", F134*1.07, L134="CHF", F134*1.01, L134="EUR", F134*0.96)</f>
        <v>3834</v>
      </c>
      <c r="F134">
        <v>3834</v>
      </c>
      <c r="G134" s="7">
        <f t="shared" si="13"/>
        <v>1.1618181818181819</v>
      </c>
      <c r="H134" t="s">
        <v>20</v>
      </c>
      <c r="I134">
        <f t="shared" si="14"/>
        <v>43.078651685393261</v>
      </c>
      <c r="J134">
        <v>89</v>
      </c>
      <c r="K134" t="s">
        <v>21</v>
      </c>
      <c r="L134" t="s">
        <v>22</v>
      </c>
      <c r="M134" s="9">
        <f t="shared" si="15"/>
        <v>43112.25</v>
      </c>
      <c r="N134">
        <v>1515736800</v>
      </c>
      <c r="O134" s="9">
        <f t="shared" si="16"/>
        <v>43128.25</v>
      </c>
      <c r="P134">
        <v>1517119200</v>
      </c>
      <c r="Q134" t="b">
        <v>0</v>
      </c>
      <c r="R134" t="b">
        <v>1</v>
      </c>
      <c r="S134" t="s">
        <v>33</v>
      </c>
      <c r="T134" t="str">
        <f t="shared" si="17"/>
        <v>theater/</v>
      </c>
      <c r="U134" t="str">
        <f t="shared" si="12"/>
        <v>plays</v>
      </c>
    </row>
    <row r="135" spans="1:21" hidden="1" x14ac:dyDescent="0.35">
      <c r="A135">
        <v>133</v>
      </c>
      <c r="B135" s="4" t="s">
        <v>317</v>
      </c>
      <c r="C135" s="3" t="s">
        <v>318</v>
      </c>
      <c r="D135">
        <v>4500</v>
      </c>
      <c r="E135" s="11" cm="1">
        <f t="array" ref="E135">_xlfn.IFS(L135="USD",F135, L135="CAD", F135*0.73, L135="AUD", F135*0.64, L135="DKK",F135*0.13, L135="GBP", F135*1.07, L135="CHF", F135*1.01, L135="EUR", F135*0.96)</f>
        <v>13985</v>
      </c>
      <c r="F135">
        <v>13985</v>
      </c>
      <c r="G135" s="7">
        <f t="shared" si="13"/>
        <v>3.1077777777777778</v>
      </c>
      <c r="H135" t="s">
        <v>20</v>
      </c>
      <c r="I135">
        <f t="shared" si="14"/>
        <v>87.95597484276729</v>
      </c>
      <c r="J135">
        <v>159</v>
      </c>
      <c r="K135" t="s">
        <v>21</v>
      </c>
      <c r="L135" t="s">
        <v>22</v>
      </c>
      <c r="M135" s="9">
        <f t="shared" si="15"/>
        <v>40767.208333333336</v>
      </c>
      <c r="N135">
        <v>1313125200</v>
      </c>
      <c r="O135" s="9">
        <f t="shared" si="16"/>
        <v>40789.208333333336</v>
      </c>
      <c r="P135">
        <v>1315026000</v>
      </c>
      <c r="Q135" t="b">
        <v>0</v>
      </c>
      <c r="R135" t="b">
        <v>0</v>
      </c>
      <c r="S135" t="s">
        <v>319</v>
      </c>
      <c r="T135" t="str">
        <f t="shared" si="17"/>
        <v>music/</v>
      </c>
      <c r="U135" t="str">
        <f t="shared" si="12"/>
        <v>world music</v>
      </c>
    </row>
    <row r="136" spans="1:21" x14ac:dyDescent="0.35">
      <c r="A136">
        <v>134</v>
      </c>
      <c r="B136" s="4" t="s">
        <v>320</v>
      </c>
      <c r="C136" s="3" t="s">
        <v>321</v>
      </c>
      <c r="D136">
        <v>99500</v>
      </c>
      <c r="E136" s="11" cm="1">
        <f t="array" ref="E136">_xlfn.IFS(L136="USD",F136, L136="CAD", F136*0.73, L136="AUD", F136*0.64, L136="DKK",F136*0.13, L136="GBP", F136*1.07, L136="CHF", F136*1.01, L136="EUR", F136*0.96)</f>
        <v>90180.88</v>
      </c>
      <c r="F136">
        <v>89288</v>
      </c>
      <c r="G136" s="7">
        <f t="shared" si="13"/>
        <v>0.89736683417085428</v>
      </c>
      <c r="H136" t="s">
        <v>14</v>
      </c>
      <c r="I136">
        <f t="shared" si="14"/>
        <v>94.987234042553197</v>
      </c>
      <c r="J136">
        <v>940</v>
      </c>
      <c r="K136" t="s">
        <v>98</v>
      </c>
      <c r="L136" t="s">
        <v>99</v>
      </c>
      <c r="M136" s="9">
        <f t="shared" si="15"/>
        <v>40713.208333333336</v>
      </c>
      <c r="N136">
        <v>1308459600</v>
      </c>
      <c r="O136" s="9">
        <f t="shared" si="16"/>
        <v>40762.208333333336</v>
      </c>
      <c r="P136">
        <v>1312693200</v>
      </c>
      <c r="Q136" t="b">
        <v>0</v>
      </c>
      <c r="R136" t="b">
        <v>1</v>
      </c>
      <c r="S136" t="s">
        <v>42</v>
      </c>
      <c r="T136" t="str">
        <f t="shared" si="17"/>
        <v>film &amp; video/</v>
      </c>
      <c r="U136" t="str">
        <f t="shared" si="12"/>
        <v>documentary</v>
      </c>
    </row>
    <row r="137" spans="1:21" x14ac:dyDescent="0.35">
      <c r="A137">
        <v>135</v>
      </c>
      <c r="B137" s="4" t="s">
        <v>322</v>
      </c>
      <c r="C137" s="3" t="s">
        <v>323</v>
      </c>
      <c r="D137">
        <v>7700</v>
      </c>
      <c r="E137" s="11" cm="1">
        <f t="array" ref="E137">_xlfn.IFS(L137="USD",F137, L137="CAD", F137*0.73, L137="AUD", F137*0.64, L137="DKK",F137*0.13, L137="GBP", F137*1.07, L137="CHF", F137*1.01, L137="EUR", F137*0.96)</f>
        <v>5488</v>
      </c>
      <c r="F137">
        <v>5488</v>
      </c>
      <c r="G137" s="7">
        <f t="shared" si="13"/>
        <v>0.71272727272727276</v>
      </c>
      <c r="H137" t="s">
        <v>14</v>
      </c>
      <c r="I137">
        <f t="shared" si="14"/>
        <v>46.905982905982903</v>
      </c>
      <c r="J137">
        <v>117</v>
      </c>
      <c r="K137" t="s">
        <v>21</v>
      </c>
      <c r="L137" t="s">
        <v>22</v>
      </c>
      <c r="M137" s="9">
        <f t="shared" si="15"/>
        <v>41340.25</v>
      </c>
      <c r="N137">
        <v>1362636000</v>
      </c>
      <c r="O137" s="9">
        <f t="shared" si="16"/>
        <v>41345.208333333336</v>
      </c>
      <c r="P137">
        <v>1363064400</v>
      </c>
      <c r="Q137" t="b">
        <v>0</v>
      </c>
      <c r="R137" t="b">
        <v>1</v>
      </c>
      <c r="S137" t="s">
        <v>33</v>
      </c>
      <c r="T137" t="str">
        <f t="shared" si="17"/>
        <v>theater/</v>
      </c>
      <c r="U137" t="str">
        <f t="shared" si="12"/>
        <v>plays</v>
      </c>
    </row>
    <row r="138" spans="1:21" hidden="1" x14ac:dyDescent="0.35">
      <c r="A138">
        <v>136</v>
      </c>
      <c r="B138" s="4" t="s">
        <v>324</v>
      </c>
      <c r="C138" s="3" t="s">
        <v>325</v>
      </c>
      <c r="D138">
        <v>82800</v>
      </c>
      <c r="E138" s="11" cm="1">
        <f t="array" ref="E138">_xlfn.IFS(L138="USD",F138, L138="CAD", F138*0.73, L138="AUD", F138*0.64, L138="DKK",F138*0.13, L138="GBP", F138*1.07, L138="CHF", F138*1.01, L138="EUR", F138*0.96)</f>
        <v>2721</v>
      </c>
      <c r="F138">
        <v>2721</v>
      </c>
      <c r="G138" s="7">
        <f t="shared" si="13"/>
        <v>3.2862318840579711E-2</v>
      </c>
      <c r="H138" t="s">
        <v>74</v>
      </c>
      <c r="I138">
        <f t="shared" si="14"/>
        <v>46.913793103448278</v>
      </c>
      <c r="J138">
        <v>58</v>
      </c>
      <c r="K138" t="s">
        <v>21</v>
      </c>
      <c r="L138" t="s">
        <v>22</v>
      </c>
      <c r="M138" s="9">
        <f t="shared" si="15"/>
        <v>41797.208333333336</v>
      </c>
      <c r="N138">
        <v>1402117200</v>
      </c>
      <c r="O138" s="9">
        <f t="shared" si="16"/>
        <v>41809.208333333336</v>
      </c>
      <c r="P138">
        <v>1403154000</v>
      </c>
      <c r="Q138" t="b">
        <v>0</v>
      </c>
      <c r="R138" t="b">
        <v>1</v>
      </c>
      <c r="S138" t="s">
        <v>53</v>
      </c>
      <c r="T138" t="str">
        <f t="shared" si="17"/>
        <v>film &amp; video/</v>
      </c>
      <c r="U138" t="str">
        <f t="shared" si="12"/>
        <v>drama</v>
      </c>
    </row>
    <row r="139" spans="1:21" hidden="1" x14ac:dyDescent="0.35">
      <c r="A139">
        <v>137</v>
      </c>
      <c r="B139" s="4" t="s">
        <v>326</v>
      </c>
      <c r="C139" s="3" t="s">
        <v>327</v>
      </c>
      <c r="D139">
        <v>1800</v>
      </c>
      <c r="E139" s="11" cm="1">
        <f t="array" ref="E139">_xlfn.IFS(L139="USD",F139, L139="CAD", F139*0.73, L139="AUD", F139*0.64, L139="DKK",F139*0.13, L139="GBP", F139*1.07, L139="CHF", F139*1.01, L139="EUR", F139*0.96)</f>
        <v>4712</v>
      </c>
      <c r="F139">
        <v>4712</v>
      </c>
      <c r="G139" s="7">
        <f t="shared" si="13"/>
        <v>2.617777777777778</v>
      </c>
      <c r="H139" t="s">
        <v>20</v>
      </c>
      <c r="I139">
        <f t="shared" si="14"/>
        <v>94.24</v>
      </c>
      <c r="J139">
        <v>50</v>
      </c>
      <c r="K139" t="s">
        <v>21</v>
      </c>
      <c r="L139" t="s">
        <v>22</v>
      </c>
      <c r="M139" s="9">
        <f t="shared" si="15"/>
        <v>40457.208333333336</v>
      </c>
      <c r="N139">
        <v>1286341200</v>
      </c>
      <c r="O139" s="9">
        <f t="shared" si="16"/>
        <v>40463.208333333336</v>
      </c>
      <c r="P139">
        <v>1286859600</v>
      </c>
      <c r="Q139" t="b">
        <v>0</v>
      </c>
      <c r="R139" t="b">
        <v>0</v>
      </c>
      <c r="S139" t="s">
        <v>68</v>
      </c>
      <c r="T139" t="str">
        <f t="shared" si="17"/>
        <v>publishing/</v>
      </c>
      <c r="U139" t="str">
        <f t="shared" ref="U139:U202" si="18">RIGHT(S139, LEN(S139)-SEARCH("/",S139, 1))</f>
        <v>nonfiction</v>
      </c>
    </row>
    <row r="140" spans="1:21" ht="31" x14ac:dyDescent="0.35">
      <c r="A140">
        <v>138</v>
      </c>
      <c r="B140" s="4" t="s">
        <v>328</v>
      </c>
      <c r="C140" s="3" t="s">
        <v>329</v>
      </c>
      <c r="D140">
        <v>9600</v>
      </c>
      <c r="E140" s="11" cm="1">
        <f t="array" ref="E140">_xlfn.IFS(L140="USD",F140, L140="CAD", F140*0.73, L140="AUD", F140*0.64, L140="DKK",F140*0.13, L140="GBP", F140*1.07, L140="CHF", F140*1.01, L140="EUR", F140*0.96)</f>
        <v>9216</v>
      </c>
      <c r="F140">
        <v>9216</v>
      </c>
      <c r="G140" s="7">
        <f t="shared" si="13"/>
        <v>0.96</v>
      </c>
      <c r="H140" t="s">
        <v>14</v>
      </c>
      <c r="I140">
        <f t="shared" si="14"/>
        <v>80.139130434782615</v>
      </c>
      <c r="J140">
        <v>115</v>
      </c>
      <c r="K140" t="s">
        <v>21</v>
      </c>
      <c r="L140" t="s">
        <v>22</v>
      </c>
      <c r="M140" s="9">
        <f t="shared" si="15"/>
        <v>41180.208333333336</v>
      </c>
      <c r="N140">
        <v>1348808400</v>
      </c>
      <c r="O140" s="9">
        <f t="shared" si="16"/>
        <v>41186.208333333336</v>
      </c>
      <c r="P140">
        <v>1349326800</v>
      </c>
      <c r="Q140" t="b">
        <v>0</v>
      </c>
      <c r="R140" t="b">
        <v>0</v>
      </c>
      <c r="S140" t="s">
        <v>292</v>
      </c>
      <c r="T140" t="str">
        <f t="shared" si="17"/>
        <v>games/</v>
      </c>
      <c r="U140" t="str">
        <f t="shared" si="18"/>
        <v>mobile games</v>
      </c>
    </row>
    <row r="141" spans="1:21" x14ac:dyDescent="0.35">
      <c r="A141">
        <v>139</v>
      </c>
      <c r="B141" s="4" t="s">
        <v>330</v>
      </c>
      <c r="C141" s="3" t="s">
        <v>331</v>
      </c>
      <c r="D141">
        <v>92100</v>
      </c>
      <c r="E141" s="11" cm="1">
        <f t="array" ref="E141">_xlfn.IFS(L141="USD",F141, L141="CAD", F141*0.73, L141="AUD", F141*0.64, L141="DKK",F141*0.13, L141="GBP", F141*1.07, L141="CHF", F141*1.01, L141="EUR", F141*0.96)</f>
        <v>19246</v>
      </c>
      <c r="F141">
        <v>19246</v>
      </c>
      <c r="G141" s="7">
        <f t="shared" si="13"/>
        <v>0.20896851248642778</v>
      </c>
      <c r="H141" t="s">
        <v>14</v>
      </c>
      <c r="I141">
        <f t="shared" si="14"/>
        <v>59.036809815950917</v>
      </c>
      <c r="J141">
        <v>326</v>
      </c>
      <c r="K141" t="s">
        <v>21</v>
      </c>
      <c r="L141" t="s">
        <v>22</v>
      </c>
      <c r="M141" s="9">
        <f t="shared" si="15"/>
        <v>42115.208333333328</v>
      </c>
      <c r="N141">
        <v>1429592400</v>
      </c>
      <c r="O141" s="9">
        <f t="shared" si="16"/>
        <v>42131.208333333328</v>
      </c>
      <c r="P141">
        <v>1430974800</v>
      </c>
      <c r="Q141" t="b">
        <v>0</v>
      </c>
      <c r="R141" t="b">
        <v>1</v>
      </c>
      <c r="S141" t="s">
        <v>65</v>
      </c>
      <c r="T141" t="str">
        <f t="shared" si="17"/>
        <v>technology/</v>
      </c>
      <c r="U141" t="str">
        <f t="shared" si="18"/>
        <v>wearables</v>
      </c>
    </row>
    <row r="142" spans="1:21" ht="31" hidden="1" x14ac:dyDescent="0.35">
      <c r="A142">
        <v>140</v>
      </c>
      <c r="B142" s="4" t="s">
        <v>332</v>
      </c>
      <c r="C142" s="3" t="s">
        <v>333</v>
      </c>
      <c r="D142">
        <v>5500</v>
      </c>
      <c r="E142" s="11" cm="1">
        <f t="array" ref="E142">_xlfn.IFS(L142="USD",F142, L142="CAD", F142*0.73, L142="AUD", F142*0.64, L142="DKK",F142*0.13, L142="GBP", F142*1.07, L142="CHF", F142*1.01, L142="EUR", F142*0.96)</f>
        <v>12274</v>
      </c>
      <c r="F142">
        <v>12274</v>
      </c>
      <c r="G142" s="7">
        <f t="shared" si="13"/>
        <v>2.2316363636363636</v>
      </c>
      <c r="H142" t="s">
        <v>20</v>
      </c>
      <c r="I142">
        <f t="shared" si="14"/>
        <v>65.989247311827953</v>
      </c>
      <c r="J142">
        <v>186</v>
      </c>
      <c r="K142" t="s">
        <v>21</v>
      </c>
      <c r="L142" t="s">
        <v>22</v>
      </c>
      <c r="M142" s="9">
        <f t="shared" si="15"/>
        <v>43156.25</v>
      </c>
      <c r="N142">
        <v>1519538400</v>
      </c>
      <c r="O142" s="9">
        <f t="shared" si="16"/>
        <v>43161.25</v>
      </c>
      <c r="P142">
        <v>1519970400</v>
      </c>
      <c r="Q142" t="b">
        <v>0</v>
      </c>
      <c r="R142" t="b">
        <v>0</v>
      </c>
      <c r="S142" t="s">
        <v>42</v>
      </c>
      <c r="T142" t="str">
        <f t="shared" si="17"/>
        <v>film &amp; video/</v>
      </c>
      <c r="U142" t="str">
        <f t="shared" si="18"/>
        <v>documentary</v>
      </c>
    </row>
    <row r="143" spans="1:21" hidden="1" x14ac:dyDescent="0.35">
      <c r="A143">
        <v>141</v>
      </c>
      <c r="B143" s="4" t="s">
        <v>334</v>
      </c>
      <c r="C143" s="3" t="s">
        <v>335</v>
      </c>
      <c r="D143">
        <v>64300</v>
      </c>
      <c r="E143" s="11" cm="1">
        <f t="array" ref="E143">_xlfn.IFS(L143="USD",F143, L143="CAD", F143*0.73, L143="AUD", F143*0.64, L143="DKK",F143*0.13, L143="GBP", F143*1.07, L143="CHF", F143*1.01, L143="EUR", F143*0.96)</f>
        <v>65323</v>
      </c>
      <c r="F143">
        <v>65323</v>
      </c>
      <c r="G143" s="7">
        <f t="shared" si="13"/>
        <v>1.0159097978227061</v>
      </c>
      <c r="H143" t="s">
        <v>20</v>
      </c>
      <c r="I143">
        <f t="shared" si="14"/>
        <v>60.992530345471522</v>
      </c>
      <c r="J143">
        <v>1071</v>
      </c>
      <c r="K143" t="s">
        <v>21</v>
      </c>
      <c r="L143" t="s">
        <v>22</v>
      </c>
      <c r="M143" s="9">
        <f t="shared" si="15"/>
        <v>42167.208333333328</v>
      </c>
      <c r="N143">
        <v>1434085200</v>
      </c>
      <c r="O143" s="9">
        <f t="shared" si="16"/>
        <v>42173.208333333328</v>
      </c>
      <c r="P143">
        <v>1434603600</v>
      </c>
      <c r="Q143" t="b">
        <v>0</v>
      </c>
      <c r="R143" t="b">
        <v>0</v>
      </c>
      <c r="S143" t="s">
        <v>28</v>
      </c>
      <c r="T143" t="str">
        <f t="shared" si="17"/>
        <v>technology/</v>
      </c>
      <c r="U143" t="str">
        <f t="shared" si="18"/>
        <v>web</v>
      </c>
    </row>
    <row r="144" spans="1:21" ht="31" hidden="1" x14ac:dyDescent="0.35">
      <c r="A144">
        <v>142</v>
      </c>
      <c r="B144" s="4" t="s">
        <v>336</v>
      </c>
      <c r="C144" s="3" t="s">
        <v>337</v>
      </c>
      <c r="D144">
        <v>5000</v>
      </c>
      <c r="E144" s="11" cm="1">
        <f t="array" ref="E144">_xlfn.IFS(L144="USD",F144, L144="CAD", F144*0.73, L144="AUD", F144*0.64, L144="DKK",F144*0.13, L144="GBP", F144*1.07, L144="CHF", F144*1.01, L144="EUR", F144*0.96)</f>
        <v>11502</v>
      </c>
      <c r="F144">
        <v>11502</v>
      </c>
      <c r="G144" s="7">
        <f t="shared" si="13"/>
        <v>2.3003999999999998</v>
      </c>
      <c r="H144" t="s">
        <v>20</v>
      </c>
      <c r="I144">
        <f t="shared" si="14"/>
        <v>98.307692307692307</v>
      </c>
      <c r="J144">
        <v>117</v>
      </c>
      <c r="K144" t="s">
        <v>21</v>
      </c>
      <c r="L144" t="s">
        <v>22</v>
      </c>
      <c r="M144" s="9">
        <f t="shared" si="15"/>
        <v>41005.208333333336</v>
      </c>
      <c r="N144">
        <v>1333688400</v>
      </c>
      <c r="O144" s="9">
        <f t="shared" si="16"/>
        <v>41046.208333333336</v>
      </c>
      <c r="P144">
        <v>1337230800</v>
      </c>
      <c r="Q144" t="b">
        <v>0</v>
      </c>
      <c r="R144" t="b">
        <v>0</v>
      </c>
      <c r="S144" t="s">
        <v>28</v>
      </c>
      <c r="T144" t="str">
        <f t="shared" si="17"/>
        <v>technology/</v>
      </c>
      <c r="U144" t="str">
        <f t="shared" si="18"/>
        <v>web</v>
      </c>
    </row>
    <row r="145" spans="1:21" hidden="1" x14ac:dyDescent="0.35">
      <c r="A145">
        <v>143</v>
      </c>
      <c r="B145" s="4" t="s">
        <v>338</v>
      </c>
      <c r="C145" s="3" t="s">
        <v>339</v>
      </c>
      <c r="D145">
        <v>5400</v>
      </c>
      <c r="E145" s="11" cm="1">
        <f t="array" ref="E145">_xlfn.IFS(L145="USD",F145, L145="CAD", F145*0.73, L145="AUD", F145*0.64, L145="DKK",F145*0.13, L145="GBP", F145*1.07, L145="CHF", F145*1.01, L145="EUR", F145*0.96)</f>
        <v>7322</v>
      </c>
      <c r="F145">
        <v>7322</v>
      </c>
      <c r="G145" s="7">
        <f t="shared" si="13"/>
        <v>1.355925925925926</v>
      </c>
      <c r="H145" t="s">
        <v>20</v>
      </c>
      <c r="I145">
        <f t="shared" si="14"/>
        <v>104.6</v>
      </c>
      <c r="J145">
        <v>70</v>
      </c>
      <c r="K145" t="s">
        <v>21</v>
      </c>
      <c r="L145" t="s">
        <v>22</v>
      </c>
      <c r="M145" s="9">
        <f t="shared" si="15"/>
        <v>40357.208333333336</v>
      </c>
      <c r="N145">
        <v>1277701200</v>
      </c>
      <c r="O145" s="9">
        <f t="shared" si="16"/>
        <v>40377.208333333336</v>
      </c>
      <c r="P145">
        <v>1279429200</v>
      </c>
      <c r="Q145" t="b">
        <v>0</v>
      </c>
      <c r="R145" t="b">
        <v>0</v>
      </c>
      <c r="S145" t="s">
        <v>60</v>
      </c>
      <c r="T145" t="str">
        <f t="shared" si="17"/>
        <v>music/</v>
      </c>
      <c r="U145" t="str">
        <f t="shared" si="18"/>
        <v>indie rock</v>
      </c>
    </row>
    <row r="146" spans="1:21" hidden="1" x14ac:dyDescent="0.35">
      <c r="A146">
        <v>144</v>
      </c>
      <c r="B146" s="4" t="s">
        <v>340</v>
      </c>
      <c r="C146" s="3" t="s">
        <v>341</v>
      </c>
      <c r="D146">
        <v>9000</v>
      </c>
      <c r="E146" s="11" cm="1">
        <f t="array" ref="E146">_xlfn.IFS(L146="USD",F146, L146="CAD", F146*0.73, L146="AUD", F146*0.64, L146="DKK",F146*0.13, L146="GBP", F146*1.07, L146="CHF", F146*1.01, L146="EUR", F146*0.96)</f>
        <v>11619</v>
      </c>
      <c r="F146">
        <v>11619</v>
      </c>
      <c r="G146" s="7">
        <f t="shared" si="13"/>
        <v>1.2909999999999999</v>
      </c>
      <c r="H146" t="s">
        <v>20</v>
      </c>
      <c r="I146">
        <f t="shared" si="14"/>
        <v>86.066666666666663</v>
      </c>
      <c r="J146">
        <v>135</v>
      </c>
      <c r="K146" t="s">
        <v>21</v>
      </c>
      <c r="L146" t="s">
        <v>22</v>
      </c>
      <c r="M146" s="9">
        <f t="shared" si="15"/>
        <v>43633.208333333328</v>
      </c>
      <c r="N146">
        <v>1560747600</v>
      </c>
      <c r="O146" s="9">
        <f t="shared" si="16"/>
        <v>43641.208333333328</v>
      </c>
      <c r="P146">
        <v>1561438800</v>
      </c>
      <c r="Q146" t="b">
        <v>0</v>
      </c>
      <c r="R146" t="b">
        <v>0</v>
      </c>
      <c r="S146" t="s">
        <v>33</v>
      </c>
      <c r="T146" t="str">
        <f t="shared" si="17"/>
        <v>theater/</v>
      </c>
      <c r="U146" t="str">
        <f t="shared" si="18"/>
        <v>plays</v>
      </c>
    </row>
    <row r="147" spans="1:21" hidden="1" x14ac:dyDescent="0.35">
      <c r="A147">
        <v>145</v>
      </c>
      <c r="B147" s="4" t="s">
        <v>342</v>
      </c>
      <c r="C147" s="3" t="s">
        <v>343</v>
      </c>
      <c r="D147">
        <v>25000</v>
      </c>
      <c r="E147" s="11" cm="1">
        <f t="array" ref="E147">_xlfn.IFS(L147="USD",F147, L147="CAD", F147*0.73, L147="AUD", F147*0.64, L147="DKK",F147*0.13, L147="GBP", F147*1.07, L147="CHF", F147*1.01, L147="EUR", F147*0.96)</f>
        <v>59719.28</v>
      </c>
      <c r="F147">
        <v>59128</v>
      </c>
      <c r="G147" s="7">
        <f t="shared" si="13"/>
        <v>2.3651200000000001</v>
      </c>
      <c r="H147" t="s">
        <v>20</v>
      </c>
      <c r="I147">
        <f t="shared" si="14"/>
        <v>76.989583333333329</v>
      </c>
      <c r="J147">
        <v>768</v>
      </c>
      <c r="K147" t="s">
        <v>98</v>
      </c>
      <c r="L147" t="s">
        <v>99</v>
      </c>
      <c r="M147" s="9">
        <f t="shared" si="15"/>
        <v>41889.208333333336</v>
      </c>
      <c r="N147">
        <v>1410066000</v>
      </c>
      <c r="O147" s="9">
        <f t="shared" si="16"/>
        <v>41894.208333333336</v>
      </c>
      <c r="P147">
        <v>1410498000</v>
      </c>
      <c r="Q147" t="b">
        <v>0</v>
      </c>
      <c r="R147" t="b">
        <v>0</v>
      </c>
      <c r="S147" t="s">
        <v>65</v>
      </c>
      <c r="T147" t="str">
        <f t="shared" si="17"/>
        <v>technology/</v>
      </c>
      <c r="U147" t="str">
        <f t="shared" si="18"/>
        <v>wearables</v>
      </c>
    </row>
    <row r="148" spans="1:21" ht="31" hidden="1" x14ac:dyDescent="0.35">
      <c r="A148">
        <v>146</v>
      </c>
      <c r="B148" s="4" t="s">
        <v>344</v>
      </c>
      <c r="C148" s="3" t="s">
        <v>345</v>
      </c>
      <c r="D148">
        <v>8800</v>
      </c>
      <c r="E148" s="11" cm="1">
        <f t="array" ref="E148">_xlfn.IFS(L148="USD",F148, L148="CAD", F148*0.73, L148="AUD", F148*0.64, L148="DKK",F148*0.13, L148="GBP", F148*1.07, L148="CHF", F148*1.01, L148="EUR", F148*0.96)</f>
        <v>1518</v>
      </c>
      <c r="F148">
        <v>1518</v>
      </c>
      <c r="G148" s="7">
        <f t="shared" si="13"/>
        <v>0.17249999999999999</v>
      </c>
      <c r="H148" t="s">
        <v>74</v>
      </c>
      <c r="I148">
        <f t="shared" si="14"/>
        <v>29.764705882352942</v>
      </c>
      <c r="J148">
        <v>51</v>
      </c>
      <c r="K148" t="s">
        <v>21</v>
      </c>
      <c r="L148" t="s">
        <v>22</v>
      </c>
      <c r="M148" s="9">
        <f t="shared" si="15"/>
        <v>40855.25</v>
      </c>
      <c r="N148">
        <v>1320732000</v>
      </c>
      <c r="O148" s="9">
        <f t="shared" si="16"/>
        <v>40875.25</v>
      </c>
      <c r="P148">
        <v>1322460000</v>
      </c>
      <c r="Q148" t="b">
        <v>0</v>
      </c>
      <c r="R148" t="b">
        <v>0</v>
      </c>
      <c r="S148" t="s">
        <v>33</v>
      </c>
      <c r="T148" t="str">
        <f t="shared" si="17"/>
        <v>theater/</v>
      </c>
      <c r="U148" t="str">
        <f t="shared" si="18"/>
        <v>plays</v>
      </c>
    </row>
    <row r="149" spans="1:21" ht="31" hidden="1" x14ac:dyDescent="0.35">
      <c r="A149">
        <v>147</v>
      </c>
      <c r="B149" s="4" t="s">
        <v>346</v>
      </c>
      <c r="C149" s="3" t="s">
        <v>347</v>
      </c>
      <c r="D149">
        <v>8300</v>
      </c>
      <c r="E149" s="11" cm="1">
        <f t="array" ref="E149">_xlfn.IFS(L149="USD",F149, L149="CAD", F149*0.73, L149="AUD", F149*0.64, L149="DKK",F149*0.13, L149="GBP", F149*1.07, L149="CHF", F149*1.01, L149="EUR", F149*0.96)</f>
        <v>9337</v>
      </c>
      <c r="F149">
        <v>9337</v>
      </c>
      <c r="G149" s="7">
        <f t="shared" si="13"/>
        <v>1.1249397590361445</v>
      </c>
      <c r="H149" t="s">
        <v>20</v>
      </c>
      <c r="I149">
        <f t="shared" si="14"/>
        <v>46.91959798994975</v>
      </c>
      <c r="J149">
        <v>199</v>
      </c>
      <c r="K149" t="s">
        <v>21</v>
      </c>
      <c r="L149" t="s">
        <v>22</v>
      </c>
      <c r="M149" s="9">
        <f t="shared" si="15"/>
        <v>42534.208333333328</v>
      </c>
      <c r="N149">
        <v>1465794000</v>
      </c>
      <c r="O149" s="9">
        <f t="shared" si="16"/>
        <v>42540.208333333328</v>
      </c>
      <c r="P149">
        <v>1466312400</v>
      </c>
      <c r="Q149" t="b">
        <v>0</v>
      </c>
      <c r="R149" t="b">
        <v>1</v>
      </c>
      <c r="S149" t="s">
        <v>33</v>
      </c>
      <c r="T149" t="str">
        <f t="shared" si="17"/>
        <v>theater/</v>
      </c>
      <c r="U149" t="str">
        <f t="shared" si="18"/>
        <v>plays</v>
      </c>
    </row>
    <row r="150" spans="1:21" hidden="1" x14ac:dyDescent="0.35">
      <c r="A150">
        <v>148</v>
      </c>
      <c r="B150" s="4" t="s">
        <v>348</v>
      </c>
      <c r="C150" s="3" t="s">
        <v>349</v>
      </c>
      <c r="D150">
        <v>9300</v>
      </c>
      <c r="E150" s="11" cm="1">
        <f t="array" ref="E150">_xlfn.IFS(L150="USD",F150, L150="CAD", F150*0.73, L150="AUD", F150*0.64, L150="DKK",F150*0.13, L150="GBP", F150*1.07, L150="CHF", F150*1.01, L150="EUR", F150*0.96)</f>
        <v>11255</v>
      </c>
      <c r="F150">
        <v>11255</v>
      </c>
      <c r="G150" s="7">
        <f t="shared" si="13"/>
        <v>1.2102150537634409</v>
      </c>
      <c r="H150" t="s">
        <v>20</v>
      </c>
      <c r="I150">
        <f t="shared" si="14"/>
        <v>105.18691588785046</v>
      </c>
      <c r="J150">
        <v>107</v>
      </c>
      <c r="K150" t="s">
        <v>21</v>
      </c>
      <c r="L150" t="s">
        <v>22</v>
      </c>
      <c r="M150" s="9">
        <f t="shared" si="15"/>
        <v>42941.208333333328</v>
      </c>
      <c r="N150">
        <v>1500958800</v>
      </c>
      <c r="O150" s="9">
        <f t="shared" si="16"/>
        <v>42950.208333333328</v>
      </c>
      <c r="P150">
        <v>1501736400</v>
      </c>
      <c r="Q150" t="b">
        <v>0</v>
      </c>
      <c r="R150" t="b">
        <v>0</v>
      </c>
      <c r="S150" t="s">
        <v>65</v>
      </c>
      <c r="T150" t="str">
        <f t="shared" si="17"/>
        <v>technology/</v>
      </c>
      <c r="U150" t="str">
        <f t="shared" si="18"/>
        <v>wearables</v>
      </c>
    </row>
    <row r="151" spans="1:21" hidden="1" x14ac:dyDescent="0.35">
      <c r="A151">
        <v>149</v>
      </c>
      <c r="B151" s="4" t="s">
        <v>350</v>
      </c>
      <c r="C151" s="3" t="s">
        <v>351</v>
      </c>
      <c r="D151">
        <v>6200</v>
      </c>
      <c r="E151" s="11" cm="1">
        <f t="array" ref="E151">_xlfn.IFS(L151="USD",F151, L151="CAD", F151*0.73, L151="AUD", F151*0.64, L151="DKK",F151*0.13, L151="GBP", F151*1.07, L151="CHF", F151*1.01, L151="EUR", F151*0.96)</f>
        <v>13632</v>
      </c>
      <c r="F151">
        <v>13632</v>
      </c>
      <c r="G151" s="7">
        <f t="shared" si="13"/>
        <v>2.1987096774193549</v>
      </c>
      <c r="H151" t="s">
        <v>20</v>
      </c>
      <c r="I151">
        <f t="shared" si="14"/>
        <v>69.907692307692301</v>
      </c>
      <c r="J151">
        <v>195</v>
      </c>
      <c r="K151" t="s">
        <v>21</v>
      </c>
      <c r="L151" t="s">
        <v>22</v>
      </c>
      <c r="M151" s="9">
        <f t="shared" si="15"/>
        <v>41275.25</v>
      </c>
      <c r="N151">
        <v>1357020000</v>
      </c>
      <c r="O151" s="9">
        <f t="shared" si="16"/>
        <v>41327.25</v>
      </c>
      <c r="P151">
        <v>1361512800</v>
      </c>
      <c r="Q151" t="b">
        <v>0</v>
      </c>
      <c r="R151" t="b">
        <v>0</v>
      </c>
      <c r="S151" t="s">
        <v>60</v>
      </c>
      <c r="T151" t="str">
        <f t="shared" si="17"/>
        <v>music/</v>
      </c>
      <c r="U151" t="str">
        <f t="shared" si="18"/>
        <v>indie rock</v>
      </c>
    </row>
    <row r="152" spans="1:21" x14ac:dyDescent="0.35">
      <c r="A152">
        <v>150</v>
      </c>
      <c r="B152" s="4" t="s">
        <v>352</v>
      </c>
      <c r="C152" s="3" t="s">
        <v>353</v>
      </c>
      <c r="D152">
        <v>100</v>
      </c>
      <c r="E152" s="11" cm="1">
        <f t="array" ref="E152">_xlfn.IFS(L152="USD",F152, L152="CAD", F152*0.73, L152="AUD", F152*0.64, L152="DKK",F152*0.13, L152="GBP", F152*1.07, L152="CHF", F152*1.01, L152="EUR", F152*0.96)</f>
        <v>1</v>
      </c>
      <c r="F152">
        <v>1</v>
      </c>
      <c r="G152" s="7">
        <f t="shared" si="13"/>
        <v>0.01</v>
      </c>
      <c r="H152" t="s">
        <v>14</v>
      </c>
      <c r="I152">
        <f t="shared" si="14"/>
        <v>1</v>
      </c>
      <c r="J152">
        <v>1</v>
      </c>
      <c r="K152" t="s">
        <v>21</v>
      </c>
      <c r="L152" t="s">
        <v>22</v>
      </c>
      <c r="M152" s="9">
        <f t="shared" si="15"/>
        <v>43450.25</v>
      </c>
      <c r="N152">
        <v>1544940000</v>
      </c>
      <c r="O152" s="9">
        <f t="shared" si="16"/>
        <v>43451.25</v>
      </c>
      <c r="P152">
        <v>1545026400</v>
      </c>
      <c r="Q152" t="b">
        <v>0</v>
      </c>
      <c r="R152" t="b">
        <v>0</v>
      </c>
      <c r="S152" t="s">
        <v>23</v>
      </c>
      <c r="T152" t="str">
        <f t="shared" si="17"/>
        <v>music/</v>
      </c>
      <c r="U152" t="str">
        <f t="shared" si="18"/>
        <v>rock</v>
      </c>
    </row>
    <row r="153" spans="1:21" x14ac:dyDescent="0.35">
      <c r="A153">
        <v>151</v>
      </c>
      <c r="B153" s="4" t="s">
        <v>354</v>
      </c>
      <c r="C153" s="3" t="s">
        <v>355</v>
      </c>
      <c r="D153">
        <v>137200</v>
      </c>
      <c r="E153" s="11" cm="1">
        <f t="array" ref="E153">_xlfn.IFS(L153="USD",F153, L153="CAD", F153*0.73, L153="AUD", F153*0.64, L153="DKK",F153*0.13, L153="GBP", F153*1.07, L153="CHF", F153*1.01, L153="EUR", F153*0.96)</f>
        <v>88037</v>
      </c>
      <c r="F153">
        <v>88037</v>
      </c>
      <c r="G153" s="7">
        <f t="shared" si="13"/>
        <v>0.64166909620991253</v>
      </c>
      <c r="H153" t="s">
        <v>14</v>
      </c>
      <c r="I153">
        <f t="shared" si="14"/>
        <v>60.011588275391958</v>
      </c>
      <c r="J153">
        <v>1467</v>
      </c>
      <c r="K153" t="s">
        <v>21</v>
      </c>
      <c r="L153" t="s">
        <v>22</v>
      </c>
      <c r="M153" s="9">
        <f t="shared" si="15"/>
        <v>41799.208333333336</v>
      </c>
      <c r="N153">
        <v>1402290000</v>
      </c>
      <c r="O153" s="9">
        <f t="shared" si="16"/>
        <v>41850.208333333336</v>
      </c>
      <c r="P153">
        <v>1406696400</v>
      </c>
      <c r="Q153" t="b">
        <v>0</v>
      </c>
      <c r="R153" t="b">
        <v>0</v>
      </c>
      <c r="S153" t="s">
        <v>50</v>
      </c>
      <c r="T153" t="str">
        <f t="shared" si="17"/>
        <v>music/</v>
      </c>
      <c r="U153" t="str">
        <f t="shared" si="18"/>
        <v>electric music</v>
      </c>
    </row>
    <row r="154" spans="1:21" hidden="1" x14ac:dyDescent="0.35">
      <c r="A154">
        <v>152</v>
      </c>
      <c r="B154" s="4" t="s">
        <v>356</v>
      </c>
      <c r="C154" s="3" t="s">
        <v>357</v>
      </c>
      <c r="D154">
        <v>41500</v>
      </c>
      <c r="E154" s="11" cm="1">
        <f t="array" ref="E154">_xlfn.IFS(L154="USD",F154, L154="CAD", F154*0.73, L154="AUD", F154*0.64, L154="DKK",F154*0.13, L154="GBP", F154*1.07, L154="CHF", F154*1.01, L154="EUR", F154*0.96)</f>
        <v>175573</v>
      </c>
      <c r="F154">
        <v>175573</v>
      </c>
      <c r="G154" s="7">
        <f t="shared" si="13"/>
        <v>4.2306746987951804</v>
      </c>
      <c r="H154" t="s">
        <v>20</v>
      </c>
      <c r="I154">
        <f t="shared" si="14"/>
        <v>52.006220379146917</v>
      </c>
      <c r="J154">
        <v>3376</v>
      </c>
      <c r="K154" t="s">
        <v>21</v>
      </c>
      <c r="L154" t="s">
        <v>22</v>
      </c>
      <c r="M154" s="9">
        <f t="shared" si="15"/>
        <v>42783.25</v>
      </c>
      <c r="N154">
        <v>1487311200</v>
      </c>
      <c r="O154" s="9">
        <f t="shared" si="16"/>
        <v>42790.25</v>
      </c>
      <c r="P154">
        <v>1487916000</v>
      </c>
      <c r="Q154" t="b">
        <v>0</v>
      </c>
      <c r="R154" t="b">
        <v>0</v>
      </c>
      <c r="S154" t="s">
        <v>60</v>
      </c>
      <c r="T154" t="str">
        <f t="shared" si="17"/>
        <v>music/</v>
      </c>
      <c r="U154" t="str">
        <f t="shared" si="18"/>
        <v>indie rock</v>
      </c>
    </row>
    <row r="155" spans="1:21" x14ac:dyDescent="0.35">
      <c r="A155">
        <v>153</v>
      </c>
      <c r="B155" s="4" t="s">
        <v>358</v>
      </c>
      <c r="C155" s="3" t="s">
        <v>359</v>
      </c>
      <c r="D155">
        <v>189400</v>
      </c>
      <c r="E155" s="11" cm="1">
        <f t="array" ref="E155">_xlfn.IFS(L155="USD",F155, L155="CAD", F155*0.73, L155="AUD", F155*0.64, L155="DKK",F155*0.13, L155="GBP", F155*1.07, L155="CHF", F155*1.01, L155="EUR", F155*0.96)</f>
        <v>176112</v>
      </c>
      <c r="F155">
        <v>176112</v>
      </c>
      <c r="G155" s="7">
        <f t="shared" si="13"/>
        <v>0.92984160506863778</v>
      </c>
      <c r="H155" t="s">
        <v>14</v>
      </c>
      <c r="I155">
        <f t="shared" si="14"/>
        <v>31.000176025347649</v>
      </c>
      <c r="J155">
        <v>5681</v>
      </c>
      <c r="K155" t="s">
        <v>21</v>
      </c>
      <c r="L155" t="s">
        <v>22</v>
      </c>
      <c r="M155" s="9">
        <f t="shared" si="15"/>
        <v>41201.208333333336</v>
      </c>
      <c r="N155">
        <v>1350622800</v>
      </c>
      <c r="O155" s="9">
        <f t="shared" si="16"/>
        <v>41207.208333333336</v>
      </c>
      <c r="P155">
        <v>1351141200</v>
      </c>
      <c r="Q155" t="b">
        <v>0</v>
      </c>
      <c r="R155" t="b">
        <v>0</v>
      </c>
      <c r="S155" t="s">
        <v>33</v>
      </c>
      <c r="T155" t="str">
        <f t="shared" si="17"/>
        <v>theater/</v>
      </c>
      <c r="U155" t="str">
        <f t="shared" si="18"/>
        <v>plays</v>
      </c>
    </row>
    <row r="156" spans="1:21" x14ac:dyDescent="0.35">
      <c r="A156">
        <v>154</v>
      </c>
      <c r="B156" s="4" t="s">
        <v>360</v>
      </c>
      <c r="C156" s="3" t="s">
        <v>361</v>
      </c>
      <c r="D156">
        <v>171300</v>
      </c>
      <c r="E156" s="11" cm="1">
        <f t="array" ref="E156">_xlfn.IFS(L156="USD",F156, L156="CAD", F156*0.73, L156="AUD", F156*0.64, L156="DKK",F156*0.13, L156="GBP", F156*1.07, L156="CHF", F156*1.01, L156="EUR", F156*0.96)</f>
        <v>100650</v>
      </c>
      <c r="F156">
        <v>100650</v>
      </c>
      <c r="G156" s="7">
        <f t="shared" si="13"/>
        <v>0.58756567425569173</v>
      </c>
      <c r="H156" t="s">
        <v>14</v>
      </c>
      <c r="I156">
        <f t="shared" si="14"/>
        <v>95.042492917847028</v>
      </c>
      <c r="J156">
        <v>1059</v>
      </c>
      <c r="K156" t="s">
        <v>21</v>
      </c>
      <c r="L156" t="s">
        <v>22</v>
      </c>
      <c r="M156" s="9">
        <f t="shared" si="15"/>
        <v>42502.208333333328</v>
      </c>
      <c r="N156">
        <v>1463029200</v>
      </c>
      <c r="O156" s="9">
        <f t="shared" si="16"/>
        <v>42525.208333333328</v>
      </c>
      <c r="P156">
        <v>1465016400</v>
      </c>
      <c r="Q156" t="b">
        <v>0</v>
      </c>
      <c r="R156" t="b">
        <v>1</v>
      </c>
      <c r="S156" t="s">
        <v>60</v>
      </c>
      <c r="T156" t="str">
        <f t="shared" si="17"/>
        <v>music/</v>
      </c>
      <c r="U156" t="str">
        <f t="shared" si="18"/>
        <v>indie rock</v>
      </c>
    </row>
    <row r="157" spans="1:21" x14ac:dyDescent="0.35">
      <c r="A157">
        <v>155</v>
      </c>
      <c r="B157" s="4" t="s">
        <v>362</v>
      </c>
      <c r="C157" s="3" t="s">
        <v>363</v>
      </c>
      <c r="D157">
        <v>139500</v>
      </c>
      <c r="E157" s="11" cm="1">
        <f t="array" ref="E157">_xlfn.IFS(L157="USD",F157, L157="CAD", F157*0.73, L157="AUD", F157*0.64, L157="DKK",F157*0.13, L157="GBP", F157*1.07, L157="CHF", F157*1.01, L157="EUR", F157*0.96)</f>
        <v>90706</v>
      </c>
      <c r="F157">
        <v>90706</v>
      </c>
      <c r="G157" s="7">
        <f t="shared" si="13"/>
        <v>0.65022222222222226</v>
      </c>
      <c r="H157" t="s">
        <v>14</v>
      </c>
      <c r="I157">
        <f t="shared" si="14"/>
        <v>75.968174204355108</v>
      </c>
      <c r="J157">
        <v>1194</v>
      </c>
      <c r="K157" t="s">
        <v>21</v>
      </c>
      <c r="L157" t="s">
        <v>22</v>
      </c>
      <c r="M157" s="9">
        <f t="shared" si="15"/>
        <v>40262.208333333336</v>
      </c>
      <c r="N157">
        <v>1269493200</v>
      </c>
      <c r="O157" s="9">
        <f t="shared" si="16"/>
        <v>40277.208333333336</v>
      </c>
      <c r="P157">
        <v>1270789200</v>
      </c>
      <c r="Q157" t="b">
        <v>0</v>
      </c>
      <c r="R157" t="b">
        <v>0</v>
      </c>
      <c r="S157" t="s">
        <v>33</v>
      </c>
      <c r="T157" t="str">
        <f t="shared" si="17"/>
        <v>theater/</v>
      </c>
      <c r="U157" t="str">
        <f t="shared" si="18"/>
        <v>plays</v>
      </c>
    </row>
    <row r="158" spans="1:21" hidden="1" x14ac:dyDescent="0.35">
      <c r="A158">
        <v>156</v>
      </c>
      <c r="B158" s="4" t="s">
        <v>364</v>
      </c>
      <c r="C158" s="3" t="s">
        <v>365</v>
      </c>
      <c r="D158">
        <v>36400</v>
      </c>
      <c r="E158" s="11" cm="1">
        <f t="array" ref="E158">_xlfn.IFS(L158="USD",F158, L158="CAD", F158*0.73, L158="AUD", F158*0.64, L158="DKK",F158*0.13, L158="GBP", F158*1.07, L158="CHF", F158*1.01, L158="EUR", F158*0.96)</f>
        <v>17224.96</v>
      </c>
      <c r="F158">
        <v>26914</v>
      </c>
      <c r="G158" s="7">
        <f t="shared" si="13"/>
        <v>0.73939560439560437</v>
      </c>
      <c r="H158" t="s">
        <v>74</v>
      </c>
      <c r="I158">
        <f t="shared" si="14"/>
        <v>71.013192612137203</v>
      </c>
      <c r="J158">
        <v>379</v>
      </c>
      <c r="K158" t="s">
        <v>26</v>
      </c>
      <c r="L158" t="s">
        <v>27</v>
      </c>
      <c r="M158" s="9">
        <f t="shared" si="15"/>
        <v>43743.208333333328</v>
      </c>
      <c r="N158">
        <v>1570251600</v>
      </c>
      <c r="O158" s="9">
        <f t="shared" si="16"/>
        <v>43767.208333333328</v>
      </c>
      <c r="P158">
        <v>1572325200</v>
      </c>
      <c r="Q158" t="b">
        <v>0</v>
      </c>
      <c r="R158" t="b">
        <v>0</v>
      </c>
      <c r="S158" t="s">
        <v>23</v>
      </c>
      <c r="T158" t="str">
        <f t="shared" si="17"/>
        <v>music/</v>
      </c>
      <c r="U158" t="str">
        <f t="shared" si="18"/>
        <v>rock</v>
      </c>
    </row>
    <row r="159" spans="1:21" x14ac:dyDescent="0.35">
      <c r="A159">
        <v>157</v>
      </c>
      <c r="B159" s="4" t="s">
        <v>366</v>
      </c>
      <c r="C159" s="3" t="s">
        <v>367</v>
      </c>
      <c r="D159">
        <v>4200</v>
      </c>
      <c r="E159" s="11" cm="1">
        <f t="array" ref="E159">_xlfn.IFS(L159="USD",F159, L159="CAD", F159*0.73, L159="AUD", F159*0.64, L159="DKK",F159*0.13, L159="GBP", F159*1.07, L159="CHF", F159*1.01, L159="EUR", F159*0.96)</f>
        <v>1415.68</v>
      </c>
      <c r="F159">
        <v>2212</v>
      </c>
      <c r="G159" s="7">
        <f t="shared" si="13"/>
        <v>0.52666666666666662</v>
      </c>
      <c r="H159" t="s">
        <v>14</v>
      </c>
      <c r="I159">
        <f t="shared" si="14"/>
        <v>73.733333333333334</v>
      </c>
      <c r="J159">
        <v>30</v>
      </c>
      <c r="K159" t="s">
        <v>26</v>
      </c>
      <c r="L159" t="s">
        <v>27</v>
      </c>
      <c r="M159" s="9">
        <f t="shared" si="15"/>
        <v>41638.25</v>
      </c>
      <c r="N159">
        <v>1388383200</v>
      </c>
      <c r="O159" s="9">
        <f t="shared" si="16"/>
        <v>41650.25</v>
      </c>
      <c r="P159">
        <v>1389420000</v>
      </c>
      <c r="Q159" t="b">
        <v>0</v>
      </c>
      <c r="R159" t="b">
        <v>0</v>
      </c>
      <c r="S159" t="s">
        <v>122</v>
      </c>
      <c r="T159" t="str">
        <f t="shared" si="17"/>
        <v>photography/</v>
      </c>
      <c r="U159" t="str">
        <f t="shared" si="18"/>
        <v>photography books</v>
      </c>
    </row>
    <row r="160" spans="1:21" hidden="1" x14ac:dyDescent="0.35">
      <c r="A160">
        <v>158</v>
      </c>
      <c r="B160" s="4" t="s">
        <v>368</v>
      </c>
      <c r="C160" s="3" t="s">
        <v>369</v>
      </c>
      <c r="D160">
        <v>2100</v>
      </c>
      <c r="E160" s="11" cm="1">
        <f t="array" ref="E160">_xlfn.IFS(L160="USD",F160, L160="CAD", F160*0.73, L160="AUD", F160*0.64, L160="DKK",F160*0.13, L160="GBP", F160*1.07, L160="CHF", F160*1.01, L160="EUR", F160*0.96)</f>
        <v>4640</v>
      </c>
      <c r="F160">
        <v>4640</v>
      </c>
      <c r="G160" s="7">
        <f t="shared" si="13"/>
        <v>2.2095238095238097</v>
      </c>
      <c r="H160" t="s">
        <v>20</v>
      </c>
      <c r="I160">
        <f t="shared" si="14"/>
        <v>113.17073170731707</v>
      </c>
      <c r="J160">
        <v>41</v>
      </c>
      <c r="K160" t="s">
        <v>21</v>
      </c>
      <c r="L160" t="s">
        <v>22</v>
      </c>
      <c r="M160" s="9">
        <f t="shared" si="15"/>
        <v>42346.25</v>
      </c>
      <c r="N160">
        <v>1449554400</v>
      </c>
      <c r="O160" s="9">
        <f t="shared" si="16"/>
        <v>42347.25</v>
      </c>
      <c r="P160">
        <v>1449640800</v>
      </c>
      <c r="Q160" t="b">
        <v>0</v>
      </c>
      <c r="R160" t="b">
        <v>0</v>
      </c>
      <c r="S160" t="s">
        <v>23</v>
      </c>
      <c r="T160" t="str">
        <f t="shared" si="17"/>
        <v>music/</v>
      </c>
      <c r="U160" t="str">
        <f t="shared" si="18"/>
        <v>rock</v>
      </c>
    </row>
    <row r="161" spans="1:21" hidden="1" x14ac:dyDescent="0.35">
      <c r="A161">
        <v>159</v>
      </c>
      <c r="B161" s="4" t="s">
        <v>370</v>
      </c>
      <c r="C161" s="3" t="s">
        <v>371</v>
      </c>
      <c r="D161">
        <v>191200</v>
      </c>
      <c r="E161" s="11" cm="1">
        <f t="array" ref="E161">_xlfn.IFS(L161="USD",F161, L161="CAD", F161*0.73, L161="AUD", F161*0.64, L161="DKK",F161*0.13, L161="GBP", F161*1.07, L161="CHF", F161*1.01, L161="EUR", F161*0.96)</f>
        <v>191222</v>
      </c>
      <c r="F161">
        <v>191222</v>
      </c>
      <c r="G161" s="7">
        <f t="shared" si="13"/>
        <v>1.0001150627615063</v>
      </c>
      <c r="H161" t="s">
        <v>20</v>
      </c>
      <c r="I161">
        <f t="shared" si="14"/>
        <v>105.00933552992861</v>
      </c>
      <c r="J161">
        <v>1821</v>
      </c>
      <c r="K161" t="s">
        <v>21</v>
      </c>
      <c r="L161" t="s">
        <v>22</v>
      </c>
      <c r="M161" s="9">
        <f t="shared" si="15"/>
        <v>43551.208333333328</v>
      </c>
      <c r="N161">
        <v>1553662800</v>
      </c>
      <c r="O161" s="9">
        <f t="shared" si="16"/>
        <v>43569.208333333328</v>
      </c>
      <c r="P161">
        <v>1555218000</v>
      </c>
      <c r="Q161" t="b">
        <v>0</v>
      </c>
      <c r="R161" t="b">
        <v>1</v>
      </c>
      <c r="S161" t="s">
        <v>33</v>
      </c>
      <c r="T161" t="str">
        <f t="shared" si="17"/>
        <v>theater/</v>
      </c>
      <c r="U161" t="str">
        <f t="shared" si="18"/>
        <v>plays</v>
      </c>
    </row>
    <row r="162" spans="1:21" hidden="1" x14ac:dyDescent="0.35">
      <c r="A162">
        <v>160</v>
      </c>
      <c r="B162" s="4" t="s">
        <v>372</v>
      </c>
      <c r="C162" s="3" t="s">
        <v>373</v>
      </c>
      <c r="D162">
        <v>8000</v>
      </c>
      <c r="E162" s="11" cm="1">
        <f t="array" ref="E162">_xlfn.IFS(L162="USD",F162, L162="CAD", F162*0.73, L162="AUD", F162*0.64, L162="DKK",F162*0.13, L162="GBP", F162*1.07, L162="CHF", F162*1.01, L162="EUR", F162*0.96)</f>
        <v>12985</v>
      </c>
      <c r="F162">
        <v>12985</v>
      </c>
      <c r="G162" s="7">
        <f t="shared" si="13"/>
        <v>1.6231249999999999</v>
      </c>
      <c r="H162" t="s">
        <v>20</v>
      </c>
      <c r="I162">
        <f t="shared" si="14"/>
        <v>79.176829268292678</v>
      </c>
      <c r="J162">
        <v>164</v>
      </c>
      <c r="K162" t="s">
        <v>21</v>
      </c>
      <c r="L162" t="s">
        <v>22</v>
      </c>
      <c r="M162" s="9">
        <f t="shared" si="15"/>
        <v>43582.208333333328</v>
      </c>
      <c r="N162">
        <v>1556341200</v>
      </c>
      <c r="O162" s="9">
        <f t="shared" si="16"/>
        <v>43598.208333333328</v>
      </c>
      <c r="P162">
        <v>1557723600</v>
      </c>
      <c r="Q162" t="b">
        <v>0</v>
      </c>
      <c r="R162" t="b">
        <v>0</v>
      </c>
      <c r="S162" t="s">
        <v>65</v>
      </c>
      <c r="T162" t="str">
        <f t="shared" si="17"/>
        <v>technology/</v>
      </c>
      <c r="U162" t="str">
        <f t="shared" si="18"/>
        <v>wearables</v>
      </c>
    </row>
    <row r="163" spans="1:21" ht="31" x14ac:dyDescent="0.35">
      <c r="A163">
        <v>161</v>
      </c>
      <c r="B163" s="4" t="s">
        <v>374</v>
      </c>
      <c r="C163" s="3" t="s">
        <v>375</v>
      </c>
      <c r="D163">
        <v>5500</v>
      </c>
      <c r="E163" s="11" cm="1">
        <f t="array" ref="E163">_xlfn.IFS(L163="USD",F163, L163="CAD", F163*0.73, L163="AUD", F163*0.64, L163="DKK",F163*0.13, L163="GBP", F163*1.07, L163="CHF", F163*1.01, L163="EUR", F163*0.96)</f>
        <v>4300</v>
      </c>
      <c r="F163">
        <v>4300</v>
      </c>
      <c r="G163" s="7">
        <f t="shared" si="13"/>
        <v>0.78181818181818186</v>
      </c>
      <c r="H163" t="s">
        <v>14</v>
      </c>
      <c r="I163">
        <f t="shared" si="14"/>
        <v>57.333333333333336</v>
      </c>
      <c r="J163">
        <v>75</v>
      </c>
      <c r="K163" t="s">
        <v>21</v>
      </c>
      <c r="L163" t="s">
        <v>22</v>
      </c>
      <c r="M163" s="9">
        <f t="shared" si="15"/>
        <v>42270.208333333328</v>
      </c>
      <c r="N163">
        <v>1442984400</v>
      </c>
      <c r="O163" s="9">
        <f t="shared" si="16"/>
        <v>42276.208333333328</v>
      </c>
      <c r="P163">
        <v>1443502800</v>
      </c>
      <c r="Q163" t="b">
        <v>0</v>
      </c>
      <c r="R163" t="b">
        <v>1</v>
      </c>
      <c r="S163" t="s">
        <v>28</v>
      </c>
      <c r="T163" t="str">
        <f t="shared" si="17"/>
        <v>technology/</v>
      </c>
      <c r="U163" t="str">
        <f t="shared" si="18"/>
        <v>web</v>
      </c>
    </row>
    <row r="164" spans="1:21" ht="31" hidden="1" x14ac:dyDescent="0.35">
      <c r="A164">
        <v>162</v>
      </c>
      <c r="B164" s="4" t="s">
        <v>376</v>
      </c>
      <c r="C164" s="3" t="s">
        <v>377</v>
      </c>
      <c r="D164">
        <v>6100</v>
      </c>
      <c r="E164" s="11" cm="1">
        <f t="array" ref="E164">_xlfn.IFS(L164="USD",F164, L164="CAD", F164*0.73, L164="AUD", F164*0.64, L164="DKK",F164*0.13, L164="GBP", F164*1.07, L164="CHF", F164*1.01, L164="EUR", F164*0.96)</f>
        <v>9225.34</v>
      </c>
      <c r="F164">
        <v>9134</v>
      </c>
      <c r="G164" s="7">
        <f t="shared" si="13"/>
        <v>1.4973770491803278</v>
      </c>
      <c r="H164" t="s">
        <v>20</v>
      </c>
      <c r="I164">
        <f t="shared" si="14"/>
        <v>58.178343949044589</v>
      </c>
      <c r="J164">
        <v>157</v>
      </c>
      <c r="K164" t="s">
        <v>98</v>
      </c>
      <c r="L164" t="s">
        <v>99</v>
      </c>
      <c r="M164" s="9">
        <f t="shared" si="15"/>
        <v>43442.25</v>
      </c>
      <c r="N164">
        <v>1544248800</v>
      </c>
      <c r="O164" s="9">
        <f t="shared" si="16"/>
        <v>43472.25</v>
      </c>
      <c r="P164">
        <v>1546840800</v>
      </c>
      <c r="Q164" t="b">
        <v>0</v>
      </c>
      <c r="R164" t="b">
        <v>0</v>
      </c>
      <c r="S164" t="s">
        <v>23</v>
      </c>
      <c r="T164" t="str">
        <f t="shared" si="17"/>
        <v>music/</v>
      </c>
      <c r="U164" t="str">
        <f t="shared" si="18"/>
        <v>rock</v>
      </c>
    </row>
    <row r="165" spans="1:21" hidden="1" x14ac:dyDescent="0.35">
      <c r="A165">
        <v>163</v>
      </c>
      <c r="B165" s="4" t="s">
        <v>378</v>
      </c>
      <c r="C165" s="3" t="s">
        <v>379</v>
      </c>
      <c r="D165">
        <v>3500</v>
      </c>
      <c r="E165" s="11" cm="1">
        <f t="array" ref="E165">_xlfn.IFS(L165="USD",F165, L165="CAD", F165*0.73, L165="AUD", F165*0.64, L165="DKK",F165*0.13, L165="GBP", F165*1.07, L165="CHF", F165*1.01, L165="EUR", F165*0.96)</f>
        <v>8864</v>
      </c>
      <c r="F165">
        <v>8864</v>
      </c>
      <c r="G165" s="7">
        <f t="shared" si="13"/>
        <v>2.5325714285714285</v>
      </c>
      <c r="H165" t="s">
        <v>20</v>
      </c>
      <c r="I165">
        <f t="shared" si="14"/>
        <v>36.032520325203251</v>
      </c>
      <c r="J165">
        <v>246</v>
      </c>
      <c r="K165" t="s">
        <v>21</v>
      </c>
      <c r="L165" t="s">
        <v>22</v>
      </c>
      <c r="M165" s="9">
        <f t="shared" si="15"/>
        <v>43028.208333333328</v>
      </c>
      <c r="N165">
        <v>1508475600</v>
      </c>
      <c r="O165" s="9">
        <f t="shared" si="16"/>
        <v>43077.25</v>
      </c>
      <c r="P165">
        <v>1512712800</v>
      </c>
      <c r="Q165" t="b">
        <v>0</v>
      </c>
      <c r="R165" t="b">
        <v>1</v>
      </c>
      <c r="S165" t="s">
        <v>122</v>
      </c>
      <c r="T165" t="str">
        <f t="shared" si="17"/>
        <v>photography/</v>
      </c>
      <c r="U165" t="str">
        <f t="shared" si="18"/>
        <v>photography books</v>
      </c>
    </row>
    <row r="166" spans="1:21" hidden="1" x14ac:dyDescent="0.35">
      <c r="A166">
        <v>164</v>
      </c>
      <c r="B166" s="4" t="s">
        <v>380</v>
      </c>
      <c r="C166" s="3" t="s">
        <v>381</v>
      </c>
      <c r="D166">
        <v>150500</v>
      </c>
      <c r="E166" s="11" cm="1">
        <f t="array" ref="E166">_xlfn.IFS(L166="USD",F166, L166="CAD", F166*0.73, L166="AUD", F166*0.64, L166="DKK",F166*0.13, L166="GBP", F166*1.07, L166="CHF", F166*1.01, L166="EUR", F166*0.96)</f>
        <v>150755</v>
      </c>
      <c r="F166">
        <v>150755</v>
      </c>
      <c r="G166" s="7">
        <f t="shared" si="13"/>
        <v>1.0016943521594683</v>
      </c>
      <c r="H166" t="s">
        <v>20</v>
      </c>
      <c r="I166">
        <f t="shared" si="14"/>
        <v>107.99068767908309</v>
      </c>
      <c r="J166">
        <v>1396</v>
      </c>
      <c r="K166" t="s">
        <v>21</v>
      </c>
      <c r="L166" t="s">
        <v>22</v>
      </c>
      <c r="M166" s="9">
        <f t="shared" si="15"/>
        <v>43016.208333333328</v>
      </c>
      <c r="N166">
        <v>1507438800</v>
      </c>
      <c r="O166" s="9">
        <f t="shared" si="16"/>
        <v>43017.208333333328</v>
      </c>
      <c r="P166">
        <v>1507525200</v>
      </c>
      <c r="Q166" t="b">
        <v>0</v>
      </c>
      <c r="R166" t="b">
        <v>0</v>
      </c>
      <c r="S166" t="s">
        <v>33</v>
      </c>
      <c r="T166" t="str">
        <f t="shared" si="17"/>
        <v>theater/</v>
      </c>
      <c r="U166" t="str">
        <f t="shared" si="18"/>
        <v>plays</v>
      </c>
    </row>
    <row r="167" spans="1:21" hidden="1" x14ac:dyDescent="0.35">
      <c r="A167">
        <v>165</v>
      </c>
      <c r="B167" s="4" t="s">
        <v>382</v>
      </c>
      <c r="C167" s="3" t="s">
        <v>383</v>
      </c>
      <c r="D167">
        <v>90400</v>
      </c>
      <c r="E167" s="11" cm="1">
        <f t="array" ref="E167">_xlfn.IFS(L167="USD",F167, L167="CAD", F167*0.73, L167="AUD", F167*0.64, L167="DKK",F167*0.13, L167="GBP", F167*1.07, L167="CHF", F167*1.01, L167="EUR", F167*0.96)</f>
        <v>110279</v>
      </c>
      <c r="F167">
        <v>110279</v>
      </c>
      <c r="G167" s="7">
        <f t="shared" si="13"/>
        <v>1.2199004424778761</v>
      </c>
      <c r="H167" t="s">
        <v>20</v>
      </c>
      <c r="I167">
        <f t="shared" si="14"/>
        <v>44.005985634477256</v>
      </c>
      <c r="J167">
        <v>2506</v>
      </c>
      <c r="K167" t="s">
        <v>21</v>
      </c>
      <c r="L167" t="s">
        <v>22</v>
      </c>
      <c r="M167" s="9">
        <f t="shared" si="15"/>
        <v>42948.208333333328</v>
      </c>
      <c r="N167">
        <v>1501563600</v>
      </c>
      <c r="O167" s="9">
        <f t="shared" si="16"/>
        <v>42980.208333333328</v>
      </c>
      <c r="P167">
        <v>1504328400</v>
      </c>
      <c r="Q167" t="b">
        <v>0</v>
      </c>
      <c r="R167" t="b">
        <v>0</v>
      </c>
      <c r="S167" t="s">
        <v>28</v>
      </c>
      <c r="T167" t="str">
        <f t="shared" si="17"/>
        <v>technology/</v>
      </c>
      <c r="U167" t="str">
        <f t="shared" si="18"/>
        <v>web</v>
      </c>
    </row>
    <row r="168" spans="1:21" hidden="1" x14ac:dyDescent="0.35">
      <c r="A168">
        <v>166</v>
      </c>
      <c r="B168" s="4" t="s">
        <v>384</v>
      </c>
      <c r="C168" s="3" t="s">
        <v>385</v>
      </c>
      <c r="D168">
        <v>9800</v>
      </c>
      <c r="E168" s="11" cm="1">
        <f t="array" ref="E168">_xlfn.IFS(L168="USD",F168, L168="CAD", F168*0.73, L168="AUD", F168*0.64, L168="DKK",F168*0.13, L168="GBP", F168*1.07, L168="CHF", F168*1.01, L168="EUR", F168*0.96)</f>
        <v>13439</v>
      </c>
      <c r="F168">
        <v>13439</v>
      </c>
      <c r="G168" s="7">
        <f t="shared" si="13"/>
        <v>1.3713265306122449</v>
      </c>
      <c r="H168" t="s">
        <v>20</v>
      </c>
      <c r="I168">
        <f t="shared" si="14"/>
        <v>55.077868852459019</v>
      </c>
      <c r="J168">
        <v>244</v>
      </c>
      <c r="K168" t="s">
        <v>21</v>
      </c>
      <c r="L168" t="s">
        <v>22</v>
      </c>
      <c r="M168" s="9">
        <f t="shared" si="15"/>
        <v>40534.25</v>
      </c>
      <c r="N168">
        <v>1292997600</v>
      </c>
      <c r="O168" s="9">
        <f t="shared" si="16"/>
        <v>40538.25</v>
      </c>
      <c r="P168">
        <v>1293343200</v>
      </c>
      <c r="Q168" t="b">
        <v>0</v>
      </c>
      <c r="R168" t="b">
        <v>0</v>
      </c>
      <c r="S168" t="s">
        <v>122</v>
      </c>
      <c r="T168" t="str">
        <f t="shared" si="17"/>
        <v>photography/</v>
      </c>
      <c r="U168" t="str">
        <f t="shared" si="18"/>
        <v>photography books</v>
      </c>
    </row>
    <row r="169" spans="1:21" hidden="1" x14ac:dyDescent="0.35">
      <c r="A169">
        <v>167</v>
      </c>
      <c r="B169" s="4" t="s">
        <v>386</v>
      </c>
      <c r="C169" s="3" t="s">
        <v>387</v>
      </c>
      <c r="D169">
        <v>2600</v>
      </c>
      <c r="E169" s="11" cm="1">
        <f t="array" ref="E169">_xlfn.IFS(L169="USD",F169, L169="CAD", F169*0.73, L169="AUD", F169*0.64, L169="DKK",F169*0.13, L169="GBP", F169*1.07, L169="CHF", F169*1.01, L169="EUR", F169*0.96)</f>
        <v>6914.56</v>
      </c>
      <c r="F169">
        <v>10804</v>
      </c>
      <c r="G169" s="7">
        <f t="shared" si="13"/>
        <v>4.155384615384615</v>
      </c>
      <c r="H169" t="s">
        <v>20</v>
      </c>
      <c r="I169">
        <f t="shared" si="14"/>
        <v>74</v>
      </c>
      <c r="J169">
        <v>146</v>
      </c>
      <c r="K169" t="s">
        <v>26</v>
      </c>
      <c r="L169" t="s">
        <v>27</v>
      </c>
      <c r="M169" s="9">
        <f t="shared" si="15"/>
        <v>41435.208333333336</v>
      </c>
      <c r="N169">
        <v>1370840400</v>
      </c>
      <c r="O169" s="9">
        <f t="shared" si="16"/>
        <v>41445.208333333336</v>
      </c>
      <c r="P169">
        <v>1371704400</v>
      </c>
      <c r="Q169" t="b">
        <v>0</v>
      </c>
      <c r="R169" t="b">
        <v>0</v>
      </c>
      <c r="S169" t="s">
        <v>33</v>
      </c>
      <c r="T169" t="str">
        <f t="shared" si="17"/>
        <v>theater/</v>
      </c>
      <c r="U169" t="str">
        <f t="shared" si="18"/>
        <v>plays</v>
      </c>
    </row>
    <row r="170" spans="1:21" x14ac:dyDescent="0.35">
      <c r="A170">
        <v>168</v>
      </c>
      <c r="B170" s="4" t="s">
        <v>388</v>
      </c>
      <c r="C170" s="3" t="s">
        <v>389</v>
      </c>
      <c r="D170">
        <v>128100</v>
      </c>
      <c r="E170" s="11" cm="1">
        <f t="array" ref="E170">_xlfn.IFS(L170="USD",F170, L170="CAD", F170*0.73, L170="AUD", F170*0.64, L170="DKK",F170*0.13, L170="GBP", F170*1.07, L170="CHF", F170*1.01, L170="EUR", F170*0.96)</f>
        <v>5213.91</v>
      </c>
      <c r="F170">
        <v>40107</v>
      </c>
      <c r="G170" s="7">
        <f t="shared" si="13"/>
        <v>0.3130913348946136</v>
      </c>
      <c r="H170" t="s">
        <v>14</v>
      </c>
      <c r="I170">
        <f t="shared" si="14"/>
        <v>41.996858638743454</v>
      </c>
      <c r="J170">
        <v>955</v>
      </c>
      <c r="K170" t="s">
        <v>36</v>
      </c>
      <c r="L170" t="s">
        <v>37</v>
      </c>
      <c r="M170" s="9">
        <f t="shared" si="15"/>
        <v>43518.25</v>
      </c>
      <c r="N170">
        <v>1550815200</v>
      </c>
      <c r="O170" s="9">
        <f t="shared" si="16"/>
        <v>43541.208333333328</v>
      </c>
      <c r="P170">
        <v>1552798800</v>
      </c>
      <c r="Q170" t="b">
        <v>0</v>
      </c>
      <c r="R170" t="b">
        <v>1</v>
      </c>
      <c r="S170" t="s">
        <v>60</v>
      </c>
      <c r="T170" t="str">
        <f t="shared" si="17"/>
        <v>music/</v>
      </c>
      <c r="U170" t="str">
        <f t="shared" si="18"/>
        <v>indie rock</v>
      </c>
    </row>
    <row r="171" spans="1:21" hidden="1" x14ac:dyDescent="0.35">
      <c r="A171">
        <v>169</v>
      </c>
      <c r="B171" s="4" t="s">
        <v>390</v>
      </c>
      <c r="C171" s="3" t="s">
        <v>391</v>
      </c>
      <c r="D171">
        <v>23300</v>
      </c>
      <c r="E171" s="11" cm="1">
        <f t="array" ref="E171">_xlfn.IFS(L171="USD",F171, L171="CAD", F171*0.73, L171="AUD", F171*0.64, L171="DKK",F171*0.13, L171="GBP", F171*1.07, L171="CHF", F171*1.01, L171="EUR", F171*0.96)</f>
        <v>98811</v>
      </c>
      <c r="F171">
        <v>98811</v>
      </c>
      <c r="G171" s="7">
        <f t="shared" si="13"/>
        <v>4.240815450643777</v>
      </c>
      <c r="H171" t="s">
        <v>20</v>
      </c>
      <c r="I171">
        <f t="shared" si="14"/>
        <v>77.988161010260455</v>
      </c>
      <c r="J171">
        <v>1267</v>
      </c>
      <c r="K171" t="s">
        <v>21</v>
      </c>
      <c r="L171" t="s">
        <v>22</v>
      </c>
      <c r="M171" s="9">
        <f t="shared" si="15"/>
        <v>41077.208333333336</v>
      </c>
      <c r="N171">
        <v>1339909200</v>
      </c>
      <c r="O171" s="9">
        <f t="shared" si="16"/>
        <v>41105.208333333336</v>
      </c>
      <c r="P171">
        <v>1342328400</v>
      </c>
      <c r="Q171" t="b">
        <v>0</v>
      </c>
      <c r="R171" t="b">
        <v>1</v>
      </c>
      <c r="S171" t="s">
        <v>100</v>
      </c>
      <c r="T171" t="str">
        <f t="shared" si="17"/>
        <v>film &amp; video/</v>
      </c>
      <c r="U171" t="str">
        <f t="shared" si="18"/>
        <v>shorts</v>
      </c>
    </row>
    <row r="172" spans="1:21" x14ac:dyDescent="0.35">
      <c r="A172">
        <v>170</v>
      </c>
      <c r="B172" s="4" t="s">
        <v>392</v>
      </c>
      <c r="C172" s="3" t="s">
        <v>393</v>
      </c>
      <c r="D172">
        <v>188100</v>
      </c>
      <c r="E172" s="11" cm="1">
        <f t="array" ref="E172">_xlfn.IFS(L172="USD",F172, L172="CAD", F172*0.73, L172="AUD", F172*0.64, L172="DKK",F172*0.13, L172="GBP", F172*1.07, L172="CHF", F172*1.01, L172="EUR", F172*0.96)</f>
        <v>5528</v>
      </c>
      <c r="F172">
        <v>5528</v>
      </c>
      <c r="G172" s="7">
        <f t="shared" si="13"/>
        <v>2.9388623072833599E-2</v>
      </c>
      <c r="H172" t="s">
        <v>14</v>
      </c>
      <c r="I172">
        <f t="shared" si="14"/>
        <v>82.507462686567166</v>
      </c>
      <c r="J172">
        <v>67</v>
      </c>
      <c r="K172" t="s">
        <v>21</v>
      </c>
      <c r="L172" t="s">
        <v>22</v>
      </c>
      <c r="M172" s="9">
        <f t="shared" si="15"/>
        <v>42950.208333333328</v>
      </c>
      <c r="N172">
        <v>1501736400</v>
      </c>
      <c r="O172" s="9">
        <f t="shared" si="16"/>
        <v>42957.208333333328</v>
      </c>
      <c r="P172">
        <v>1502341200</v>
      </c>
      <c r="Q172" t="b">
        <v>0</v>
      </c>
      <c r="R172" t="b">
        <v>0</v>
      </c>
      <c r="S172" t="s">
        <v>60</v>
      </c>
      <c r="T172" t="str">
        <f t="shared" si="17"/>
        <v>music/</v>
      </c>
      <c r="U172" t="str">
        <f t="shared" si="18"/>
        <v>indie rock</v>
      </c>
    </row>
    <row r="173" spans="1:21" ht="31" x14ac:dyDescent="0.35">
      <c r="A173">
        <v>171</v>
      </c>
      <c r="B173" s="4" t="s">
        <v>394</v>
      </c>
      <c r="C173" s="3" t="s">
        <v>395</v>
      </c>
      <c r="D173">
        <v>4900</v>
      </c>
      <c r="E173" s="11" cm="1">
        <f t="array" ref="E173">_xlfn.IFS(L173="USD",F173, L173="CAD", F173*0.73, L173="AUD", F173*0.64, L173="DKK",F173*0.13, L173="GBP", F173*1.07, L173="CHF", F173*1.01, L173="EUR", F173*0.96)</f>
        <v>521</v>
      </c>
      <c r="F173">
        <v>521</v>
      </c>
      <c r="G173" s="7">
        <f t="shared" si="13"/>
        <v>0.1063265306122449</v>
      </c>
      <c r="H173" t="s">
        <v>14</v>
      </c>
      <c r="I173">
        <f t="shared" si="14"/>
        <v>104.2</v>
      </c>
      <c r="J173">
        <v>5</v>
      </c>
      <c r="K173" t="s">
        <v>21</v>
      </c>
      <c r="L173" t="s">
        <v>22</v>
      </c>
      <c r="M173" s="9">
        <f t="shared" si="15"/>
        <v>41718.208333333336</v>
      </c>
      <c r="N173">
        <v>1395291600</v>
      </c>
      <c r="O173" s="9">
        <f t="shared" si="16"/>
        <v>41740.208333333336</v>
      </c>
      <c r="P173">
        <v>1397192400</v>
      </c>
      <c r="Q173" t="b">
        <v>0</v>
      </c>
      <c r="R173" t="b">
        <v>0</v>
      </c>
      <c r="S173" t="s">
        <v>206</v>
      </c>
      <c r="T173" t="str">
        <f t="shared" si="17"/>
        <v>publishing/</v>
      </c>
      <c r="U173" t="str">
        <f t="shared" si="18"/>
        <v>translations</v>
      </c>
    </row>
    <row r="174" spans="1:21" x14ac:dyDescent="0.35">
      <c r="A174">
        <v>172</v>
      </c>
      <c r="B174" s="4" t="s">
        <v>396</v>
      </c>
      <c r="C174" s="3" t="s">
        <v>397</v>
      </c>
      <c r="D174">
        <v>800</v>
      </c>
      <c r="E174" s="11" cm="1">
        <f t="array" ref="E174">_xlfn.IFS(L174="USD",F174, L174="CAD", F174*0.73, L174="AUD", F174*0.64, L174="DKK",F174*0.13, L174="GBP", F174*1.07, L174="CHF", F174*1.01, L174="EUR", F174*0.96)</f>
        <v>663</v>
      </c>
      <c r="F174">
        <v>663</v>
      </c>
      <c r="G174" s="7">
        <f t="shared" si="13"/>
        <v>0.82874999999999999</v>
      </c>
      <c r="H174" t="s">
        <v>14</v>
      </c>
      <c r="I174">
        <f t="shared" si="14"/>
        <v>25.5</v>
      </c>
      <c r="J174">
        <v>26</v>
      </c>
      <c r="K174" t="s">
        <v>21</v>
      </c>
      <c r="L174" t="s">
        <v>22</v>
      </c>
      <c r="M174" s="9">
        <f t="shared" si="15"/>
        <v>41839.208333333336</v>
      </c>
      <c r="N174">
        <v>1405746000</v>
      </c>
      <c r="O174" s="9">
        <f t="shared" si="16"/>
        <v>41854.208333333336</v>
      </c>
      <c r="P174">
        <v>1407042000</v>
      </c>
      <c r="Q174" t="b">
        <v>0</v>
      </c>
      <c r="R174" t="b">
        <v>1</v>
      </c>
      <c r="S174" t="s">
        <v>42</v>
      </c>
      <c r="T174" t="str">
        <f t="shared" si="17"/>
        <v>film &amp; video/</v>
      </c>
      <c r="U174" t="str">
        <f t="shared" si="18"/>
        <v>documentary</v>
      </c>
    </row>
    <row r="175" spans="1:21" hidden="1" x14ac:dyDescent="0.35">
      <c r="A175">
        <v>173</v>
      </c>
      <c r="B175" s="4" t="s">
        <v>398</v>
      </c>
      <c r="C175" s="3" t="s">
        <v>399</v>
      </c>
      <c r="D175">
        <v>96700</v>
      </c>
      <c r="E175" s="11" cm="1">
        <f t="array" ref="E175">_xlfn.IFS(L175="USD",F175, L175="CAD", F175*0.73, L175="AUD", F175*0.64, L175="DKK",F175*0.13, L175="GBP", F175*1.07, L175="CHF", F175*1.01, L175="EUR", F175*0.96)</f>
        <v>157635</v>
      </c>
      <c r="F175">
        <v>157635</v>
      </c>
      <c r="G175" s="7">
        <f t="shared" si="13"/>
        <v>1.6301447776628748</v>
      </c>
      <c r="H175" t="s">
        <v>20</v>
      </c>
      <c r="I175">
        <f t="shared" si="14"/>
        <v>100.98334401024984</v>
      </c>
      <c r="J175">
        <v>1561</v>
      </c>
      <c r="K175" t="s">
        <v>21</v>
      </c>
      <c r="L175" t="s">
        <v>22</v>
      </c>
      <c r="M175" s="9">
        <f t="shared" si="15"/>
        <v>41412.208333333336</v>
      </c>
      <c r="N175">
        <v>1368853200</v>
      </c>
      <c r="O175" s="9">
        <f t="shared" si="16"/>
        <v>41418.208333333336</v>
      </c>
      <c r="P175">
        <v>1369371600</v>
      </c>
      <c r="Q175" t="b">
        <v>0</v>
      </c>
      <c r="R175" t="b">
        <v>0</v>
      </c>
      <c r="S175" t="s">
        <v>33</v>
      </c>
      <c r="T175" t="str">
        <f t="shared" si="17"/>
        <v>theater/</v>
      </c>
      <c r="U175" t="str">
        <f t="shared" si="18"/>
        <v>plays</v>
      </c>
    </row>
    <row r="176" spans="1:21" hidden="1" x14ac:dyDescent="0.35">
      <c r="A176">
        <v>174</v>
      </c>
      <c r="B176" s="4" t="s">
        <v>400</v>
      </c>
      <c r="C176" s="3" t="s">
        <v>401</v>
      </c>
      <c r="D176">
        <v>600</v>
      </c>
      <c r="E176" s="11" cm="1">
        <f t="array" ref="E176">_xlfn.IFS(L176="USD",F176, L176="CAD", F176*0.73, L176="AUD", F176*0.64, L176="DKK",F176*0.13, L176="GBP", F176*1.07, L176="CHF", F176*1.01, L176="EUR", F176*0.96)</f>
        <v>5368</v>
      </c>
      <c r="F176">
        <v>5368</v>
      </c>
      <c r="G176" s="7">
        <f t="shared" si="13"/>
        <v>8.9466666666666672</v>
      </c>
      <c r="H176" t="s">
        <v>20</v>
      </c>
      <c r="I176">
        <f t="shared" si="14"/>
        <v>111.83333333333333</v>
      </c>
      <c r="J176">
        <v>48</v>
      </c>
      <c r="K176" t="s">
        <v>21</v>
      </c>
      <c r="L176" t="s">
        <v>22</v>
      </c>
      <c r="M176" s="9">
        <f t="shared" si="15"/>
        <v>42282.208333333328</v>
      </c>
      <c r="N176">
        <v>1444021200</v>
      </c>
      <c r="O176" s="9">
        <f t="shared" si="16"/>
        <v>42283.208333333328</v>
      </c>
      <c r="P176">
        <v>1444107600</v>
      </c>
      <c r="Q176" t="b">
        <v>0</v>
      </c>
      <c r="R176" t="b">
        <v>1</v>
      </c>
      <c r="S176" t="s">
        <v>65</v>
      </c>
      <c r="T176" t="str">
        <f t="shared" si="17"/>
        <v>technology/</v>
      </c>
      <c r="U176" t="str">
        <f t="shared" si="18"/>
        <v>wearables</v>
      </c>
    </row>
    <row r="177" spans="1:21" x14ac:dyDescent="0.35">
      <c r="A177">
        <v>175</v>
      </c>
      <c r="B177" s="4" t="s">
        <v>402</v>
      </c>
      <c r="C177" s="3" t="s">
        <v>403</v>
      </c>
      <c r="D177">
        <v>181200</v>
      </c>
      <c r="E177" s="11" cm="1">
        <f t="array" ref="E177">_xlfn.IFS(L177="USD",F177, L177="CAD", F177*0.73, L177="AUD", F177*0.64, L177="DKK",F177*0.13, L177="GBP", F177*1.07, L177="CHF", F177*1.01, L177="EUR", F177*0.96)</f>
        <v>47459</v>
      </c>
      <c r="F177">
        <v>47459</v>
      </c>
      <c r="G177" s="7">
        <f t="shared" si="13"/>
        <v>0.26191501103752757</v>
      </c>
      <c r="H177" t="s">
        <v>14</v>
      </c>
      <c r="I177">
        <f t="shared" si="14"/>
        <v>41.999115044247787</v>
      </c>
      <c r="J177">
        <v>1130</v>
      </c>
      <c r="K177" t="s">
        <v>21</v>
      </c>
      <c r="L177" t="s">
        <v>22</v>
      </c>
      <c r="M177" s="9">
        <f t="shared" si="15"/>
        <v>42613.208333333328</v>
      </c>
      <c r="N177">
        <v>1472619600</v>
      </c>
      <c r="O177" s="9">
        <f t="shared" si="16"/>
        <v>42632.208333333328</v>
      </c>
      <c r="P177">
        <v>1474261200</v>
      </c>
      <c r="Q177" t="b">
        <v>0</v>
      </c>
      <c r="R177" t="b">
        <v>0</v>
      </c>
      <c r="S177" t="s">
        <v>33</v>
      </c>
      <c r="T177" t="str">
        <f t="shared" si="17"/>
        <v>theater/</v>
      </c>
      <c r="U177" t="str">
        <f t="shared" si="18"/>
        <v>plays</v>
      </c>
    </row>
    <row r="178" spans="1:21" ht="31" x14ac:dyDescent="0.35">
      <c r="A178">
        <v>176</v>
      </c>
      <c r="B178" s="4" t="s">
        <v>404</v>
      </c>
      <c r="C178" s="3" t="s">
        <v>405</v>
      </c>
      <c r="D178">
        <v>115000</v>
      </c>
      <c r="E178" s="11" cm="1">
        <f t="array" ref="E178">_xlfn.IFS(L178="USD",F178, L178="CAD", F178*0.73, L178="AUD", F178*0.64, L178="DKK",F178*0.13, L178="GBP", F178*1.07, L178="CHF", F178*1.01, L178="EUR", F178*0.96)</f>
        <v>86060</v>
      </c>
      <c r="F178">
        <v>86060</v>
      </c>
      <c r="G178" s="7">
        <f t="shared" si="13"/>
        <v>0.74834782608695649</v>
      </c>
      <c r="H178" t="s">
        <v>14</v>
      </c>
      <c r="I178">
        <f t="shared" si="14"/>
        <v>110.05115089514067</v>
      </c>
      <c r="J178">
        <v>782</v>
      </c>
      <c r="K178" t="s">
        <v>21</v>
      </c>
      <c r="L178" t="s">
        <v>22</v>
      </c>
      <c r="M178" s="9">
        <f t="shared" si="15"/>
        <v>42616.208333333328</v>
      </c>
      <c r="N178">
        <v>1472878800</v>
      </c>
      <c r="O178" s="9">
        <f t="shared" si="16"/>
        <v>42625.208333333328</v>
      </c>
      <c r="P178">
        <v>1473656400</v>
      </c>
      <c r="Q178" t="b">
        <v>0</v>
      </c>
      <c r="R178" t="b">
        <v>0</v>
      </c>
      <c r="S178" t="s">
        <v>33</v>
      </c>
      <c r="T178" t="str">
        <f t="shared" si="17"/>
        <v>theater/</v>
      </c>
      <c r="U178" t="str">
        <f t="shared" si="18"/>
        <v>plays</v>
      </c>
    </row>
    <row r="179" spans="1:21" hidden="1" x14ac:dyDescent="0.35">
      <c r="A179">
        <v>177</v>
      </c>
      <c r="B179" s="4" t="s">
        <v>406</v>
      </c>
      <c r="C179" s="3" t="s">
        <v>407</v>
      </c>
      <c r="D179">
        <v>38800</v>
      </c>
      <c r="E179" s="11" cm="1">
        <f t="array" ref="E179">_xlfn.IFS(L179="USD",F179, L179="CAD", F179*0.73, L179="AUD", F179*0.64, L179="DKK",F179*0.13, L179="GBP", F179*1.07, L179="CHF", F179*1.01, L179="EUR", F179*0.96)</f>
        <v>161593</v>
      </c>
      <c r="F179">
        <v>161593</v>
      </c>
      <c r="G179" s="7">
        <f t="shared" si="13"/>
        <v>4.1647680412371137</v>
      </c>
      <c r="H179" t="s">
        <v>20</v>
      </c>
      <c r="I179">
        <f t="shared" si="14"/>
        <v>58.997079225994888</v>
      </c>
      <c r="J179">
        <v>2739</v>
      </c>
      <c r="K179" t="s">
        <v>21</v>
      </c>
      <c r="L179" t="s">
        <v>22</v>
      </c>
      <c r="M179" s="9">
        <f t="shared" si="15"/>
        <v>40497.25</v>
      </c>
      <c r="N179">
        <v>1289800800</v>
      </c>
      <c r="O179" s="9">
        <f t="shared" si="16"/>
        <v>40522.25</v>
      </c>
      <c r="P179">
        <v>1291960800</v>
      </c>
      <c r="Q179" t="b">
        <v>0</v>
      </c>
      <c r="R179" t="b">
        <v>0</v>
      </c>
      <c r="S179" t="s">
        <v>33</v>
      </c>
      <c r="T179" t="str">
        <f t="shared" si="17"/>
        <v>theater/</v>
      </c>
      <c r="U179" t="str">
        <f t="shared" si="18"/>
        <v>plays</v>
      </c>
    </row>
    <row r="180" spans="1:21" x14ac:dyDescent="0.35">
      <c r="A180">
        <v>178</v>
      </c>
      <c r="B180" s="4" t="s">
        <v>408</v>
      </c>
      <c r="C180" s="3" t="s">
        <v>409</v>
      </c>
      <c r="D180">
        <v>7200</v>
      </c>
      <c r="E180" s="11" cm="1">
        <f t="array" ref="E180">_xlfn.IFS(L180="USD",F180, L180="CAD", F180*0.73, L180="AUD", F180*0.64, L180="DKK",F180*0.13, L180="GBP", F180*1.07, L180="CHF", F180*1.01, L180="EUR", F180*0.96)</f>
        <v>6927</v>
      </c>
      <c r="F180">
        <v>6927</v>
      </c>
      <c r="G180" s="7">
        <f t="shared" si="13"/>
        <v>0.96208333333333329</v>
      </c>
      <c r="H180" t="s">
        <v>14</v>
      </c>
      <c r="I180">
        <f t="shared" si="14"/>
        <v>32.985714285714288</v>
      </c>
      <c r="J180">
        <v>210</v>
      </c>
      <c r="K180" t="s">
        <v>21</v>
      </c>
      <c r="L180" t="s">
        <v>22</v>
      </c>
      <c r="M180" s="9">
        <f t="shared" si="15"/>
        <v>42999.208333333328</v>
      </c>
      <c r="N180">
        <v>1505970000</v>
      </c>
      <c r="O180" s="9">
        <f t="shared" si="16"/>
        <v>43008.208333333328</v>
      </c>
      <c r="P180">
        <v>1506747600</v>
      </c>
      <c r="Q180" t="b">
        <v>0</v>
      </c>
      <c r="R180" t="b">
        <v>0</v>
      </c>
      <c r="S180" t="s">
        <v>17</v>
      </c>
      <c r="T180" t="str">
        <f t="shared" si="17"/>
        <v>food/</v>
      </c>
      <c r="U180" t="str">
        <f t="shared" si="18"/>
        <v>food trucks</v>
      </c>
    </row>
    <row r="181" spans="1:21" ht="31" hidden="1" x14ac:dyDescent="0.35">
      <c r="A181">
        <v>179</v>
      </c>
      <c r="B181" s="4" t="s">
        <v>410</v>
      </c>
      <c r="C181" s="3" t="s">
        <v>411</v>
      </c>
      <c r="D181">
        <v>44500</v>
      </c>
      <c r="E181" s="11" cm="1">
        <f t="array" ref="E181">_xlfn.IFS(L181="USD",F181, L181="CAD", F181*0.73, L181="AUD", F181*0.64, L181="DKK",F181*0.13, L181="GBP", F181*1.07, L181="CHF", F181*1.01, L181="EUR", F181*0.96)</f>
        <v>116205.05</v>
      </c>
      <c r="F181">
        <v>159185</v>
      </c>
      <c r="G181" s="7">
        <f t="shared" si="13"/>
        <v>3.5771910112359548</v>
      </c>
      <c r="H181" t="s">
        <v>20</v>
      </c>
      <c r="I181">
        <f t="shared" si="14"/>
        <v>45.005654509471306</v>
      </c>
      <c r="J181">
        <v>3537</v>
      </c>
      <c r="K181" t="s">
        <v>15</v>
      </c>
      <c r="L181" t="s">
        <v>16</v>
      </c>
      <c r="M181" s="9">
        <f t="shared" si="15"/>
        <v>41350.208333333336</v>
      </c>
      <c r="N181">
        <v>1363496400</v>
      </c>
      <c r="O181" s="9">
        <f t="shared" si="16"/>
        <v>41351.208333333336</v>
      </c>
      <c r="P181">
        <v>1363582800</v>
      </c>
      <c r="Q181" t="b">
        <v>0</v>
      </c>
      <c r="R181" t="b">
        <v>1</v>
      </c>
      <c r="S181" t="s">
        <v>33</v>
      </c>
      <c r="T181" t="str">
        <f t="shared" si="17"/>
        <v>theater/</v>
      </c>
      <c r="U181" t="str">
        <f t="shared" si="18"/>
        <v>plays</v>
      </c>
    </row>
    <row r="182" spans="1:21" hidden="1" x14ac:dyDescent="0.35">
      <c r="A182">
        <v>180</v>
      </c>
      <c r="B182" s="4" t="s">
        <v>412</v>
      </c>
      <c r="C182" s="3" t="s">
        <v>413</v>
      </c>
      <c r="D182">
        <v>56000</v>
      </c>
      <c r="E182" s="11" cm="1">
        <f t="array" ref="E182">_xlfn.IFS(L182="USD",F182, L182="CAD", F182*0.73, L182="AUD", F182*0.64, L182="DKK",F182*0.13, L182="GBP", F182*1.07, L182="CHF", F182*1.01, L182="EUR", F182*0.96)</f>
        <v>110551.04000000001</v>
      </c>
      <c r="F182">
        <v>172736</v>
      </c>
      <c r="G182" s="7">
        <f t="shared" si="13"/>
        <v>3.0845714285714285</v>
      </c>
      <c r="H182" t="s">
        <v>20</v>
      </c>
      <c r="I182">
        <f t="shared" si="14"/>
        <v>81.98196487897485</v>
      </c>
      <c r="J182">
        <v>2107</v>
      </c>
      <c r="K182" t="s">
        <v>26</v>
      </c>
      <c r="L182" t="s">
        <v>27</v>
      </c>
      <c r="M182" s="9">
        <f t="shared" si="15"/>
        <v>40259.208333333336</v>
      </c>
      <c r="N182">
        <v>1269234000</v>
      </c>
      <c r="O182" s="9">
        <f t="shared" si="16"/>
        <v>40264.208333333336</v>
      </c>
      <c r="P182">
        <v>1269666000</v>
      </c>
      <c r="Q182" t="b">
        <v>0</v>
      </c>
      <c r="R182" t="b">
        <v>0</v>
      </c>
      <c r="S182" t="s">
        <v>65</v>
      </c>
      <c r="T182" t="str">
        <f t="shared" si="17"/>
        <v>technology/</v>
      </c>
      <c r="U182" t="str">
        <f t="shared" si="18"/>
        <v>wearables</v>
      </c>
    </row>
    <row r="183" spans="1:21" x14ac:dyDescent="0.35">
      <c r="A183">
        <v>181</v>
      </c>
      <c r="B183" s="4" t="s">
        <v>414</v>
      </c>
      <c r="C183" s="3" t="s">
        <v>415</v>
      </c>
      <c r="D183">
        <v>8600</v>
      </c>
      <c r="E183" s="11" cm="1">
        <f t="array" ref="E183">_xlfn.IFS(L183="USD",F183, L183="CAD", F183*0.73, L183="AUD", F183*0.64, L183="DKK",F183*0.13, L183="GBP", F183*1.07, L183="CHF", F183*1.01, L183="EUR", F183*0.96)</f>
        <v>5315</v>
      </c>
      <c r="F183">
        <v>5315</v>
      </c>
      <c r="G183" s="7">
        <f t="shared" si="13"/>
        <v>0.61802325581395345</v>
      </c>
      <c r="H183" t="s">
        <v>14</v>
      </c>
      <c r="I183">
        <f t="shared" si="14"/>
        <v>39.080882352941174</v>
      </c>
      <c r="J183">
        <v>136</v>
      </c>
      <c r="K183" t="s">
        <v>21</v>
      </c>
      <c r="L183" t="s">
        <v>22</v>
      </c>
      <c r="M183" s="9">
        <f t="shared" si="15"/>
        <v>43012.208333333328</v>
      </c>
      <c r="N183">
        <v>1507093200</v>
      </c>
      <c r="O183" s="9">
        <f t="shared" si="16"/>
        <v>43030.208333333328</v>
      </c>
      <c r="P183">
        <v>1508648400</v>
      </c>
      <c r="Q183" t="b">
        <v>0</v>
      </c>
      <c r="R183" t="b">
        <v>0</v>
      </c>
      <c r="S183" t="s">
        <v>28</v>
      </c>
      <c r="T183" t="str">
        <f t="shared" si="17"/>
        <v>technology/</v>
      </c>
      <c r="U183" t="str">
        <f t="shared" si="18"/>
        <v>web</v>
      </c>
    </row>
    <row r="184" spans="1:21" ht="31" hidden="1" x14ac:dyDescent="0.35">
      <c r="A184">
        <v>182</v>
      </c>
      <c r="B184" s="4" t="s">
        <v>416</v>
      </c>
      <c r="C184" s="3" t="s">
        <v>417</v>
      </c>
      <c r="D184">
        <v>27100</v>
      </c>
      <c r="E184" s="11" cm="1">
        <f t="array" ref="E184">_xlfn.IFS(L184="USD",F184, L184="CAD", F184*0.73, L184="AUD", F184*0.64, L184="DKK",F184*0.13, L184="GBP", F184*1.07, L184="CHF", F184*1.01, L184="EUR", F184*0.96)</f>
        <v>25447.5</v>
      </c>
      <c r="F184">
        <v>195750</v>
      </c>
      <c r="G184" s="7">
        <f t="shared" si="13"/>
        <v>7.2232472324723247</v>
      </c>
      <c r="H184" t="s">
        <v>20</v>
      </c>
      <c r="I184">
        <f t="shared" si="14"/>
        <v>58.996383363471971</v>
      </c>
      <c r="J184">
        <v>3318</v>
      </c>
      <c r="K184" t="s">
        <v>36</v>
      </c>
      <c r="L184" t="s">
        <v>37</v>
      </c>
      <c r="M184" s="9">
        <f t="shared" si="15"/>
        <v>43631.208333333328</v>
      </c>
      <c r="N184">
        <v>1560574800</v>
      </c>
      <c r="O184" s="9">
        <f t="shared" si="16"/>
        <v>43647.208333333328</v>
      </c>
      <c r="P184">
        <v>1561957200</v>
      </c>
      <c r="Q184" t="b">
        <v>0</v>
      </c>
      <c r="R184" t="b">
        <v>0</v>
      </c>
      <c r="S184" t="s">
        <v>33</v>
      </c>
      <c r="T184" t="str">
        <f t="shared" si="17"/>
        <v>theater/</v>
      </c>
      <c r="U184" t="str">
        <f t="shared" si="18"/>
        <v>plays</v>
      </c>
    </row>
    <row r="185" spans="1:21" ht="31" x14ac:dyDescent="0.35">
      <c r="A185">
        <v>183</v>
      </c>
      <c r="B185" s="4" t="s">
        <v>418</v>
      </c>
      <c r="C185" s="3" t="s">
        <v>419</v>
      </c>
      <c r="D185">
        <v>5100</v>
      </c>
      <c r="E185" s="11" cm="1">
        <f t="array" ref="E185">_xlfn.IFS(L185="USD",F185, L185="CAD", F185*0.73, L185="AUD", F185*0.64, L185="DKK",F185*0.13, L185="GBP", F185*1.07, L185="CHF", F185*1.01, L185="EUR", F185*0.96)</f>
        <v>2573.25</v>
      </c>
      <c r="F185">
        <v>3525</v>
      </c>
      <c r="G185" s="7">
        <f t="shared" si="13"/>
        <v>0.69117647058823528</v>
      </c>
      <c r="H185" t="s">
        <v>14</v>
      </c>
      <c r="I185">
        <f t="shared" si="14"/>
        <v>40.988372093023258</v>
      </c>
      <c r="J185">
        <v>86</v>
      </c>
      <c r="K185" t="s">
        <v>15</v>
      </c>
      <c r="L185" t="s">
        <v>16</v>
      </c>
      <c r="M185" s="9">
        <f t="shared" si="15"/>
        <v>40430.208333333336</v>
      </c>
      <c r="N185">
        <v>1284008400</v>
      </c>
      <c r="O185" s="9">
        <f t="shared" si="16"/>
        <v>40443.208333333336</v>
      </c>
      <c r="P185">
        <v>1285131600</v>
      </c>
      <c r="Q185" t="b">
        <v>0</v>
      </c>
      <c r="R185" t="b">
        <v>0</v>
      </c>
      <c r="S185" t="s">
        <v>23</v>
      </c>
      <c r="T185" t="str">
        <f t="shared" si="17"/>
        <v>music/</v>
      </c>
      <c r="U185" t="str">
        <f t="shared" si="18"/>
        <v>rock</v>
      </c>
    </row>
    <row r="186" spans="1:21" hidden="1" x14ac:dyDescent="0.35">
      <c r="A186">
        <v>184</v>
      </c>
      <c r="B186" s="4" t="s">
        <v>420</v>
      </c>
      <c r="C186" s="3" t="s">
        <v>421</v>
      </c>
      <c r="D186">
        <v>3600</v>
      </c>
      <c r="E186" s="11" cm="1">
        <f t="array" ref="E186">_xlfn.IFS(L186="USD",F186, L186="CAD", F186*0.73, L186="AUD", F186*0.64, L186="DKK",F186*0.13, L186="GBP", F186*1.07, L186="CHF", F186*1.01, L186="EUR", F186*0.96)</f>
        <v>10550</v>
      </c>
      <c r="F186">
        <v>10550</v>
      </c>
      <c r="G186" s="7">
        <f t="shared" si="13"/>
        <v>2.9305555555555554</v>
      </c>
      <c r="H186" t="s">
        <v>20</v>
      </c>
      <c r="I186">
        <f t="shared" si="14"/>
        <v>31.029411764705884</v>
      </c>
      <c r="J186">
        <v>340</v>
      </c>
      <c r="K186" t="s">
        <v>21</v>
      </c>
      <c r="L186" t="s">
        <v>22</v>
      </c>
      <c r="M186" s="9">
        <f t="shared" si="15"/>
        <v>43588.208333333328</v>
      </c>
      <c r="N186">
        <v>1556859600</v>
      </c>
      <c r="O186" s="9">
        <f t="shared" si="16"/>
        <v>43589.208333333328</v>
      </c>
      <c r="P186">
        <v>1556946000</v>
      </c>
      <c r="Q186" t="b">
        <v>0</v>
      </c>
      <c r="R186" t="b">
        <v>0</v>
      </c>
      <c r="S186" t="s">
        <v>33</v>
      </c>
      <c r="T186" t="str">
        <f t="shared" si="17"/>
        <v>theater/</v>
      </c>
      <c r="U186" t="str">
        <f t="shared" si="18"/>
        <v>plays</v>
      </c>
    </row>
    <row r="187" spans="1:21" x14ac:dyDescent="0.35">
      <c r="A187">
        <v>185</v>
      </c>
      <c r="B187" s="4" t="s">
        <v>422</v>
      </c>
      <c r="C187" s="3" t="s">
        <v>423</v>
      </c>
      <c r="D187">
        <v>1000</v>
      </c>
      <c r="E187" s="11" cm="1">
        <f t="array" ref="E187">_xlfn.IFS(L187="USD",F187, L187="CAD", F187*0.73, L187="AUD", F187*0.64, L187="DKK",F187*0.13, L187="GBP", F187*1.07, L187="CHF", F187*1.01, L187="EUR", F187*0.96)</f>
        <v>718</v>
      </c>
      <c r="F187">
        <v>718</v>
      </c>
      <c r="G187" s="7">
        <f t="shared" si="13"/>
        <v>0.71799999999999997</v>
      </c>
      <c r="H187" t="s">
        <v>14</v>
      </c>
      <c r="I187">
        <f t="shared" si="14"/>
        <v>37.789473684210527</v>
      </c>
      <c r="J187">
        <v>19</v>
      </c>
      <c r="K187" t="s">
        <v>21</v>
      </c>
      <c r="L187" t="s">
        <v>22</v>
      </c>
      <c r="M187" s="9">
        <f t="shared" si="15"/>
        <v>43233.208333333328</v>
      </c>
      <c r="N187">
        <v>1526187600</v>
      </c>
      <c r="O187" s="9">
        <f t="shared" si="16"/>
        <v>43244.208333333328</v>
      </c>
      <c r="P187">
        <v>1527138000</v>
      </c>
      <c r="Q187" t="b">
        <v>0</v>
      </c>
      <c r="R187" t="b">
        <v>0</v>
      </c>
      <c r="S187" t="s">
        <v>269</v>
      </c>
      <c r="T187" t="str">
        <f t="shared" si="17"/>
        <v>film &amp; video/</v>
      </c>
      <c r="U187" t="str">
        <f t="shared" si="18"/>
        <v>television</v>
      </c>
    </row>
    <row r="188" spans="1:21" x14ac:dyDescent="0.35">
      <c r="A188">
        <v>186</v>
      </c>
      <c r="B188" s="4" t="s">
        <v>424</v>
      </c>
      <c r="C188" s="3" t="s">
        <v>425</v>
      </c>
      <c r="D188">
        <v>88800</v>
      </c>
      <c r="E188" s="11" cm="1">
        <f t="array" ref="E188">_xlfn.IFS(L188="USD",F188, L188="CAD", F188*0.73, L188="AUD", F188*0.64, L188="DKK",F188*0.13, L188="GBP", F188*1.07, L188="CHF", F188*1.01, L188="EUR", F188*0.96)</f>
        <v>28358</v>
      </c>
      <c r="F188">
        <v>28358</v>
      </c>
      <c r="G188" s="7">
        <f t="shared" si="13"/>
        <v>0.31934684684684683</v>
      </c>
      <c r="H188" t="s">
        <v>14</v>
      </c>
      <c r="I188">
        <f t="shared" si="14"/>
        <v>32.006772009029348</v>
      </c>
      <c r="J188">
        <v>886</v>
      </c>
      <c r="K188" t="s">
        <v>21</v>
      </c>
      <c r="L188" t="s">
        <v>22</v>
      </c>
      <c r="M188" s="9">
        <f t="shared" si="15"/>
        <v>41782.208333333336</v>
      </c>
      <c r="N188">
        <v>1400821200</v>
      </c>
      <c r="O188" s="9">
        <f t="shared" si="16"/>
        <v>41797.208333333336</v>
      </c>
      <c r="P188">
        <v>1402117200</v>
      </c>
      <c r="Q188" t="b">
        <v>0</v>
      </c>
      <c r="R188" t="b">
        <v>0</v>
      </c>
      <c r="S188" t="s">
        <v>33</v>
      </c>
      <c r="T188" t="str">
        <f t="shared" si="17"/>
        <v>theater/</v>
      </c>
      <c r="U188" t="str">
        <f t="shared" si="18"/>
        <v>plays</v>
      </c>
    </row>
    <row r="189" spans="1:21" hidden="1" x14ac:dyDescent="0.35">
      <c r="A189">
        <v>187</v>
      </c>
      <c r="B189" s="4" t="s">
        <v>426</v>
      </c>
      <c r="C189" s="3" t="s">
        <v>427</v>
      </c>
      <c r="D189">
        <v>60200</v>
      </c>
      <c r="E189" s="11" cm="1">
        <f t="array" ref="E189">_xlfn.IFS(L189="USD",F189, L189="CAD", F189*0.73, L189="AUD", F189*0.64, L189="DKK",F189*0.13, L189="GBP", F189*1.07, L189="CHF", F189*1.01, L189="EUR", F189*0.96)</f>
        <v>101020.31999999999</v>
      </c>
      <c r="F189">
        <v>138384</v>
      </c>
      <c r="G189" s="7">
        <f t="shared" si="13"/>
        <v>2.2987375415282392</v>
      </c>
      <c r="H189" t="s">
        <v>20</v>
      </c>
      <c r="I189">
        <f t="shared" si="14"/>
        <v>95.966712898751737</v>
      </c>
      <c r="J189">
        <v>1442</v>
      </c>
      <c r="K189" t="s">
        <v>15</v>
      </c>
      <c r="L189" t="s">
        <v>16</v>
      </c>
      <c r="M189" s="9">
        <f t="shared" si="15"/>
        <v>41328.25</v>
      </c>
      <c r="N189">
        <v>1361599200</v>
      </c>
      <c r="O189" s="9">
        <f t="shared" si="16"/>
        <v>41356.208333333336</v>
      </c>
      <c r="P189">
        <v>1364014800</v>
      </c>
      <c r="Q189" t="b">
        <v>0</v>
      </c>
      <c r="R189" t="b">
        <v>1</v>
      </c>
      <c r="S189" t="s">
        <v>100</v>
      </c>
      <c r="T189" t="str">
        <f t="shared" si="17"/>
        <v>film &amp; video/</v>
      </c>
      <c r="U189" t="str">
        <f t="shared" si="18"/>
        <v>shorts</v>
      </c>
    </row>
    <row r="190" spans="1:21" x14ac:dyDescent="0.35">
      <c r="A190">
        <v>188</v>
      </c>
      <c r="B190" s="4" t="s">
        <v>428</v>
      </c>
      <c r="C190" s="3" t="s">
        <v>429</v>
      </c>
      <c r="D190">
        <v>8200</v>
      </c>
      <c r="E190" s="11" cm="1">
        <f t="array" ref="E190">_xlfn.IFS(L190="USD",F190, L190="CAD", F190*0.73, L190="AUD", F190*0.64, L190="DKK",F190*0.13, L190="GBP", F190*1.07, L190="CHF", F190*1.01, L190="EUR", F190*0.96)</f>
        <v>2520</v>
      </c>
      <c r="F190">
        <v>2625</v>
      </c>
      <c r="G190" s="7">
        <f t="shared" si="13"/>
        <v>0.3201219512195122</v>
      </c>
      <c r="H190" t="s">
        <v>14</v>
      </c>
      <c r="I190">
        <f t="shared" si="14"/>
        <v>75</v>
      </c>
      <c r="J190">
        <v>35</v>
      </c>
      <c r="K190" t="s">
        <v>107</v>
      </c>
      <c r="L190" t="s">
        <v>108</v>
      </c>
      <c r="M190" s="9">
        <f t="shared" si="15"/>
        <v>41975.25</v>
      </c>
      <c r="N190">
        <v>1417500000</v>
      </c>
      <c r="O190" s="9">
        <f t="shared" si="16"/>
        <v>41976.25</v>
      </c>
      <c r="P190">
        <v>1417586400</v>
      </c>
      <c r="Q190" t="b">
        <v>0</v>
      </c>
      <c r="R190" t="b">
        <v>0</v>
      </c>
      <c r="S190" t="s">
        <v>33</v>
      </c>
      <c r="T190" t="str">
        <f t="shared" si="17"/>
        <v>theater/</v>
      </c>
      <c r="U190" t="str">
        <f t="shared" si="18"/>
        <v>plays</v>
      </c>
    </row>
    <row r="191" spans="1:21" hidden="1" x14ac:dyDescent="0.35">
      <c r="A191">
        <v>189</v>
      </c>
      <c r="B191" s="4" t="s">
        <v>430</v>
      </c>
      <c r="C191" s="3" t="s">
        <v>431</v>
      </c>
      <c r="D191">
        <v>191300</v>
      </c>
      <c r="E191" s="11" cm="1">
        <f t="array" ref="E191">_xlfn.IFS(L191="USD",F191, L191="CAD", F191*0.73, L191="AUD", F191*0.64, L191="DKK",F191*0.13, L191="GBP", F191*1.07, L191="CHF", F191*1.01, L191="EUR", F191*0.96)</f>
        <v>45004</v>
      </c>
      <c r="F191">
        <v>45004</v>
      </c>
      <c r="G191" s="7">
        <f t="shared" si="13"/>
        <v>0.23525352848928385</v>
      </c>
      <c r="H191" t="s">
        <v>74</v>
      </c>
      <c r="I191">
        <f t="shared" si="14"/>
        <v>102.0498866213152</v>
      </c>
      <c r="J191">
        <v>441</v>
      </c>
      <c r="K191" t="s">
        <v>21</v>
      </c>
      <c r="L191" t="s">
        <v>22</v>
      </c>
      <c r="M191" s="9">
        <f t="shared" si="15"/>
        <v>42433.25</v>
      </c>
      <c r="N191">
        <v>1457071200</v>
      </c>
      <c r="O191" s="9">
        <f t="shared" si="16"/>
        <v>42433.25</v>
      </c>
      <c r="P191">
        <v>1457071200</v>
      </c>
      <c r="Q191" t="b">
        <v>0</v>
      </c>
      <c r="R191" t="b">
        <v>0</v>
      </c>
      <c r="S191" t="s">
        <v>33</v>
      </c>
      <c r="T191" t="str">
        <f t="shared" si="17"/>
        <v>theater/</v>
      </c>
      <c r="U191" t="str">
        <f t="shared" si="18"/>
        <v>plays</v>
      </c>
    </row>
    <row r="192" spans="1:21" x14ac:dyDescent="0.35">
      <c r="A192">
        <v>190</v>
      </c>
      <c r="B192" s="4" t="s">
        <v>432</v>
      </c>
      <c r="C192" s="3" t="s">
        <v>433</v>
      </c>
      <c r="D192">
        <v>3700</v>
      </c>
      <c r="E192" s="11" cm="1">
        <f t="array" ref="E192">_xlfn.IFS(L192="USD",F192, L192="CAD", F192*0.73, L192="AUD", F192*0.64, L192="DKK",F192*0.13, L192="GBP", F192*1.07, L192="CHF", F192*1.01, L192="EUR", F192*0.96)</f>
        <v>2538</v>
      </c>
      <c r="F192">
        <v>2538</v>
      </c>
      <c r="G192" s="7">
        <f t="shared" si="13"/>
        <v>0.68594594594594593</v>
      </c>
      <c r="H192" t="s">
        <v>14</v>
      </c>
      <c r="I192">
        <f t="shared" si="14"/>
        <v>105.75</v>
      </c>
      <c r="J192">
        <v>24</v>
      </c>
      <c r="K192" t="s">
        <v>21</v>
      </c>
      <c r="L192" t="s">
        <v>22</v>
      </c>
      <c r="M192" s="9">
        <f t="shared" si="15"/>
        <v>41429.208333333336</v>
      </c>
      <c r="N192">
        <v>1370322000</v>
      </c>
      <c r="O192" s="9">
        <f t="shared" si="16"/>
        <v>41430.208333333336</v>
      </c>
      <c r="P192">
        <v>1370408400</v>
      </c>
      <c r="Q192" t="b">
        <v>0</v>
      </c>
      <c r="R192" t="b">
        <v>1</v>
      </c>
      <c r="S192" t="s">
        <v>33</v>
      </c>
      <c r="T192" t="str">
        <f t="shared" si="17"/>
        <v>theater/</v>
      </c>
      <c r="U192" t="str">
        <f t="shared" si="18"/>
        <v>plays</v>
      </c>
    </row>
    <row r="193" spans="1:21" x14ac:dyDescent="0.35">
      <c r="A193">
        <v>191</v>
      </c>
      <c r="B193" s="4" t="s">
        <v>434</v>
      </c>
      <c r="C193" s="3" t="s">
        <v>435</v>
      </c>
      <c r="D193">
        <v>8400</v>
      </c>
      <c r="E193" s="11" cm="1">
        <f t="array" ref="E193">_xlfn.IFS(L193="USD",F193, L193="CAD", F193*0.73, L193="AUD", F193*0.64, L193="DKK",F193*0.13, L193="GBP", F193*1.07, L193="CHF", F193*1.01, L193="EUR", F193*0.96)</f>
        <v>3060.48</v>
      </c>
      <c r="F193">
        <v>3188</v>
      </c>
      <c r="G193" s="7">
        <f t="shared" si="13"/>
        <v>0.37952380952380954</v>
      </c>
      <c r="H193" t="s">
        <v>14</v>
      </c>
      <c r="I193">
        <f t="shared" si="14"/>
        <v>37.069767441860463</v>
      </c>
      <c r="J193">
        <v>86</v>
      </c>
      <c r="K193" t="s">
        <v>107</v>
      </c>
      <c r="L193" t="s">
        <v>108</v>
      </c>
      <c r="M193" s="9">
        <f t="shared" si="15"/>
        <v>43536.208333333328</v>
      </c>
      <c r="N193">
        <v>1552366800</v>
      </c>
      <c r="O193" s="9">
        <f t="shared" si="16"/>
        <v>43539.208333333328</v>
      </c>
      <c r="P193">
        <v>1552626000</v>
      </c>
      <c r="Q193" t="b">
        <v>0</v>
      </c>
      <c r="R193" t="b">
        <v>0</v>
      </c>
      <c r="S193" t="s">
        <v>33</v>
      </c>
      <c r="T193" t="str">
        <f t="shared" si="17"/>
        <v>theater/</v>
      </c>
      <c r="U193" t="str">
        <f t="shared" si="18"/>
        <v>plays</v>
      </c>
    </row>
    <row r="194" spans="1:21" x14ac:dyDescent="0.35">
      <c r="A194">
        <v>192</v>
      </c>
      <c r="B194" s="4" t="s">
        <v>436</v>
      </c>
      <c r="C194" s="3" t="s">
        <v>437</v>
      </c>
      <c r="D194">
        <v>42600</v>
      </c>
      <c r="E194" s="11" cm="1">
        <f t="array" ref="E194">_xlfn.IFS(L194="USD",F194, L194="CAD", F194*0.73, L194="AUD", F194*0.64, L194="DKK",F194*0.13, L194="GBP", F194*1.07, L194="CHF", F194*1.01, L194="EUR", F194*0.96)</f>
        <v>8517</v>
      </c>
      <c r="F194">
        <v>8517</v>
      </c>
      <c r="G194" s="7">
        <f t="shared" ref="G194:G257" si="19">F194/D194</f>
        <v>0.19992957746478873</v>
      </c>
      <c r="H194" t="s">
        <v>14</v>
      </c>
      <c r="I194">
        <f t="shared" si="14"/>
        <v>35.049382716049379</v>
      </c>
      <c r="J194">
        <v>243</v>
      </c>
      <c r="K194" t="s">
        <v>21</v>
      </c>
      <c r="L194" t="s">
        <v>22</v>
      </c>
      <c r="M194" s="9">
        <f t="shared" si="15"/>
        <v>41817.208333333336</v>
      </c>
      <c r="N194">
        <v>1403845200</v>
      </c>
      <c r="O194" s="9">
        <f t="shared" si="16"/>
        <v>41821.208333333336</v>
      </c>
      <c r="P194">
        <v>1404190800</v>
      </c>
      <c r="Q194" t="b">
        <v>0</v>
      </c>
      <c r="R194" t="b">
        <v>0</v>
      </c>
      <c r="S194" t="s">
        <v>23</v>
      </c>
      <c r="T194" t="str">
        <f t="shared" si="17"/>
        <v>music/</v>
      </c>
      <c r="U194" t="str">
        <f t="shared" si="18"/>
        <v>rock</v>
      </c>
    </row>
    <row r="195" spans="1:21" x14ac:dyDescent="0.35">
      <c r="A195">
        <v>193</v>
      </c>
      <c r="B195" s="4" t="s">
        <v>438</v>
      </c>
      <c r="C195" s="3" t="s">
        <v>439</v>
      </c>
      <c r="D195">
        <v>6600</v>
      </c>
      <c r="E195" s="11" cm="1">
        <f t="array" ref="E195">_xlfn.IFS(L195="USD",F195, L195="CAD", F195*0.73, L195="AUD", F195*0.64, L195="DKK",F195*0.13, L195="GBP", F195*1.07, L195="CHF", F195*1.01, L195="EUR", F195*0.96)</f>
        <v>3012</v>
      </c>
      <c r="F195">
        <v>3012</v>
      </c>
      <c r="G195" s="7">
        <f t="shared" si="19"/>
        <v>0.45636363636363636</v>
      </c>
      <c r="H195" t="s">
        <v>14</v>
      </c>
      <c r="I195">
        <f t="shared" ref="I195:I258" si="20">(F195/J195)</f>
        <v>46.338461538461537</v>
      </c>
      <c r="J195">
        <v>65</v>
      </c>
      <c r="K195" t="s">
        <v>21</v>
      </c>
      <c r="L195" t="s">
        <v>22</v>
      </c>
      <c r="M195" s="9">
        <f t="shared" ref="M195:M258" si="21">(((N195/60)/60)/24)+DATE(1970, 1, 1)</f>
        <v>43198.208333333328</v>
      </c>
      <c r="N195">
        <v>1523163600</v>
      </c>
      <c r="O195" s="9">
        <f t="shared" ref="O195:O258" si="22">(((P195/60)/60)/24)+DATE(1970, 1, 1)</f>
        <v>43202.208333333328</v>
      </c>
      <c r="P195">
        <v>1523509200</v>
      </c>
      <c r="Q195" t="b">
        <v>1</v>
      </c>
      <c r="R195" t="b">
        <v>0</v>
      </c>
      <c r="S195" t="s">
        <v>60</v>
      </c>
      <c r="T195" t="str">
        <f t="shared" si="17"/>
        <v>music/</v>
      </c>
      <c r="U195" t="str">
        <f t="shared" si="18"/>
        <v>indie rock</v>
      </c>
    </row>
    <row r="196" spans="1:21" hidden="1" x14ac:dyDescent="0.35">
      <c r="A196">
        <v>194</v>
      </c>
      <c r="B196" s="4" t="s">
        <v>440</v>
      </c>
      <c r="C196" s="3" t="s">
        <v>441</v>
      </c>
      <c r="D196">
        <v>7100</v>
      </c>
      <c r="E196" s="11" cm="1">
        <f t="array" ref="E196">_xlfn.IFS(L196="USD",F196, L196="CAD", F196*0.73, L196="AUD", F196*0.64, L196="DKK",F196*0.13, L196="GBP", F196*1.07, L196="CHF", F196*1.01, L196="EUR", F196*0.96)</f>
        <v>8716</v>
      </c>
      <c r="F196">
        <v>8716</v>
      </c>
      <c r="G196" s="7">
        <f t="shared" si="19"/>
        <v>1.227605633802817</v>
      </c>
      <c r="H196" t="s">
        <v>20</v>
      </c>
      <c r="I196">
        <f t="shared" si="20"/>
        <v>69.174603174603178</v>
      </c>
      <c r="J196">
        <v>126</v>
      </c>
      <c r="K196" t="s">
        <v>21</v>
      </c>
      <c r="L196" t="s">
        <v>22</v>
      </c>
      <c r="M196" s="9">
        <f t="shared" si="21"/>
        <v>42261.208333333328</v>
      </c>
      <c r="N196">
        <v>1442206800</v>
      </c>
      <c r="O196" s="9">
        <f t="shared" si="22"/>
        <v>42277.208333333328</v>
      </c>
      <c r="P196">
        <v>1443589200</v>
      </c>
      <c r="Q196" t="b">
        <v>0</v>
      </c>
      <c r="R196" t="b">
        <v>0</v>
      </c>
      <c r="S196" t="s">
        <v>148</v>
      </c>
      <c r="T196" t="str">
        <f t="shared" si="17"/>
        <v>music/</v>
      </c>
      <c r="U196" t="str">
        <f t="shared" si="18"/>
        <v>metal</v>
      </c>
    </row>
    <row r="197" spans="1:21" hidden="1" x14ac:dyDescent="0.35">
      <c r="A197">
        <v>195</v>
      </c>
      <c r="B197" s="4" t="s">
        <v>442</v>
      </c>
      <c r="C197" s="3" t="s">
        <v>443</v>
      </c>
      <c r="D197">
        <v>15800</v>
      </c>
      <c r="E197" s="11" cm="1">
        <f t="array" ref="E197">_xlfn.IFS(L197="USD",F197, L197="CAD", F197*0.73, L197="AUD", F197*0.64, L197="DKK",F197*0.13, L197="GBP", F197*1.07, L197="CHF", F197*1.01, L197="EUR", F197*0.96)</f>
        <v>57157</v>
      </c>
      <c r="F197">
        <v>57157</v>
      </c>
      <c r="G197" s="7">
        <f t="shared" si="19"/>
        <v>3.61753164556962</v>
      </c>
      <c r="H197" t="s">
        <v>20</v>
      </c>
      <c r="I197">
        <f t="shared" si="20"/>
        <v>109.07824427480917</v>
      </c>
      <c r="J197">
        <v>524</v>
      </c>
      <c r="K197" t="s">
        <v>21</v>
      </c>
      <c r="L197" t="s">
        <v>22</v>
      </c>
      <c r="M197" s="9">
        <f t="shared" si="21"/>
        <v>43310.208333333328</v>
      </c>
      <c r="N197">
        <v>1532840400</v>
      </c>
      <c r="O197" s="9">
        <f t="shared" si="22"/>
        <v>43317.208333333328</v>
      </c>
      <c r="P197">
        <v>1533445200</v>
      </c>
      <c r="Q197" t="b">
        <v>0</v>
      </c>
      <c r="R197" t="b">
        <v>0</v>
      </c>
      <c r="S197" t="s">
        <v>50</v>
      </c>
      <c r="T197" t="str">
        <f t="shared" ref="T197:T260" si="23">LEFT(S197, SEARCH("/",S197,1))</f>
        <v>music/</v>
      </c>
      <c r="U197" t="str">
        <f t="shared" si="18"/>
        <v>electric music</v>
      </c>
    </row>
    <row r="198" spans="1:21" x14ac:dyDescent="0.35">
      <c r="A198">
        <v>196</v>
      </c>
      <c r="B198" s="4" t="s">
        <v>444</v>
      </c>
      <c r="C198" s="3" t="s">
        <v>445</v>
      </c>
      <c r="D198">
        <v>8200</v>
      </c>
      <c r="E198" s="11" cm="1">
        <f t="array" ref="E198">_xlfn.IFS(L198="USD",F198, L198="CAD", F198*0.73, L198="AUD", F198*0.64, L198="DKK",F198*0.13, L198="GBP", F198*1.07, L198="CHF", F198*1.01, L198="EUR", F198*0.96)</f>
        <v>673.14</v>
      </c>
      <c r="F198">
        <v>5178</v>
      </c>
      <c r="G198" s="7">
        <f t="shared" si="19"/>
        <v>0.63146341463414635</v>
      </c>
      <c r="H198" t="s">
        <v>14</v>
      </c>
      <c r="I198">
        <f t="shared" si="20"/>
        <v>51.78</v>
      </c>
      <c r="J198">
        <v>100</v>
      </c>
      <c r="K198" t="s">
        <v>36</v>
      </c>
      <c r="L198" t="s">
        <v>37</v>
      </c>
      <c r="M198" s="9">
        <f t="shared" si="21"/>
        <v>42616.208333333328</v>
      </c>
      <c r="N198">
        <v>1472878800</v>
      </c>
      <c r="O198" s="9">
        <f t="shared" si="22"/>
        <v>42635.208333333328</v>
      </c>
      <c r="P198">
        <v>1474520400</v>
      </c>
      <c r="Q198" t="b">
        <v>0</v>
      </c>
      <c r="R198" t="b">
        <v>0</v>
      </c>
      <c r="S198" t="s">
        <v>65</v>
      </c>
      <c r="T198" t="str">
        <f t="shared" si="23"/>
        <v>technology/</v>
      </c>
      <c r="U198" t="str">
        <f t="shared" si="18"/>
        <v>wearables</v>
      </c>
    </row>
    <row r="199" spans="1:21" hidden="1" x14ac:dyDescent="0.35">
      <c r="A199">
        <v>197</v>
      </c>
      <c r="B199" s="4" t="s">
        <v>446</v>
      </c>
      <c r="C199" s="3" t="s">
        <v>447</v>
      </c>
      <c r="D199">
        <v>54700</v>
      </c>
      <c r="E199" s="11" cm="1">
        <f t="array" ref="E199">_xlfn.IFS(L199="USD",F199, L199="CAD", F199*0.73, L199="AUD", F199*0.64, L199="DKK",F199*0.13, L199="GBP", F199*1.07, L199="CHF", F199*1.01, L199="EUR", F199*0.96)</f>
        <v>163118</v>
      </c>
      <c r="F199">
        <v>163118</v>
      </c>
      <c r="G199" s="7">
        <f t="shared" si="19"/>
        <v>2.9820475319926874</v>
      </c>
      <c r="H199" t="s">
        <v>20</v>
      </c>
      <c r="I199">
        <f t="shared" si="20"/>
        <v>82.010055304172951</v>
      </c>
      <c r="J199">
        <v>1989</v>
      </c>
      <c r="K199" t="s">
        <v>21</v>
      </c>
      <c r="L199" t="s">
        <v>22</v>
      </c>
      <c r="M199" s="9">
        <f t="shared" si="21"/>
        <v>42909.208333333328</v>
      </c>
      <c r="N199">
        <v>1498194000</v>
      </c>
      <c r="O199" s="9">
        <f t="shared" si="22"/>
        <v>42923.208333333328</v>
      </c>
      <c r="P199">
        <v>1499403600</v>
      </c>
      <c r="Q199" t="b">
        <v>0</v>
      </c>
      <c r="R199" t="b">
        <v>0</v>
      </c>
      <c r="S199" t="s">
        <v>53</v>
      </c>
      <c r="T199" t="str">
        <f t="shared" si="23"/>
        <v>film &amp; video/</v>
      </c>
      <c r="U199" t="str">
        <f t="shared" si="18"/>
        <v>drama</v>
      </c>
    </row>
    <row r="200" spans="1:21" x14ac:dyDescent="0.35">
      <c r="A200">
        <v>198</v>
      </c>
      <c r="B200" s="4" t="s">
        <v>448</v>
      </c>
      <c r="C200" s="3" t="s">
        <v>449</v>
      </c>
      <c r="D200">
        <v>63200</v>
      </c>
      <c r="E200" s="11" cm="1">
        <f t="array" ref="E200">_xlfn.IFS(L200="USD",F200, L200="CAD", F200*0.73, L200="AUD", F200*0.64, L200="DKK",F200*0.13, L200="GBP", F200*1.07, L200="CHF", F200*1.01, L200="EUR", F200*0.96)</f>
        <v>6041</v>
      </c>
      <c r="F200">
        <v>6041</v>
      </c>
      <c r="G200" s="7">
        <f t="shared" si="19"/>
        <v>9.5585443037974685E-2</v>
      </c>
      <c r="H200" t="s">
        <v>14</v>
      </c>
      <c r="I200">
        <f t="shared" si="20"/>
        <v>35.958333333333336</v>
      </c>
      <c r="J200">
        <v>168</v>
      </c>
      <c r="K200" t="s">
        <v>21</v>
      </c>
      <c r="L200" t="s">
        <v>22</v>
      </c>
      <c r="M200" s="9">
        <f t="shared" si="21"/>
        <v>40396.208333333336</v>
      </c>
      <c r="N200">
        <v>1281070800</v>
      </c>
      <c r="O200" s="9">
        <f t="shared" si="22"/>
        <v>40425.208333333336</v>
      </c>
      <c r="P200">
        <v>1283576400</v>
      </c>
      <c r="Q200" t="b">
        <v>0</v>
      </c>
      <c r="R200" t="b">
        <v>0</v>
      </c>
      <c r="S200" t="s">
        <v>50</v>
      </c>
      <c r="T200" t="str">
        <f t="shared" si="23"/>
        <v>music/</v>
      </c>
      <c r="U200" t="str">
        <f t="shared" si="18"/>
        <v>electric music</v>
      </c>
    </row>
    <row r="201" spans="1:21" x14ac:dyDescent="0.35">
      <c r="A201">
        <v>199</v>
      </c>
      <c r="B201" s="4" t="s">
        <v>450</v>
      </c>
      <c r="C201" s="3" t="s">
        <v>451</v>
      </c>
      <c r="D201">
        <v>1800</v>
      </c>
      <c r="E201" s="11" cm="1">
        <f t="array" ref="E201">_xlfn.IFS(L201="USD",F201, L201="CAD", F201*0.73, L201="AUD", F201*0.64, L201="DKK",F201*0.13, L201="GBP", F201*1.07, L201="CHF", F201*1.01, L201="EUR", F201*0.96)</f>
        <v>968</v>
      </c>
      <c r="F201">
        <v>968</v>
      </c>
      <c r="G201" s="7">
        <f t="shared" si="19"/>
        <v>0.5377777777777778</v>
      </c>
      <c r="H201" t="s">
        <v>14</v>
      </c>
      <c r="I201">
        <f t="shared" si="20"/>
        <v>74.461538461538467</v>
      </c>
      <c r="J201">
        <v>13</v>
      </c>
      <c r="K201" t="s">
        <v>21</v>
      </c>
      <c r="L201" t="s">
        <v>22</v>
      </c>
      <c r="M201" s="9">
        <f t="shared" si="21"/>
        <v>42192.208333333328</v>
      </c>
      <c r="N201">
        <v>1436245200</v>
      </c>
      <c r="O201" s="9">
        <f t="shared" si="22"/>
        <v>42196.208333333328</v>
      </c>
      <c r="P201">
        <v>1436590800</v>
      </c>
      <c r="Q201" t="b">
        <v>0</v>
      </c>
      <c r="R201" t="b">
        <v>0</v>
      </c>
      <c r="S201" t="s">
        <v>23</v>
      </c>
      <c r="T201" t="str">
        <f t="shared" si="23"/>
        <v>music/</v>
      </c>
      <c r="U201" t="str">
        <f t="shared" si="18"/>
        <v>rock</v>
      </c>
    </row>
    <row r="202" spans="1:21" x14ac:dyDescent="0.35">
      <c r="A202">
        <v>200</v>
      </c>
      <c r="B202" s="4" t="s">
        <v>452</v>
      </c>
      <c r="C202" s="3" t="s">
        <v>453</v>
      </c>
      <c r="D202">
        <v>100</v>
      </c>
      <c r="E202" s="11" cm="1">
        <f t="array" ref="E202">_xlfn.IFS(L202="USD",F202, L202="CAD", F202*0.73, L202="AUD", F202*0.64, L202="DKK",F202*0.13, L202="GBP", F202*1.07, L202="CHF", F202*1.01, L202="EUR", F202*0.96)</f>
        <v>1.46</v>
      </c>
      <c r="F202">
        <v>2</v>
      </c>
      <c r="G202" s="7">
        <f t="shared" si="19"/>
        <v>0.02</v>
      </c>
      <c r="H202" t="s">
        <v>14</v>
      </c>
      <c r="I202">
        <f t="shared" si="20"/>
        <v>2</v>
      </c>
      <c r="J202">
        <v>1</v>
      </c>
      <c r="K202" t="s">
        <v>15</v>
      </c>
      <c r="L202" t="s">
        <v>16</v>
      </c>
      <c r="M202" s="9">
        <f t="shared" si="21"/>
        <v>40262.208333333336</v>
      </c>
      <c r="N202">
        <v>1269493200</v>
      </c>
      <c r="O202" s="9">
        <f t="shared" si="22"/>
        <v>40273.208333333336</v>
      </c>
      <c r="P202">
        <v>1270443600</v>
      </c>
      <c r="Q202" t="b">
        <v>0</v>
      </c>
      <c r="R202" t="b">
        <v>0</v>
      </c>
      <c r="S202" t="s">
        <v>33</v>
      </c>
      <c r="T202" t="str">
        <f t="shared" si="23"/>
        <v>theater/</v>
      </c>
      <c r="U202" t="str">
        <f t="shared" si="18"/>
        <v>plays</v>
      </c>
    </row>
    <row r="203" spans="1:21" hidden="1" x14ac:dyDescent="0.35">
      <c r="A203">
        <v>201</v>
      </c>
      <c r="B203" s="4" t="s">
        <v>454</v>
      </c>
      <c r="C203" s="3" t="s">
        <v>455</v>
      </c>
      <c r="D203">
        <v>2100</v>
      </c>
      <c r="E203" s="11" cm="1">
        <f t="array" ref="E203">_xlfn.IFS(L203="USD",F203, L203="CAD", F203*0.73, L203="AUD", F203*0.64, L203="DKK",F203*0.13, L203="GBP", F203*1.07, L203="CHF", F203*1.01, L203="EUR", F203*0.96)</f>
        <v>14305</v>
      </c>
      <c r="F203">
        <v>14305</v>
      </c>
      <c r="G203" s="7">
        <f t="shared" si="19"/>
        <v>6.8119047619047617</v>
      </c>
      <c r="H203" t="s">
        <v>20</v>
      </c>
      <c r="I203">
        <f t="shared" si="20"/>
        <v>91.114649681528661</v>
      </c>
      <c r="J203">
        <v>157</v>
      </c>
      <c r="K203" t="s">
        <v>21</v>
      </c>
      <c r="L203" t="s">
        <v>22</v>
      </c>
      <c r="M203" s="9">
        <f t="shared" si="21"/>
        <v>41845.208333333336</v>
      </c>
      <c r="N203">
        <v>1406264400</v>
      </c>
      <c r="O203" s="9">
        <f t="shared" si="22"/>
        <v>41863.208333333336</v>
      </c>
      <c r="P203">
        <v>1407819600</v>
      </c>
      <c r="Q203" t="b">
        <v>0</v>
      </c>
      <c r="R203" t="b">
        <v>0</v>
      </c>
      <c r="S203" t="s">
        <v>28</v>
      </c>
      <c r="T203" t="str">
        <f t="shared" si="23"/>
        <v>technology/</v>
      </c>
      <c r="U203" t="str">
        <f t="shared" ref="U203:U266" si="24">RIGHT(S203, LEN(S203)-SEARCH("/",S203, 1))</f>
        <v>web</v>
      </c>
    </row>
    <row r="204" spans="1:21" hidden="1" x14ac:dyDescent="0.35">
      <c r="A204">
        <v>202</v>
      </c>
      <c r="B204" s="4" t="s">
        <v>456</v>
      </c>
      <c r="C204" s="3" t="s">
        <v>457</v>
      </c>
      <c r="D204">
        <v>8300</v>
      </c>
      <c r="E204" s="11" cm="1">
        <f t="array" ref="E204">_xlfn.IFS(L204="USD",F204, L204="CAD", F204*0.73, L204="AUD", F204*0.64, L204="DKK",F204*0.13, L204="GBP", F204*1.07, L204="CHF", F204*1.01, L204="EUR", F204*0.96)</f>
        <v>6543</v>
      </c>
      <c r="F204">
        <v>6543</v>
      </c>
      <c r="G204" s="7">
        <f t="shared" si="19"/>
        <v>0.78831325301204824</v>
      </c>
      <c r="H204" t="s">
        <v>74</v>
      </c>
      <c r="I204">
        <f t="shared" si="20"/>
        <v>79.792682926829272</v>
      </c>
      <c r="J204">
        <v>82</v>
      </c>
      <c r="K204" t="s">
        <v>21</v>
      </c>
      <c r="L204" t="s">
        <v>22</v>
      </c>
      <c r="M204" s="9">
        <f t="shared" si="21"/>
        <v>40818.208333333336</v>
      </c>
      <c r="N204">
        <v>1317531600</v>
      </c>
      <c r="O204" s="9">
        <f t="shared" si="22"/>
        <v>40822.208333333336</v>
      </c>
      <c r="P204">
        <v>1317877200</v>
      </c>
      <c r="Q204" t="b">
        <v>0</v>
      </c>
      <c r="R204" t="b">
        <v>0</v>
      </c>
      <c r="S204" t="s">
        <v>17</v>
      </c>
      <c r="T204" t="str">
        <f t="shared" si="23"/>
        <v>food/</v>
      </c>
      <c r="U204" t="str">
        <f t="shared" si="24"/>
        <v>food trucks</v>
      </c>
    </row>
    <row r="205" spans="1:21" ht="31" hidden="1" x14ac:dyDescent="0.35">
      <c r="A205">
        <v>203</v>
      </c>
      <c r="B205" s="4" t="s">
        <v>458</v>
      </c>
      <c r="C205" s="3" t="s">
        <v>459</v>
      </c>
      <c r="D205">
        <v>143900</v>
      </c>
      <c r="E205" s="11" cm="1">
        <f t="array" ref="E205">_xlfn.IFS(L205="USD",F205, L205="CAD", F205*0.73, L205="AUD", F205*0.64, L205="DKK",F205*0.13, L205="GBP", F205*1.07, L205="CHF", F205*1.01, L205="EUR", F205*0.96)</f>
        <v>123784.32000000001</v>
      </c>
      <c r="F205">
        <v>193413</v>
      </c>
      <c r="G205" s="7">
        <f t="shared" si="19"/>
        <v>1.3440792216817234</v>
      </c>
      <c r="H205" t="s">
        <v>20</v>
      </c>
      <c r="I205">
        <f t="shared" si="20"/>
        <v>42.999777678968428</v>
      </c>
      <c r="J205">
        <v>4498</v>
      </c>
      <c r="K205" t="s">
        <v>26</v>
      </c>
      <c r="L205" t="s">
        <v>27</v>
      </c>
      <c r="M205" s="9">
        <f t="shared" si="21"/>
        <v>42752.25</v>
      </c>
      <c r="N205">
        <v>1484632800</v>
      </c>
      <c r="O205" s="9">
        <f t="shared" si="22"/>
        <v>42754.25</v>
      </c>
      <c r="P205">
        <v>1484805600</v>
      </c>
      <c r="Q205" t="b">
        <v>0</v>
      </c>
      <c r="R205" t="b">
        <v>0</v>
      </c>
      <c r="S205" t="s">
        <v>33</v>
      </c>
      <c r="T205" t="str">
        <f t="shared" si="23"/>
        <v>theater/</v>
      </c>
      <c r="U205" t="str">
        <f t="shared" si="24"/>
        <v>plays</v>
      </c>
    </row>
    <row r="206" spans="1:21" x14ac:dyDescent="0.35">
      <c r="A206">
        <v>204</v>
      </c>
      <c r="B206" s="4" t="s">
        <v>460</v>
      </c>
      <c r="C206" s="3" t="s">
        <v>461</v>
      </c>
      <c r="D206">
        <v>75000</v>
      </c>
      <c r="E206" s="11" cm="1">
        <f t="array" ref="E206">_xlfn.IFS(L206="USD",F206, L206="CAD", F206*0.73, L206="AUD", F206*0.64, L206="DKK",F206*0.13, L206="GBP", F206*1.07, L206="CHF", F206*1.01, L206="EUR", F206*0.96)</f>
        <v>2529</v>
      </c>
      <c r="F206">
        <v>2529</v>
      </c>
      <c r="G206" s="7">
        <f t="shared" si="19"/>
        <v>3.372E-2</v>
      </c>
      <c r="H206" t="s">
        <v>14</v>
      </c>
      <c r="I206">
        <f t="shared" si="20"/>
        <v>63.225000000000001</v>
      </c>
      <c r="J206">
        <v>40</v>
      </c>
      <c r="K206" t="s">
        <v>21</v>
      </c>
      <c r="L206" t="s">
        <v>22</v>
      </c>
      <c r="M206" s="9">
        <f t="shared" si="21"/>
        <v>40636.208333333336</v>
      </c>
      <c r="N206">
        <v>1301806800</v>
      </c>
      <c r="O206" s="9">
        <f t="shared" si="22"/>
        <v>40646.208333333336</v>
      </c>
      <c r="P206">
        <v>1302670800</v>
      </c>
      <c r="Q206" t="b">
        <v>0</v>
      </c>
      <c r="R206" t="b">
        <v>0</v>
      </c>
      <c r="S206" t="s">
        <v>159</v>
      </c>
      <c r="T206" t="str">
        <f t="shared" si="23"/>
        <v>music/</v>
      </c>
      <c r="U206" t="str">
        <f t="shared" si="24"/>
        <v>jazz</v>
      </c>
    </row>
    <row r="207" spans="1:21" hidden="1" x14ac:dyDescent="0.35">
      <c r="A207">
        <v>205</v>
      </c>
      <c r="B207" s="4" t="s">
        <v>462</v>
      </c>
      <c r="C207" s="3" t="s">
        <v>463</v>
      </c>
      <c r="D207">
        <v>1300</v>
      </c>
      <c r="E207" s="11" cm="1">
        <f t="array" ref="E207">_xlfn.IFS(L207="USD",F207, L207="CAD", F207*0.73, L207="AUD", F207*0.64, L207="DKK",F207*0.13, L207="GBP", F207*1.07, L207="CHF", F207*1.01, L207="EUR", F207*0.96)</f>
        <v>5614</v>
      </c>
      <c r="F207">
        <v>5614</v>
      </c>
      <c r="G207" s="7">
        <f t="shared" si="19"/>
        <v>4.3184615384615386</v>
      </c>
      <c r="H207" t="s">
        <v>20</v>
      </c>
      <c r="I207">
        <f t="shared" si="20"/>
        <v>70.174999999999997</v>
      </c>
      <c r="J207">
        <v>80</v>
      </c>
      <c r="K207" t="s">
        <v>21</v>
      </c>
      <c r="L207" t="s">
        <v>22</v>
      </c>
      <c r="M207" s="9">
        <f t="shared" si="21"/>
        <v>43390.208333333328</v>
      </c>
      <c r="N207">
        <v>1539752400</v>
      </c>
      <c r="O207" s="9">
        <f t="shared" si="22"/>
        <v>43402.208333333328</v>
      </c>
      <c r="P207">
        <v>1540789200</v>
      </c>
      <c r="Q207" t="b">
        <v>1</v>
      </c>
      <c r="R207" t="b">
        <v>0</v>
      </c>
      <c r="S207" t="s">
        <v>33</v>
      </c>
      <c r="T207" t="str">
        <f t="shared" si="23"/>
        <v>theater/</v>
      </c>
      <c r="U207" t="str">
        <f t="shared" si="24"/>
        <v>plays</v>
      </c>
    </row>
    <row r="208" spans="1:21" hidden="1" x14ac:dyDescent="0.35">
      <c r="A208">
        <v>206</v>
      </c>
      <c r="B208" s="4" t="s">
        <v>464</v>
      </c>
      <c r="C208" s="3" t="s">
        <v>465</v>
      </c>
      <c r="D208">
        <v>9000</v>
      </c>
      <c r="E208" s="11" cm="1">
        <f t="array" ref="E208">_xlfn.IFS(L208="USD",F208, L208="CAD", F208*0.73, L208="AUD", F208*0.64, L208="DKK",F208*0.13, L208="GBP", F208*1.07, L208="CHF", F208*1.01, L208="EUR", F208*0.96)</f>
        <v>3496</v>
      </c>
      <c r="F208">
        <v>3496</v>
      </c>
      <c r="G208" s="7">
        <f t="shared" si="19"/>
        <v>0.38844444444444443</v>
      </c>
      <c r="H208" t="s">
        <v>74</v>
      </c>
      <c r="I208">
        <f t="shared" si="20"/>
        <v>61.333333333333336</v>
      </c>
      <c r="J208">
        <v>57</v>
      </c>
      <c r="K208" t="s">
        <v>21</v>
      </c>
      <c r="L208" t="s">
        <v>22</v>
      </c>
      <c r="M208" s="9">
        <f t="shared" si="21"/>
        <v>40236.25</v>
      </c>
      <c r="N208">
        <v>1267250400</v>
      </c>
      <c r="O208" s="9">
        <f t="shared" si="22"/>
        <v>40245.25</v>
      </c>
      <c r="P208">
        <v>1268028000</v>
      </c>
      <c r="Q208" t="b">
        <v>0</v>
      </c>
      <c r="R208" t="b">
        <v>0</v>
      </c>
      <c r="S208" t="s">
        <v>119</v>
      </c>
      <c r="T208" t="str">
        <f t="shared" si="23"/>
        <v>publishing/</v>
      </c>
      <c r="U208" t="str">
        <f t="shared" si="24"/>
        <v>fiction</v>
      </c>
    </row>
    <row r="209" spans="1:21" ht="31" hidden="1" x14ac:dyDescent="0.35">
      <c r="A209">
        <v>207</v>
      </c>
      <c r="B209" s="4" t="s">
        <v>466</v>
      </c>
      <c r="C209" s="3" t="s">
        <v>467</v>
      </c>
      <c r="D209">
        <v>1000</v>
      </c>
      <c r="E209" s="11" cm="1">
        <f t="array" ref="E209">_xlfn.IFS(L209="USD",F209, L209="CAD", F209*0.73, L209="AUD", F209*0.64, L209="DKK",F209*0.13, L209="GBP", F209*1.07, L209="CHF", F209*1.01, L209="EUR", F209*0.96)</f>
        <v>4257</v>
      </c>
      <c r="F209">
        <v>4257</v>
      </c>
      <c r="G209" s="7">
        <f t="shared" si="19"/>
        <v>4.2569999999999997</v>
      </c>
      <c r="H209" t="s">
        <v>20</v>
      </c>
      <c r="I209">
        <f t="shared" si="20"/>
        <v>99</v>
      </c>
      <c r="J209">
        <v>43</v>
      </c>
      <c r="K209" t="s">
        <v>21</v>
      </c>
      <c r="L209" t="s">
        <v>22</v>
      </c>
      <c r="M209" s="9">
        <f t="shared" si="21"/>
        <v>43340.208333333328</v>
      </c>
      <c r="N209">
        <v>1535432400</v>
      </c>
      <c r="O209" s="9">
        <f t="shared" si="22"/>
        <v>43360.208333333328</v>
      </c>
      <c r="P209">
        <v>1537160400</v>
      </c>
      <c r="Q209" t="b">
        <v>0</v>
      </c>
      <c r="R209" t="b">
        <v>1</v>
      </c>
      <c r="S209" t="s">
        <v>23</v>
      </c>
      <c r="T209" t="str">
        <f t="shared" si="23"/>
        <v>music/</v>
      </c>
      <c r="U209" t="str">
        <f t="shared" si="24"/>
        <v>rock</v>
      </c>
    </row>
    <row r="210" spans="1:21" hidden="1" x14ac:dyDescent="0.35">
      <c r="A210">
        <v>208</v>
      </c>
      <c r="B210" s="4" t="s">
        <v>468</v>
      </c>
      <c r="C210" s="3" t="s">
        <v>469</v>
      </c>
      <c r="D210">
        <v>196900</v>
      </c>
      <c r="E210" s="11" cm="1">
        <f t="array" ref="E210">_xlfn.IFS(L210="USD",F210, L210="CAD", F210*0.73, L210="AUD", F210*0.64, L210="DKK",F210*0.13, L210="GBP", F210*1.07, L210="CHF", F210*1.01, L210="EUR", F210*0.96)</f>
        <v>199110</v>
      </c>
      <c r="F210">
        <v>199110</v>
      </c>
      <c r="G210" s="7">
        <f t="shared" si="19"/>
        <v>1.0112239715591671</v>
      </c>
      <c r="H210" t="s">
        <v>20</v>
      </c>
      <c r="I210">
        <f t="shared" si="20"/>
        <v>96.984900146127615</v>
      </c>
      <c r="J210">
        <v>2053</v>
      </c>
      <c r="K210" t="s">
        <v>21</v>
      </c>
      <c r="L210" t="s">
        <v>22</v>
      </c>
      <c r="M210" s="9">
        <f t="shared" si="21"/>
        <v>43048.25</v>
      </c>
      <c r="N210">
        <v>1510207200</v>
      </c>
      <c r="O210" s="9">
        <f t="shared" si="22"/>
        <v>43072.25</v>
      </c>
      <c r="P210">
        <v>1512280800</v>
      </c>
      <c r="Q210" t="b">
        <v>0</v>
      </c>
      <c r="R210" t="b">
        <v>0</v>
      </c>
      <c r="S210" t="s">
        <v>42</v>
      </c>
      <c r="T210" t="str">
        <f t="shared" si="23"/>
        <v>film &amp; video/</v>
      </c>
      <c r="U210" t="str">
        <f t="shared" si="24"/>
        <v>documentary</v>
      </c>
    </row>
    <row r="211" spans="1:21" hidden="1" x14ac:dyDescent="0.35">
      <c r="A211">
        <v>209</v>
      </c>
      <c r="B211" s="4" t="s">
        <v>470</v>
      </c>
      <c r="C211" s="3" t="s">
        <v>471</v>
      </c>
      <c r="D211">
        <v>194500</v>
      </c>
      <c r="E211" s="11" cm="1">
        <f t="array" ref="E211">_xlfn.IFS(L211="USD",F211, L211="CAD", F211*0.73, L211="AUD", F211*0.64, L211="DKK",F211*0.13, L211="GBP", F211*1.07, L211="CHF", F211*1.01, L211="EUR", F211*0.96)</f>
        <v>26375.68</v>
      </c>
      <c r="F211">
        <v>41212</v>
      </c>
      <c r="G211" s="7">
        <f t="shared" si="19"/>
        <v>0.21188688946015424</v>
      </c>
      <c r="H211" t="s">
        <v>47</v>
      </c>
      <c r="I211">
        <f t="shared" si="20"/>
        <v>51.004950495049506</v>
      </c>
      <c r="J211">
        <v>808</v>
      </c>
      <c r="K211" t="s">
        <v>26</v>
      </c>
      <c r="L211" t="s">
        <v>27</v>
      </c>
      <c r="M211" s="9">
        <f t="shared" si="21"/>
        <v>42496.208333333328</v>
      </c>
      <c r="N211">
        <v>1462510800</v>
      </c>
      <c r="O211" s="9">
        <f t="shared" si="22"/>
        <v>42503.208333333328</v>
      </c>
      <c r="P211">
        <v>1463115600</v>
      </c>
      <c r="Q211" t="b">
        <v>0</v>
      </c>
      <c r="R211" t="b">
        <v>0</v>
      </c>
      <c r="S211" t="s">
        <v>42</v>
      </c>
      <c r="T211" t="str">
        <f t="shared" si="23"/>
        <v>film &amp; video/</v>
      </c>
      <c r="U211" t="str">
        <f t="shared" si="24"/>
        <v>documentary</v>
      </c>
    </row>
    <row r="212" spans="1:21" x14ac:dyDescent="0.35">
      <c r="A212">
        <v>210</v>
      </c>
      <c r="B212" s="4" t="s">
        <v>472</v>
      </c>
      <c r="C212" s="3" t="s">
        <v>473</v>
      </c>
      <c r="D212">
        <v>9400</v>
      </c>
      <c r="E212" s="11" cm="1">
        <f t="array" ref="E212">_xlfn.IFS(L212="USD",F212, L212="CAD", F212*0.73, L212="AUD", F212*0.64, L212="DKK",F212*0.13, L212="GBP", F212*1.07, L212="CHF", F212*1.01, L212="EUR", F212*0.96)</f>
        <v>823.94</v>
      </c>
      <c r="F212">
        <v>6338</v>
      </c>
      <c r="G212" s="7">
        <f t="shared" si="19"/>
        <v>0.67425531914893622</v>
      </c>
      <c r="H212" t="s">
        <v>14</v>
      </c>
      <c r="I212">
        <f t="shared" si="20"/>
        <v>28.044247787610619</v>
      </c>
      <c r="J212">
        <v>226</v>
      </c>
      <c r="K212" t="s">
        <v>36</v>
      </c>
      <c r="L212" t="s">
        <v>37</v>
      </c>
      <c r="M212" s="9">
        <f t="shared" si="21"/>
        <v>42797.25</v>
      </c>
      <c r="N212">
        <v>1488520800</v>
      </c>
      <c r="O212" s="9">
        <f t="shared" si="22"/>
        <v>42824.208333333328</v>
      </c>
      <c r="P212">
        <v>1490850000</v>
      </c>
      <c r="Q212" t="b">
        <v>0</v>
      </c>
      <c r="R212" t="b">
        <v>0</v>
      </c>
      <c r="S212" t="s">
        <v>474</v>
      </c>
      <c r="T212" t="str">
        <f t="shared" si="23"/>
        <v>film &amp; video/</v>
      </c>
      <c r="U212" t="str">
        <f t="shared" si="24"/>
        <v>science fiction</v>
      </c>
    </row>
    <row r="213" spans="1:21" ht="31" x14ac:dyDescent="0.35">
      <c r="A213">
        <v>211</v>
      </c>
      <c r="B213" s="4" t="s">
        <v>475</v>
      </c>
      <c r="C213" s="3" t="s">
        <v>476</v>
      </c>
      <c r="D213">
        <v>104400</v>
      </c>
      <c r="E213" s="11" cm="1">
        <f t="array" ref="E213">_xlfn.IFS(L213="USD",F213, L213="CAD", F213*0.73, L213="AUD", F213*0.64, L213="DKK",F213*0.13, L213="GBP", F213*1.07, L213="CHF", F213*1.01, L213="EUR", F213*0.96)</f>
        <v>99100</v>
      </c>
      <c r="F213">
        <v>99100</v>
      </c>
      <c r="G213" s="7">
        <f t="shared" si="19"/>
        <v>0.9492337164750958</v>
      </c>
      <c r="H213" t="s">
        <v>14</v>
      </c>
      <c r="I213">
        <f t="shared" si="20"/>
        <v>60.984615384615381</v>
      </c>
      <c r="J213">
        <v>1625</v>
      </c>
      <c r="K213" t="s">
        <v>21</v>
      </c>
      <c r="L213" t="s">
        <v>22</v>
      </c>
      <c r="M213" s="9">
        <f t="shared" si="21"/>
        <v>41513.208333333336</v>
      </c>
      <c r="N213">
        <v>1377579600</v>
      </c>
      <c r="O213" s="9">
        <f t="shared" si="22"/>
        <v>41537.208333333336</v>
      </c>
      <c r="P213">
        <v>1379653200</v>
      </c>
      <c r="Q213" t="b">
        <v>0</v>
      </c>
      <c r="R213" t="b">
        <v>0</v>
      </c>
      <c r="S213" t="s">
        <v>33</v>
      </c>
      <c r="T213" t="str">
        <f t="shared" si="23"/>
        <v>theater/</v>
      </c>
      <c r="U213" t="str">
        <f t="shared" si="24"/>
        <v>plays</v>
      </c>
    </row>
    <row r="214" spans="1:21" ht="31" hidden="1" x14ac:dyDescent="0.35">
      <c r="A214">
        <v>212</v>
      </c>
      <c r="B214" s="4" t="s">
        <v>477</v>
      </c>
      <c r="C214" s="3" t="s">
        <v>478</v>
      </c>
      <c r="D214">
        <v>8100</v>
      </c>
      <c r="E214" s="11" cm="1">
        <f t="array" ref="E214">_xlfn.IFS(L214="USD",F214, L214="CAD", F214*0.73, L214="AUD", F214*0.64, L214="DKK",F214*0.13, L214="GBP", F214*1.07, L214="CHF", F214*1.01, L214="EUR", F214*0.96)</f>
        <v>12300</v>
      </c>
      <c r="F214">
        <v>12300</v>
      </c>
      <c r="G214" s="7">
        <f t="shared" si="19"/>
        <v>1.5185185185185186</v>
      </c>
      <c r="H214" t="s">
        <v>20</v>
      </c>
      <c r="I214">
        <f t="shared" si="20"/>
        <v>73.214285714285708</v>
      </c>
      <c r="J214">
        <v>168</v>
      </c>
      <c r="K214" t="s">
        <v>21</v>
      </c>
      <c r="L214" t="s">
        <v>22</v>
      </c>
      <c r="M214" s="9">
        <f t="shared" si="21"/>
        <v>43814.25</v>
      </c>
      <c r="N214">
        <v>1576389600</v>
      </c>
      <c r="O214" s="9">
        <f t="shared" si="22"/>
        <v>43860.25</v>
      </c>
      <c r="P214">
        <v>1580364000</v>
      </c>
      <c r="Q214" t="b">
        <v>0</v>
      </c>
      <c r="R214" t="b">
        <v>0</v>
      </c>
      <c r="S214" t="s">
        <v>33</v>
      </c>
      <c r="T214" t="str">
        <f t="shared" si="23"/>
        <v>theater/</v>
      </c>
      <c r="U214" t="str">
        <f t="shared" si="24"/>
        <v>plays</v>
      </c>
    </row>
    <row r="215" spans="1:21" ht="31" hidden="1" x14ac:dyDescent="0.35">
      <c r="A215">
        <v>213</v>
      </c>
      <c r="B215" s="4" t="s">
        <v>479</v>
      </c>
      <c r="C215" s="3" t="s">
        <v>480</v>
      </c>
      <c r="D215">
        <v>87900</v>
      </c>
      <c r="E215" s="11" cm="1">
        <f t="array" ref="E215">_xlfn.IFS(L215="USD",F215, L215="CAD", F215*0.73, L215="AUD", F215*0.64, L215="DKK",F215*0.13, L215="GBP", F215*1.07, L215="CHF", F215*1.01, L215="EUR", F215*0.96)</f>
        <v>171549</v>
      </c>
      <c r="F215">
        <v>171549</v>
      </c>
      <c r="G215" s="7">
        <f t="shared" si="19"/>
        <v>1.9516382252559727</v>
      </c>
      <c r="H215" t="s">
        <v>20</v>
      </c>
      <c r="I215">
        <f t="shared" si="20"/>
        <v>39.997435299603637</v>
      </c>
      <c r="J215">
        <v>4289</v>
      </c>
      <c r="K215" t="s">
        <v>21</v>
      </c>
      <c r="L215" t="s">
        <v>22</v>
      </c>
      <c r="M215" s="9">
        <f t="shared" si="21"/>
        <v>40488.208333333336</v>
      </c>
      <c r="N215">
        <v>1289019600</v>
      </c>
      <c r="O215" s="9">
        <f t="shared" si="22"/>
        <v>40496.25</v>
      </c>
      <c r="P215">
        <v>1289714400</v>
      </c>
      <c r="Q215" t="b">
        <v>0</v>
      </c>
      <c r="R215" t="b">
        <v>1</v>
      </c>
      <c r="S215" t="s">
        <v>60</v>
      </c>
      <c r="T215" t="str">
        <f t="shared" si="23"/>
        <v>music/</v>
      </c>
      <c r="U215" t="str">
        <f t="shared" si="24"/>
        <v>indie rock</v>
      </c>
    </row>
    <row r="216" spans="1:21" hidden="1" x14ac:dyDescent="0.35">
      <c r="A216">
        <v>214</v>
      </c>
      <c r="B216" s="4" t="s">
        <v>481</v>
      </c>
      <c r="C216" s="3" t="s">
        <v>482</v>
      </c>
      <c r="D216">
        <v>1400</v>
      </c>
      <c r="E216" s="11" cm="1">
        <f t="array" ref="E216">_xlfn.IFS(L216="USD",F216, L216="CAD", F216*0.73, L216="AUD", F216*0.64, L216="DKK",F216*0.13, L216="GBP", F216*1.07, L216="CHF", F216*1.01, L216="EUR", F216*0.96)</f>
        <v>14324</v>
      </c>
      <c r="F216">
        <v>14324</v>
      </c>
      <c r="G216" s="7">
        <f t="shared" si="19"/>
        <v>10.231428571428571</v>
      </c>
      <c r="H216" t="s">
        <v>20</v>
      </c>
      <c r="I216">
        <f t="shared" si="20"/>
        <v>86.812121212121212</v>
      </c>
      <c r="J216">
        <v>165</v>
      </c>
      <c r="K216" t="s">
        <v>21</v>
      </c>
      <c r="L216" t="s">
        <v>22</v>
      </c>
      <c r="M216" s="9">
        <f t="shared" si="21"/>
        <v>40409.208333333336</v>
      </c>
      <c r="N216">
        <v>1282194000</v>
      </c>
      <c r="O216" s="9">
        <f t="shared" si="22"/>
        <v>40415.208333333336</v>
      </c>
      <c r="P216">
        <v>1282712400</v>
      </c>
      <c r="Q216" t="b">
        <v>0</v>
      </c>
      <c r="R216" t="b">
        <v>0</v>
      </c>
      <c r="S216" t="s">
        <v>23</v>
      </c>
      <c r="T216" t="str">
        <f t="shared" si="23"/>
        <v>music/</v>
      </c>
      <c r="U216" t="str">
        <f t="shared" si="24"/>
        <v>rock</v>
      </c>
    </row>
    <row r="217" spans="1:21" x14ac:dyDescent="0.35">
      <c r="A217">
        <v>215</v>
      </c>
      <c r="B217" s="4" t="s">
        <v>483</v>
      </c>
      <c r="C217" s="3" t="s">
        <v>484</v>
      </c>
      <c r="D217">
        <v>156800</v>
      </c>
      <c r="E217" s="11" cm="1">
        <f t="array" ref="E217">_xlfn.IFS(L217="USD",F217, L217="CAD", F217*0.73, L217="AUD", F217*0.64, L217="DKK",F217*0.13, L217="GBP", F217*1.07, L217="CHF", F217*1.01, L217="EUR", F217*0.96)</f>
        <v>6024</v>
      </c>
      <c r="F217">
        <v>6024</v>
      </c>
      <c r="G217" s="7">
        <f t="shared" si="19"/>
        <v>3.8418367346938778E-2</v>
      </c>
      <c r="H217" t="s">
        <v>14</v>
      </c>
      <c r="I217">
        <f t="shared" si="20"/>
        <v>42.125874125874127</v>
      </c>
      <c r="J217">
        <v>143</v>
      </c>
      <c r="K217" t="s">
        <v>21</v>
      </c>
      <c r="L217" t="s">
        <v>22</v>
      </c>
      <c r="M217" s="9">
        <f t="shared" si="21"/>
        <v>43509.25</v>
      </c>
      <c r="N217">
        <v>1550037600</v>
      </c>
      <c r="O217" s="9">
        <f t="shared" si="22"/>
        <v>43511.25</v>
      </c>
      <c r="P217">
        <v>1550210400</v>
      </c>
      <c r="Q217" t="b">
        <v>0</v>
      </c>
      <c r="R217" t="b">
        <v>0</v>
      </c>
      <c r="S217" t="s">
        <v>33</v>
      </c>
      <c r="T217" t="str">
        <f t="shared" si="23"/>
        <v>theater/</v>
      </c>
      <c r="U217" t="str">
        <f t="shared" si="24"/>
        <v>plays</v>
      </c>
    </row>
    <row r="218" spans="1:21" hidden="1" x14ac:dyDescent="0.35">
      <c r="A218">
        <v>216</v>
      </c>
      <c r="B218" s="4" t="s">
        <v>485</v>
      </c>
      <c r="C218" s="3" t="s">
        <v>486</v>
      </c>
      <c r="D218">
        <v>121700</v>
      </c>
      <c r="E218" s="11" cm="1">
        <f t="array" ref="E218">_xlfn.IFS(L218="USD",F218, L218="CAD", F218*0.73, L218="AUD", F218*0.64, L218="DKK",F218*0.13, L218="GBP", F218*1.07, L218="CHF", F218*1.01, L218="EUR", F218*0.96)</f>
        <v>188721</v>
      </c>
      <c r="F218">
        <v>188721</v>
      </c>
      <c r="G218" s="7">
        <f t="shared" si="19"/>
        <v>1.5507066557107643</v>
      </c>
      <c r="H218" t="s">
        <v>20</v>
      </c>
      <c r="I218">
        <f t="shared" si="20"/>
        <v>103.97851239669421</v>
      </c>
      <c r="J218">
        <v>1815</v>
      </c>
      <c r="K218" t="s">
        <v>21</v>
      </c>
      <c r="L218" t="s">
        <v>22</v>
      </c>
      <c r="M218" s="9">
        <f t="shared" si="21"/>
        <v>40869.25</v>
      </c>
      <c r="N218">
        <v>1321941600</v>
      </c>
      <c r="O218" s="9">
        <f t="shared" si="22"/>
        <v>40871.25</v>
      </c>
      <c r="P218">
        <v>1322114400</v>
      </c>
      <c r="Q218" t="b">
        <v>0</v>
      </c>
      <c r="R218" t="b">
        <v>0</v>
      </c>
      <c r="S218" t="s">
        <v>33</v>
      </c>
      <c r="T218" t="str">
        <f t="shared" si="23"/>
        <v>theater/</v>
      </c>
      <c r="U218" t="str">
        <f t="shared" si="24"/>
        <v>plays</v>
      </c>
    </row>
    <row r="219" spans="1:21" x14ac:dyDescent="0.35">
      <c r="A219">
        <v>217</v>
      </c>
      <c r="B219" s="4" t="s">
        <v>487</v>
      </c>
      <c r="C219" s="3" t="s">
        <v>488</v>
      </c>
      <c r="D219">
        <v>129400</v>
      </c>
      <c r="E219" s="11" cm="1">
        <f t="array" ref="E219">_xlfn.IFS(L219="USD",F219, L219="CAD", F219*0.73, L219="AUD", F219*0.64, L219="DKK",F219*0.13, L219="GBP", F219*1.07, L219="CHF", F219*1.01, L219="EUR", F219*0.96)</f>
        <v>57911</v>
      </c>
      <c r="F219">
        <v>57911</v>
      </c>
      <c r="G219" s="7">
        <f t="shared" si="19"/>
        <v>0.44753477588871715</v>
      </c>
      <c r="H219" t="s">
        <v>14</v>
      </c>
      <c r="I219">
        <f t="shared" si="20"/>
        <v>62.003211991434689</v>
      </c>
      <c r="J219">
        <v>934</v>
      </c>
      <c r="K219" t="s">
        <v>21</v>
      </c>
      <c r="L219" t="s">
        <v>22</v>
      </c>
      <c r="M219" s="9">
        <f t="shared" si="21"/>
        <v>43583.208333333328</v>
      </c>
      <c r="N219">
        <v>1556427600</v>
      </c>
      <c r="O219" s="9">
        <f t="shared" si="22"/>
        <v>43592.208333333328</v>
      </c>
      <c r="P219">
        <v>1557205200</v>
      </c>
      <c r="Q219" t="b">
        <v>0</v>
      </c>
      <c r="R219" t="b">
        <v>0</v>
      </c>
      <c r="S219" t="s">
        <v>474</v>
      </c>
      <c r="T219" t="str">
        <f t="shared" si="23"/>
        <v>film &amp; video/</v>
      </c>
      <c r="U219" t="str">
        <f t="shared" si="24"/>
        <v>science fiction</v>
      </c>
    </row>
    <row r="220" spans="1:21" hidden="1" x14ac:dyDescent="0.35">
      <c r="A220">
        <v>218</v>
      </c>
      <c r="B220" s="4" t="s">
        <v>489</v>
      </c>
      <c r="C220" s="3" t="s">
        <v>490</v>
      </c>
      <c r="D220">
        <v>5700</v>
      </c>
      <c r="E220" s="11" cm="1">
        <f t="array" ref="E220">_xlfn.IFS(L220="USD",F220, L220="CAD", F220*0.73, L220="AUD", F220*0.64, L220="DKK",F220*0.13, L220="GBP", F220*1.07, L220="CHF", F220*1.01, L220="EUR", F220*0.96)</f>
        <v>13170.630000000001</v>
      </c>
      <c r="F220">
        <v>12309</v>
      </c>
      <c r="G220" s="7">
        <f t="shared" si="19"/>
        <v>2.1594736842105262</v>
      </c>
      <c r="H220" t="s">
        <v>20</v>
      </c>
      <c r="I220">
        <f t="shared" si="20"/>
        <v>31.005037783375315</v>
      </c>
      <c r="J220">
        <v>397</v>
      </c>
      <c r="K220" t="s">
        <v>40</v>
      </c>
      <c r="L220" t="s">
        <v>41</v>
      </c>
      <c r="M220" s="9">
        <f t="shared" si="21"/>
        <v>40858.25</v>
      </c>
      <c r="N220">
        <v>1320991200</v>
      </c>
      <c r="O220" s="9">
        <f t="shared" si="22"/>
        <v>40892.25</v>
      </c>
      <c r="P220">
        <v>1323928800</v>
      </c>
      <c r="Q220" t="b">
        <v>0</v>
      </c>
      <c r="R220" t="b">
        <v>1</v>
      </c>
      <c r="S220" t="s">
        <v>100</v>
      </c>
      <c r="T220" t="str">
        <f t="shared" si="23"/>
        <v>film &amp; video/</v>
      </c>
      <c r="U220" t="str">
        <f t="shared" si="24"/>
        <v>shorts</v>
      </c>
    </row>
    <row r="221" spans="1:21" hidden="1" x14ac:dyDescent="0.35">
      <c r="A221">
        <v>219</v>
      </c>
      <c r="B221" s="4" t="s">
        <v>491</v>
      </c>
      <c r="C221" s="3" t="s">
        <v>492</v>
      </c>
      <c r="D221">
        <v>41700</v>
      </c>
      <c r="E221" s="11" cm="1">
        <f t="array" ref="E221">_xlfn.IFS(L221="USD",F221, L221="CAD", F221*0.73, L221="AUD", F221*0.64, L221="DKK",F221*0.13, L221="GBP", F221*1.07, L221="CHF", F221*1.01, L221="EUR", F221*0.96)</f>
        <v>138497</v>
      </c>
      <c r="F221">
        <v>138497</v>
      </c>
      <c r="G221" s="7">
        <f t="shared" si="19"/>
        <v>3.3212709832134291</v>
      </c>
      <c r="H221" t="s">
        <v>20</v>
      </c>
      <c r="I221">
        <f t="shared" si="20"/>
        <v>89.991552956465242</v>
      </c>
      <c r="J221">
        <v>1539</v>
      </c>
      <c r="K221" t="s">
        <v>21</v>
      </c>
      <c r="L221" t="s">
        <v>22</v>
      </c>
      <c r="M221" s="9">
        <f t="shared" si="21"/>
        <v>41137.208333333336</v>
      </c>
      <c r="N221">
        <v>1345093200</v>
      </c>
      <c r="O221" s="9">
        <f t="shared" si="22"/>
        <v>41149.208333333336</v>
      </c>
      <c r="P221">
        <v>1346130000</v>
      </c>
      <c r="Q221" t="b">
        <v>0</v>
      </c>
      <c r="R221" t="b">
        <v>0</v>
      </c>
      <c r="S221" t="s">
        <v>71</v>
      </c>
      <c r="T221" t="str">
        <f t="shared" si="23"/>
        <v>film &amp; video/</v>
      </c>
      <c r="U221" t="str">
        <f t="shared" si="24"/>
        <v>animation</v>
      </c>
    </row>
    <row r="222" spans="1:21" x14ac:dyDescent="0.35">
      <c r="A222">
        <v>220</v>
      </c>
      <c r="B222" s="4" t="s">
        <v>493</v>
      </c>
      <c r="C222" s="3" t="s">
        <v>494</v>
      </c>
      <c r="D222">
        <v>7900</v>
      </c>
      <c r="E222" s="11" cm="1">
        <f t="array" ref="E222">_xlfn.IFS(L222="USD",F222, L222="CAD", F222*0.73, L222="AUD", F222*0.64, L222="DKK",F222*0.13, L222="GBP", F222*1.07, L222="CHF", F222*1.01, L222="EUR", F222*0.96)</f>
        <v>667</v>
      </c>
      <c r="F222">
        <v>667</v>
      </c>
      <c r="G222" s="7">
        <f t="shared" si="19"/>
        <v>8.4430379746835441E-2</v>
      </c>
      <c r="H222" t="s">
        <v>14</v>
      </c>
      <c r="I222">
        <f t="shared" si="20"/>
        <v>39.235294117647058</v>
      </c>
      <c r="J222">
        <v>17</v>
      </c>
      <c r="K222" t="s">
        <v>21</v>
      </c>
      <c r="L222" t="s">
        <v>22</v>
      </c>
      <c r="M222" s="9">
        <f t="shared" si="21"/>
        <v>40725.208333333336</v>
      </c>
      <c r="N222">
        <v>1309496400</v>
      </c>
      <c r="O222" s="9">
        <f t="shared" si="22"/>
        <v>40743.208333333336</v>
      </c>
      <c r="P222">
        <v>1311051600</v>
      </c>
      <c r="Q222" t="b">
        <v>1</v>
      </c>
      <c r="R222" t="b">
        <v>0</v>
      </c>
      <c r="S222" t="s">
        <v>33</v>
      </c>
      <c r="T222" t="str">
        <f t="shared" si="23"/>
        <v>theater/</v>
      </c>
      <c r="U222" t="str">
        <f t="shared" si="24"/>
        <v>plays</v>
      </c>
    </row>
    <row r="223" spans="1:21" ht="31" x14ac:dyDescent="0.35">
      <c r="A223">
        <v>221</v>
      </c>
      <c r="B223" s="4" t="s">
        <v>495</v>
      </c>
      <c r="C223" s="3" t="s">
        <v>496</v>
      </c>
      <c r="D223">
        <v>121500</v>
      </c>
      <c r="E223" s="11" cm="1">
        <f t="array" ref="E223">_xlfn.IFS(L223="USD",F223, L223="CAD", F223*0.73, L223="AUD", F223*0.64, L223="DKK",F223*0.13, L223="GBP", F223*1.07, L223="CHF", F223*1.01, L223="EUR", F223*0.96)</f>
        <v>119830</v>
      </c>
      <c r="F223">
        <v>119830</v>
      </c>
      <c r="G223" s="7">
        <f t="shared" si="19"/>
        <v>0.9862551440329218</v>
      </c>
      <c r="H223" t="s">
        <v>14</v>
      </c>
      <c r="I223">
        <f t="shared" si="20"/>
        <v>54.993116108306566</v>
      </c>
      <c r="J223">
        <v>2179</v>
      </c>
      <c r="K223" t="s">
        <v>21</v>
      </c>
      <c r="L223" t="s">
        <v>22</v>
      </c>
      <c r="M223" s="9">
        <f t="shared" si="21"/>
        <v>41081.208333333336</v>
      </c>
      <c r="N223">
        <v>1340254800</v>
      </c>
      <c r="O223" s="9">
        <f t="shared" si="22"/>
        <v>41083.208333333336</v>
      </c>
      <c r="P223">
        <v>1340427600</v>
      </c>
      <c r="Q223" t="b">
        <v>1</v>
      </c>
      <c r="R223" t="b">
        <v>0</v>
      </c>
      <c r="S223" t="s">
        <v>17</v>
      </c>
      <c r="T223" t="str">
        <f t="shared" si="23"/>
        <v>food/</v>
      </c>
      <c r="U223" t="str">
        <f t="shared" si="24"/>
        <v>food trucks</v>
      </c>
    </row>
    <row r="224" spans="1:21" hidden="1" x14ac:dyDescent="0.35">
      <c r="A224">
        <v>222</v>
      </c>
      <c r="B224" s="4" t="s">
        <v>497</v>
      </c>
      <c r="C224" s="3" t="s">
        <v>498</v>
      </c>
      <c r="D224">
        <v>4800</v>
      </c>
      <c r="E224" s="11" cm="1">
        <f t="array" ref="E224">_xlfn.IFS(L224="USD",F224, L224="CAD", F224*0.73, L224="AUD", F224*0.64, L224="DKK",F224*0.13, L224="GBP", F224*1.07, L224="CHF", F224*1.01, L224="EUR", F224*0.96)</f>
        <v>6623</v>
      </c>
      <c r="F224">
        <v>6623</v>
      </c>
      <c r="G224" s="7">
        <f t="shared" si="19"/>
        <v>1.3797916666666667</v>
      </c>
      <c r="H224" t="s">
        <v>20</v>
      </c>
      <c r="I224">
        <f t="shared" si="20"/>
        <v>47.992753623188406</v>
      </c>
      <c r="J224">
        <v>138</v>
      </c>
      <c r="K224" t="s">
        <v>21</v>
      </c>
      <c r="L224" t="s">
        <v>22</v>
      </c>
      <c r="M224" s="9">
        <f t="shared" si="21"/>
        <v>41914.208333333336</v>
      </c>
      <c r="N224">
        <v>1412226000</v>
      </c>
      <c r="O224" s="9">
        <f t="shared" si="22"/>
        <v>41915.208333333336</v>
      </c>
      <c r="P224">
        <v>1412312400</v>
      </c>
      <c r="Q224" t="b">
        <v>0</v>
      </c>
      <c r="R224" t="b">
        <v>0</v>
      </c>
      <c r="S224" t="s">
        <v>122</v>
      </c>
      <c r="T224" t="str">
        <f t="shared" si="23"/>
        <v>photography/</v>
      </c>
      <c r="U224" t="str">
        <f t="shared" si="24"/>
        <v>photography books</v>
      </c>
    </row>
    <row r="225" spans="1:21" x14ac:dyDescent="0.35">
      <c r="A225">
        <v>223</v>
      </c>
      <c r="B225" s="4" t="s">
        <v>499</v>
      </c>
      <c r="C225" s="3" t="s">
        <v>500</v>
      </c>
      <c r="D225">
        <v>87300</v>
      </c>
      <c r="E225" s="11" cm="1">
        <f t="array" ref="E225">_xlfn.IFS(L225="USD",F225, L225="CAD", F225*0.73, L225="AUD", F225*0.64, L225="DKK",F225*0.13, L225="GBP", F225*1.07, L225="CHF", F225*1.01, L225="EUR", F225*0.96)</f>
        <v>81897</v>
      </c>
      <c r="F225">
        <v>81897</v>
      </c>
      <c r="G225" s="7">
        <f t="shared" si="19"/>
        <v>0.93810996563573879</v>
      </c>
      <c r="H225" t="s">
        <v>14</v>
      </c>
      <c r="I225">
        <f t="shared" si="20"/>
        <v>87.966702470461868</v>
      </c>
      <c r="J225">
        <v>931</v>
      </c>
      <c r="K225" t="s">
        <v>21</v>
      </c>
      <c r="L225" t="s">
        <v>22</v>
      </c>
      <c r="M225" s="9">
        <f t="shared" si="21"/>
        <v>42445.208333333328</v>
      </c>
      <c r="N225">
        <v>1458104400</v>
      </c>
      <c r="O225" s="9">
        <f t="shared" si="22"/>
        <v>42459.208333333328</v>
      </c>
      <c r="P225">
        <v>1459314000</v>
      </c>
      <c r="Q225" t="b">
        <v>0</v>
      </c>
      <c r="R225" t="b">
        <v>0</v>
      </c>
      <c r="S225" t="s">
        <v>33</v>
      </c>
      <c r="T225" t="str">
        <f t="shared" si="23"/>
        <v>theater/</v>
      </c>
      <c r="U225" t="str">
        <f t="shared" si="24"/>
        <v>plays</v>
      </c>
    </row>
    <row r="226" spans="1:21" hidden="1" x14ac:dyDescent="0.35">
      <c r="A226">
        <v>224</v>
      </c>
      <c r="B226" s="4" t="s">
        <v>501</v>
      </c>
      <c r="C226" s="3" t="s">
        <v>502</v>
      </c>
      <c r="D226">
        <v>46300</v>
      </c>
      <c r="E226" s="11" cm="1">
        <f t="array" ref="E226">_xlfn.IFS(L226="USD",F226, L226="CAD", F226*0.73, L226="AUD", F226*0.64, L226="DKK",F226*0.13, L226="GBP", F226*1.07, L226="CHF", F226*1.01, L226="EUR", F226*0.96)</f>
        <v>186885</v>
      </c>
      <c r="F226">
        <v>186885</v>
      </c>
      <c r="G226" s="7">
        <f t="shared" si="19"/>
        <v>4.0363930885529156</v>
      </c>
      <c r="H226" t="s">
        <v>20</v>
      </c>
      <c r="I226">
        <f t="shared" si="20"/>
        <v>51.999165275459099</v>
      </c>
      <c r="J226">
        <v>3594</v>
      </c>
      <c r="K226" t="s">
        <v>21</v>
      </c>
      <c r="L226" t="s">
        <v>22</v>
      </c>
      <c r="M226" s="9">
        <f t="shared" si="21"/>
        <v>41906.208333333336</v>
      </c>
      <c r="N226">
        <v>1411534800</v>
      </c>
      <c r="O226" s="9">
        <f t="shared" si="22"/>
        <v>41951.25</v>
      </c>
      <c r="P226">
        <v>1415426400</v>
      </c>
      <c r="Q226" t="b">
        <v>0</v>
      </c>
      <c r="R226" t="b">
        <v>0</v>
      </c>
      <c r="S226" t="s">
        <v>474</v>
      </c>
      <c r="T226" t="str">
        <f t="shared" si="23"/>
        <v>film &amp; video/</v>
      </c>
      <c r="U226" t="str">
        <f t="shared" si="24"/>
        <v>science fiction</v>
      </c>
    </row>
    <row r="227" spans="1:21" hidden="1" x14ac:dyDescent="0.35">
      <c r="A227">
        <v>225</v>
      </c>
      <c r="B227" s="4" t="s">
        <v>503</v>
      </c>
      <c r="C227" s="3" t="s">
        <v>504</v>
      </c>
      <c r="D227">
        <v>67800</v>
      </c>
      <c r="E227" s="11" cm="1">
        <f t="array" ref="E227">_xlfn.IFS(L227="USD",F227, L227="CAD", F227*0.73, L227="AUD", F227*0.64, L227="DKK",F227*0.13, L227="GBP", F227*1.07, L227="CHF", F227*1.01, L227="EUR", F227*0.96)</f>
        <v>176398</v>
      </c>
      <c r="F227">
        <v>176398</v>
      </c>
      <c r="G227" s="7">
        <f t="shared" si="19"/>
        <v>2.6017404129793511</v>
      </c>
      <c r="H227" t="s">
        <v>20</v>
      </c>
      <c r="I227">
        <f t="shared" si="20"/>
        <v>29.999659863945578</v>
      </c>
      <c r="J227">
        <v>5880</v>
      </c>
      <c r="K227" t="s">
        <v>21</v>
      </c>
      <c r="L227" t="s">
        <v>22</v>
      </c>
      <c r="M227" s="9">
        <f t="shared" si="21"/>
        <v>41762.208333333336</v>
      </c>
      <c r="N227">
        <v>1399093200</v>
      </c>
      <c r="O227" s="9">
        <f t="shared" si="22"/>
        <v>41762.208333333336</v>
      </c>
      <c r="P227">
        <v>1399093200</v>
      </c>
      <c r="Q227" t="b">
        <v>1</v>
      </c>
      <c r="R227" t="b">
        <v>0</v>
      </c>
      <c r="S227" t="s">
        <v>23</v>
      </c>
      <c r="T227" t="str">
        <f t="shared" si="23"/>
        <v>music/</v>
      </c>
      <c r="U227" t="str">
        <f t="shared" si="24"/>
        <v>rock</v>
      </c>
    </row>
    <row r="228" spans="1:21" hidden="1" x14ac:dyDescent="0.35">
      <c r="A228">
        <v>226</v>
      </c>
      <c r="B228" s="4" t="s">
        <v>253</v>
      </c>
      <c r="C228" s="3" t="s">
        <v>505</v>
      </c>
      <c r="D228">
        <v>3000</v>
      </c>
      <c r="E228" s="11" cm="1">
        <f t="array" ref="E228">_xlfn.IFS(L228="USD",F228, L228="CAD", F228*0.73, L228="AUD", F228*0.64, L228="DKK",F228*0.13, L228="GBP", F228*1.07, L228="CHF", F228*1.01, L228="EUR", F228*0.96)</f>
        <v>10999</v>
      </c>
      <c r="F228">
        <v>10999</v>
      </c>
      <c r="G228" s="7">
        <f t="shared" si="19"/>
        <v>3.6663333333333332</v>
      </c>
      <c r="H228" t="s">
        <v>20</v>
      </c>
      <c r="I228">
        <f t="shared" si="20"/>
        <v>98.205357142857139</v>
      </c>
      <c r="J228">
        <v>112</v>
      </c>
      <c r="K228" t="s">
        <v>21</v>
      </c>
      <c r="L228" t="s">
        <v>22</v>
      </c>
      <c r="M228" s="9">
        <f t="shared" si="21"/>
        <v>40276.208333333336</v>
      </c>
      <c r="N228">
        <v>1270702800</v>
      </c>
      <c r="O228" s="9">
        <f t="shared" si="22"/>
        <v>40313.208333333336</v>
      </c>
      <c r="P228">
        <v>1273899600</v>
      </c>
      <c r="Q228" t="b">
        <v>0</v>
      </c>
      <c r="R228" t="b">
        <v>0</v>
      </c>
      <c r="S228" t="s">
        <v>122</v>
      </c>
      <c r="T228" t="str">
        <f t="shared" si="23"/>
        <v>photography/</v>
      </c>
      <c r="U228" t="str">
        <f t="shared" si="24"/>
        <v>photography books</v>
      </c>
    </row>
    <row r="229" spans="1:21" hidden="1" x14ac:dyDescent="0.35">
      <c r="A229">
        <v>227</v>
      </c>
      <c r="B229" s="4" t="s">
        <v>506</v>
      </c>
      <c r="C229" s="3" t="s">
        <v>507</v>
      </c>
      <c r="D229">
        <v>60900</v>
      </c>
      <c r="E229" s="11" cm="1">
        <f t="array" ref="E229">_xlfn.IFS(L229="USD",F229, L229="CAD", F229*0.73, L229="AUD", F229*0.64, L229="DKK",F229*0.13, L229="GBP", F229*1.07, L229="CHF", F229*1.01, L229="EUR", F229*0.96)</f>
        <v>102751</v>
      </c>
      <c r="F229">
        <v>102751</v>
      </c>
      <c r="G229" s="7">
        <f t="shared" si="19"/>
        <v>1.687208538587849</v>
      </c>
      <c r="H229" t="s">
        <v>20</v>
      </c>
      <c r="I229">
        <f t="shared" si="20"/>
        <v>108.96182396606575</v>
      </c>
      <c r="J229">
        <v>943</v>
      </c>
      <c r="K229" t="s">
        <v>21</v>
      </c>
      <c r="L229" t="s">
        <v>22</v>
      </c>
      <c r="M229" s="9">
        <f t="shared" si="21"/>
        <v>42139.208333333328</v>
      </c>
      <c r="N229">
        <v>1431666000</v>
      </c>
      <c r="O229" s="9">
        <f t="shared" si="22"/>
        <v>42145.208333333328</v>
      </c>
      <c r="P229">
        <v>1432184400</v>
      </c>
      <c r="Q229" t="b">
        <v>0</v>
      </c>
      <c r="R229" t="b">
        <v>0</v>
      </c>
      <c r="S229" t="s">
        <v>292</v>
      </c>
      <c r="T229" t="str">
        <f t="shared" si="23"/>
        <v>games/</v>
      </c>
      <c r="U229" t="str">
        <f t="shared" si="24"/>
        <v>mobile games</v>
      </c>
    </row>
    <row r="230" spans="1:21" hidden="1" x14ac:dyDescent="0.35">
      <c r="A230">
        <v>228</v>
      </c>
      <c r="B230" s="4" t="s">
        <v>508</v>
      </c>
      <c r="C230" s="3" t="s">
        <v>509</v>
      </c>
      <c r="D230">
        <v>137900</v>
      </c>
      <c r="E230" s="11" cm="1">
        <f t="array" ref="E230">_xlfn.IFS(L230="USD",F230, L230="CAD", F230*0.73, L230="AUD", F230*0.64, L230="DKK",F230*0.13, L230="GBP", F230*1.07, L230="CHF", F230*1.01, L230="EUR", F230*0.96)</f>
        <v>165352</v>
      </c>
      <c r="F230">
        <v>165352</v>
      </c>
      <c r="G230" s="7">
        <f t="shared" si="19"/>
        <v>1.1990717911530093</v>
      </c>
      <c r="H230" t="s">
        <v>20</v>
      </c>
      <c r="I230">
        <f t="shared" si="20"/>
        <v>66.998379254457049</v>
      </c>
      <c r="J230">
        <v>2468</v>
      </c>
      <c r="K230" t="s">
        <v>21</v>
      </c>
      <c r="L230" t="s">
        <v>22</v>
      </c>
      <c r="M230" s="9">
        <f t="shared" si="21"/>
        <v>42613.208333333328</v>
      </c>
      <c r="N230">
        <v>1472619600</v>
      </c>
      <c r="O230" s="9">
        <f t="shared" si="22"/>
        <v>42638.208333333328</v>
      </c>
      <c r="P230">
        <v>1474779600</v>
      </c>
      <c r="Q230" t="b">
        <v>0</v>
      </c>
      <c r="R230" t="b">
        <v>0</v>
      </c>
      <c r="S230" t="s">
        <v>71</v>
      </c>
      <c r="T230" t="str">
        <f t="shared" si="23"/>
        <v>film &amp; video/</v>
      </c>
      <c r="U230" t="str">
        <f t="shared" si="24"/>
        <v>animation</v>
      </c>
    </row>
    <row r="231" spans="1:21" hidden="1" x14ac:dyDescent="0.35">
      <c r="A231">
        <v>229</v>
      </c>
      <c r="B231" s="4" t="s">
        <v>510</v>
      </c>
      <c r="C231" s="3" t="s">
        <v>511</v>
      </c>
      <c r="D231">
        <v>85600</v>
      </c>
      <c r="E231" s="11" cm="1">
        <f t="array" ref="E231">_xlfn.IFS(L231="USD",F231, L231="CAD", F231*0.73, L231="AUD", F231*0.64, L231="DKK",F231*0.13, L231="GBP", F231*1.07, L231="CHF", F231*1.01, L231="EUR", F231*0.96)</f>
        <v>165798</v>
      </c>
      <c r="F231">
        <v>165798</v>
      </c>
      <c r="G231" s="7">
        <f t="shared" si="19"/>
        <v>1.936892523364486</v>
      </c>
      <c r="H231" t="s">
        <v>20</v>
      </c>
      <c r="I231">
        <f t="shared" si="20"/>
        <v>64.99333594668758</v>
      </c>
      <c r="J231">
        <v>2551</v>
      </c>
      <c r="K231" t="s">
        <v>21</v>
      </c>
      <c r="L231" t="s">
        <v>22</v>
      </c>
      <c r="M231" s="9">
        <f t="shared" si="21"/>
        <v>42887.208333333328</v>
      </c>
      <c r="N231">
        <v>1496293200</v>
      </c>
      <c r="O231" s="9">
        <f t="shared" si="22"/>
        <v>42935.208333333328</v>
      </c>
      <c r="P231">
        <v>1500440400</v>
      </c>
      <c r="Q231" t="b">
        <v>0</v>
      </c>
      <c r="R231" t="b">
        <v>1</v>
      </c>
      <c r="S231" t="s">
        <v>292</v>
      </c>
      <c r="T231" t="str">
        <f t="shared" si="23"/>
        <v>games/</v>
      </c>
      <c r="U231" t="str">
        <f t="shared" si="24"/>
        <v>mobile games</v>
      </c>
    </row>
    <row r="232" spans="1:21" hidden="1" x14ac:dyDescent="0.35">
      <c r="A232">
        <v>230</v>
      </c>
      <c r="B232" s="4" t="s">
        <v>512</v>
      </c>
      <c r="C232" s="3" t="s">
        <v>513</v>
      </c>
      <c r="D232">
        <v>2400</v>
      </c>
      <c r="E232" s="11" cm="1">
        <f t="array" ref="E232">_xlfn.IFS(L232="USD",F232, L232="CAD", F232*0.73, L232="AUD", F232*0.64, L232="DKK",F232*0.13, L232="GBP", F232*1.07, L232="CHF", F232*1.01, L232="EUR", F232*0.96)</f>
        <v>10084</v>
      </c>
      <c r="F232">
        <v>10084</v>
      </c>
      <c r="G232" s="7">
        <f t="shared" si="19"/>
        <v>4.2016666666666671</v>
      </c>
      <c r="H232" t="s">
        <v>20</v>
      </c>
      <c r="I232">
        <f t="shared" si="20"/>
        <v>99.841584158415841</v>
      </c>
      <c r="J232">
        <v>101</v>
      </c>
      <c r="K232" t="s">
        <v>21</v>
      </c>
      <c r="L232" t="s">
        <v>22</v>
      </c>
      <c r="M232" s="9">
        <f t="shared" si="21"/>
        <v>43805.25</v>
      </c>
      <c r="N232">
        <v>1575612000</v>
      </c>
      <c r="O232" s="9">
        <f t="shared" si="22"/>
        <v>43805.25</v>
      </c>
      <c r="P232">
        <v>1575612000</v>
      </c>
      <c r="Q232" t="b">
        <v>0</v>
      </c>
      <c r="R232" t="b">
        <v>0</v>
      </c>
      <c r="S232" t="s">
        <v>89</v>
      </c>
      <c r="T232" t="str">
        <f t="shared" si="23"/>
        <v>games/</v>
      </c>
      <c r="U232" t="str">
        <f t="shared" si="24"/>
        <v>video games</v>
      </c>
    </row>
    <row r="233" spans="1:21" hidden="1" x14ac:dyDescent="0.35">
      <c r="A233">
        <v>231</v>
      </c>
      <c r="B233" s="4" t="s">
        <v>514</v>
      </c>
      <c r="C233" s="3" t="s">
        <v>515</v>
      </c>
      <c r="D233">
        <v>7200</v>
      </c>
      <c r="E233" s="11" cm="1">
        <f t="array" ref="E233">_xlfn.IFS(L233="USD",F233, L233="CAD", F233*0.73, L233="AUD", F233*0.64, L233="DKK",F233*0.13, L233="GBP", F233*1.07, L233="CHF", F233*1.01, L233="EUR", F233*0.96)</f>
        <v>5523</v>
      </c>
      <c r="F233">
        <v>5523</v>
      </c>
      <c r="G233" s="7">
        <f t="shared" si="19"/>
        <v>0.76708333333333334</v>
      </c>
      <c r="H233" t="s">
        <v>74</v>
      </c>
      <c r="I233">
        <f t="shared" si="20"/>
        <v>82.432835820895519</v>
      </c>
      <c r="J233">
        <v>67</v>
      </c>
      <c r="K233" t="s">
        <v>21</v>
      </c>
      <c r="L233" t="s">
        <v>22</v>
      </c>
      <c r="M233" s="9">
        <f t="shared" si="21"/>
        <v>41415.208333333336</v>
      </c>
      <c r="N233">
        <v>1369112400</v>
      </c>
      <c r="O233" s="9">
        <f t="shared" si="22"/>
        <v>41473.208333333336</v>
      </c>
      <c r="P233">
        <v>1374123600</v>
      </c>
      <c r="Q233" t="b">
        <v>0</v>
      </c>
      <c r="R233" t="b">
        <v>0</v>
      </c>
      <c r="S233" t="s">
        <v>33</v>
      </c>
      <c r="T233" t="str">
        <f t="shared" si="23"/>
        <v>theater/</v>
      </c>
      <c r="U233" t="str">
        <f t="shared" si="24"/>
        <v>plays</v>
      </c>
    </row>
    <row r="234" spans="1:21" hidden="1" x14ac:dyDescent="0.35">
      <c r="A234">
        <v>232</v>
      </c>
      <c r="B234" s="4" t="s">
        <v>516</v>
      </c>
      <c r="C234" s="3" t="s">
        <v>517</v>
      </c>
      <c r="D234">
        <v>3400</v>
      </c>
      <c r="E234" s="11" cm="1">
        <f t="array" ref="E234">_xlfn.IFS(L234="USD",F234, L234="CAD", F234*0.73, L234="AUD", F234*0.64, L234="DKK",F234*0.13, L234="GBP", F234*1.07, L234="CHF", F234*1.01, L234="EUR", F234*0.96)</f>
        <v>5823</v>
      </c>
      <c r="F234">
        <v>5823</v>
      </c>
      <c r="G234" s="7">
        <f t="shared" si="19"/>
        <v>1.7126470588235294</v>
      </c>
      <c r="H234" t="s">
        <v>20</v>
      </c>
      <c r="I234">
        <f t="shared" si="20"/>
        <v>63.293478260869563</v>
      </c>
      <c r="J234">
        <v>92</v>
      </c>
      <c r="K234" t="s">
        <v>21</v>
      </c>
      <c r="L234" t="s">
        <v>22</v>
      </c>
      <c r="M234" s="9">
        <f t="shared" si="21"/>
        <v>42576.208333333328</v>
      </c>
      <c r="N234">
        <v>1469422800</v>
      </c>
      <c r="O234" s="9">
        <f t="shared" si="22"/>
        <v>42577.208333333328</v>
      </c>
      <c r="P234">
        <v>1469509200</v>
      </c>
      <c r="Q234" t="b">
        <v>0</v>
      </c>
      <c r="R234" t="b">
        <v>0</v>
      </c>
      <c r="S234" t="s">
        <v>33</v>
      </c>
      <c r="T234" t="str">
        <f t="shared" si="23"/>
        <v>theater/</v>
      </c>
      <c r="U234" t="str">
        <f t="shared" si="24"/>
        <v>plays</v>
      </c>
    </row>
    <row r="235" spans="1:21" hidden="1" x14ac:dyDescent="0.35">
      <c r="A235">
        <v>233</v>
      </c>
      <c r="B235" s="4" t="s">
        <v>518</v>
      </c>
      <c r="C235" s="3" t="s">
        <v>519</v>
      </c>
      <c r="D235">
        <v>3800</v>
      </c>
      <c r="E235" s="11" cm="1">
        <f t="array" ref="E235">_xlfn.IFS(L235="USD",F235, L235="CAD", F235*0.73, L235="AUD", F235*0.64, L235="DKK",F235*0.13, L235="GBP", F235*1.07, L235="CHF", F235*1.01, L235="EUR", F235*0.96)</f>
        <v>6000</v>
      </c>
      <c r="F235">
        <v>6000</v>
      </c>
      <c r="G235" s="7">
        <f t="shared" si="19"/>
        <v>1.5789473684210527</v>
      </c>
      <c r="H235" t="s">
        <v>20</v>
      </c>
      <c r="I235">
        <f t="shared" si="20"/>
        <v>96.774193548387103</v>
      </c>
      <c r="J235">
        <v>62</v>
      </c>
      <c r="K235" t="s">
        <v>21</v>
      </c>
      <c r="L235" t="s">
        <v>22</v>
      </c>
      <c r="M235" s="9">
        <f t="shared" si="21"/>
        <v>40706.208333333336</v>
      </c>
      <c r="N235">
        <v>1307854800</v>
      </c>
      <c r="O235" s="9">
        <f t="shared" si="22"/>
        <v>40722.208333333336</v>
      </c>
      <c r="P235">
        <v>1309237200</v>
      </c>
      <c r="Q235" t="b">
        <v>0</v>
      </c>
      <c r="R235" t="b">
        <v>0</v>
      </c>
      <c r="S235" t="s">
        <v>71</v>
      </c>
      <c r="T235" t="str">
        <f t="shared" si="23"/>
        <v>film &amp; video/</v>
      </c>
      <c r="U235" t="str">
        <f t="shared" si="24"/>
        <v>animation</v>
      </c>
    </row>
    <row r="236" spans="1:21" hidden="1" x14ac:dyDescent="0.35">
      <c r="A236">
        <v>234</v>
      </c>
      <c r="B236" s="4" t="s">
        <v>520</v>
      </c>
      <c r="C236" s="3" t="s">
        <v>521</v>
      </c>
      <c r="D236">
        <v>7500</v>
      </c>
      <c r="E236" s="11" cm="1">
        <f t="array" ref="E236">_xlfn.IFS(L236="USD",F236, L236="CAD", F236*0.73, L236="AUD", F236*0.64, L236="DKK",F236*0.13, L236="GBP", F236*1.07, L236="CHF", F236*1.01, L236="EUR", F236*0.96)</f>
        <v>7853.7599999999993</v>
      </c>
      <c r="F236">
        <v>8181</v>
      </c>
      <c r="G236" s="7">
        <f t="shared" si="19"/>
        <v>1.0908</v>
      </c>
      <c r="H236" t="s">
        <v>20</v>
      </c>
      <c r="I236">
        <f t="shared" si="20"/>
        <v>54.906040268456373</v>
      </c>
      <c r="J236">
        <v>149</v>
      </c>
      <c r="K236" t="s">
        <v>107</v>
      </c>
      <c r="L236" t="s">
        <v>108</v>
      </c>
      <c r="M236" s="9">
        <f t="shared" si="21"/>
        <v>42969.208333333328</v>
      </c>
      <c r="N236">
        <v>1503378000</v>
      </c>
      <c r="O236" s="9">
        <f t="shared" si="22"/>
        <v>42976.208333333328</v>
      </c>
      <c r="P236">
        <v>1503982800</v>
      </c>
      <c r="Q236" t="b">
        <v>0</v>
      </c>
      <c r="R236" t="b">
        <v>1</v>
      </c>
      <c r="S236" t="s">
        <v>89</v>
      </c>
      <c r="T236" t="str">
        <f t="shared" si="23"/>
        <v>games/</v>
      </c>
      <c r="U236" t="str">
        <f t="shared" si="24"/>
        <v>video games</v>
      </c>
    </row>
    <row r="237" spans="1:21" ht="31" x14ac:dyDescent="0.35">
      <c r="A237">
        <v>235</v>
      </c>
      <c r="B237" s="4" t="s">
        <v>522</v>
      </c>
      <c r="C237" s="3" t="s">
        <v>523</v>
      </c>
      <c r="D237">
        <v>8600</v>
      </c>
      <c r="E237" s="11" cm="1">
        <f t="array" ref="E237">_xlfn.IFS(L237="USD",F237, L237="CAD", F237*0.73, L237="AUD", F237*0.64, L237="DKK",F237*0.13, L237="GBP", F237*1.07, L237="CHF", F237*1.01, L237="EUR", F237*0.96)</f>
        <v>3589</v>
      </c>
      <c r="F237">
        <v>3589</v>
      </c>
      <c r="G237" s="7">
        <f t="shared" si="19"/>
        <v>0.41732558139534881</v>
      </c>
      <c r="H237" t="s">
        <v>14</v>
      </c>
      <c r="I237">
        <f t="shared" si="20"/>
        <v>39.010869565217391</v>
      </c>
      <c r="J237">
        <v>92</v>
      </c>
      <c r="K237" t="s">
        <v>21</v>
      </c>
      <c r="L237" t="s">
        <v>22</v>
      </c>
      <c r="M237" s="9">
        <f t="shared" si="21"/>
        <v>42779.25</v>
      </c>
      <c r="N237">
        <v>1486965600</v>
      </c>
      <c r="O237" s="9">
        <f t="shared" si="22"/>
        <v>42784.25</v>
      </c>
      <c r="P237">
        <v>1487397600</v>
      </c>
      <c r="Q237" t="b">
        <v>0</v>
      </c>
      <c r="R237" t="b">
        <v>0</v>
      </c>
      <c r="S237" t="s">
        <v>71</v>
      </c>
      <c r="T237" t="str">
        <f t="shared" si="23"/>
        <v>film &amp; video/</v>
      </c>
      <c r="U237" t="str">
        <f t="shared" si="24"/>
        <v>animation</v>
      </c>
    </row>
    <row r="238" spans="1:21" x14ac:dyDescent="0.35">
      <c r="A238">
        <v>236</v>
      </c>
      <c r="B238" s="4" t="s">
        <v>524</v>
      </c>
      <c r="C238" s="3" t="s">
        <v>525</v>
      </c>
      <c r="D238">
        <v>39500</v>
      </c>
      <c r="E238" s="11" cm="1">
        <f t="array" ref="E238">_xlfn.IFS(L238="USD",F238, L238="CAD", F238*0.73, L238="AUD", F238*0.64, L238="DKK",F238*0.13, L238="GBP", F238*1.07, L238="CHF", F238*1.01, L238="EUR", F238*0.96)</f>
        <v>2766.7200000000003</v>
      </c>
      <c r="F238">
        <v>4323</v>
      </c>
      <c r="G238" s="7">
        <f t="shared" si="19"/>
        <v>0.10944303797468355</v>
      </c>
      <c r="H238" t="s">
        <v>14</v>
      </c>
      <c r="I238">
        <f t="shared" si="20"/>
        <v>75.84210526315789</v>
      </c>
      <c r="J238">
        <v>57</v>
      </c>
      <c r="K238" t="s">
        <v>26</v>
      </c>
      <c r="L238" t="s">
        <v>27</v>
      </c>
      <c r="M238" s="9">
        <f t="shared" si="21"/>
        <v>43641.208333333328</v>
      </c>
      <c r="N238">
        <v>1561438800</v>
      </c>
      <c r="O238" s="9">
        <f t="shared" si="22"/>
        <v>43648.208333333328</v>
      </c>
      <c r="P238">
        <v>1562043600</v>
      </c>
      <c r="Q238" t="b">
        <v>0</v>
      </c>
      <c r="R238" t="b">
        <v>1</v>
      </c>
      <c r="S238" t="s">
        <v>23</v>
      </c>
      <c r="T238" t="str">
        <f t="shared" si="23"/>
        <v>music/</v>
      </c>
      <c r="U238" t="str">
        <f t="shared" si="24"/>
        <v>rock</v>
      </c>
    </row>
    <row r="239" spans="1:21" ht="31" hidden="1" x14ac:dyDescent="0.35">
      <c r="A239">
        <v>237</v>
      </c>
      <c r="B239" s="4" t="s">
        <v>526</v>
      </c>
      <c r="C239" s="3" t="s">
        <v>527</v>
      </c>
      <c r="D239">
        <v>9300</v>
      </c>
      <c r="E239" s="11" cm="1">
        <f t="array" ref="E239">_xlfn.IFS(L239="USD",F239, L239="CAD", F239*0.73, L239="AUD", F239*0.64, L239="DKK",F239*0.13, L239="GBP", F239*1.07, L239="CHF", F239*1.01, L239="EUR", F239*0.96)</f>
        <v>14822</v>
      </c>
      <c r="F239">
        <v>14822</v>
      </c>
      <c r="G239" s="7">
        <f t="shared" si="19"/>
        <v>1.593763440860215</v>
      </c>
      <c r="H239" t="s">
        <v>20</v>
      </c>
      <c r="I239">
        <f t="shared" si="20"/>
        <v>45.051671732522799</v>
      </c>
      <c r="J239">
        <v>329</v>
      </c>
      <c r="K239" t="s">
        <v>21</v>
      </c>
      <c r="L239" t="s">
        <v>22</v>
      </c>
      <c r="M239" s="9">
        <f t="shared" si="21"/>
        <v>41754.208333333336</v>
      </c>
      <c r="N239">
        <v>1398402000</v>
      </c>
      <c r="O239" s="9">
        <f t="shared" si="22"/>
        <v>41756.208333333336</v>
      </c>
      <c r="P239">
        <v>1398574800</v>
      </c>
      <c r="Q239" t="b">
        <v>0</v>
      </c>
      <c r="R239" t="b">
        <v>0</v>
      </c>
      <c r="S239" t="s">
        <v>71</v>
      </c>
      <c r="T239" t="str">
        <f t="shared" si="23"/>
        <v>film &amp; video/</v>
      </c>
      <c r="U239" t="str">
        <f t="shared" si="24"/>
        <v>animation</v>
      </c>
    </row>
    <row r="240" spans="1:21" hidden="1" x14ac:dyDescent="0.35">
      <c r="A240">
        <v>238</v>
      </c>
      <c r="B240" s="4" t="s">
        <v>528</v>
      </c>
      <c r="C240" s="3" t="s">
        <v>529</v>
      </c>
      <c r="D240">
        <v>2400</v>
      </c>
      <c r="E240" s="11" cm="1">
        <f t="array" ref="E240">_xlfn.IFS(L240="USD",F240, L240="CAD", F240*0.73, L240="AUD", F240*0.64, L240="DKK",F240*0.13, L240="GBP", F240*1.07, L240="CHF", F240*1.01, L240="EUR", F240*0.96)</f>
        <v>1317.94</v>
      </c>
      <c r="F240">
        <v>10138</v>
      </c>
      <c r="G240" s="7">
        <f t="shared" si="19"/>
        <v>4.2241666666666671</v>
      </c>
      <c r="H240" t="s">
        <v>20</v>
      </c>
      <c r="I240">
        <f t="shared" si="20"/>
        <v>104.51546391752578</v>
      </c>
      <c r="J240">
        <v>97</v>
      </c>
      <c r="K240" t="s">
        <v>36</v>
      </c>
      <c r="L240" t="s">
        <v>37</v>
      </c>
      <c r="M240" s="9">
        <f t="shared" si="21"/>
        <v>43083.25</v>
      </c>
      <c r="N240">
        <v>1513231200</v>
      </c>
      <c r="O240" s="9">
        <f t="shared" si="22"/>
        <v>43108.25</v>
      </c>
      <c r="P240">
        <v>1515391200</v>
      </c>
      <c r="Q240" t="b">
        <v>0</v>
      </c>
      <c r="R240" t="b">
        <v>1</v>
      </c>
      <c r="S240" t="s">
        <v>33</v>
      </c>
      <c r="T240" t="str">
        <f t="shared" si="23"/>
        <v>theater/</v>
      </c>
      <c r="U240" t="str">
        <f t="shared" si="24"/>
        <v>plays</v>
      </c>
    </row>
    <row r="241" spans="1:21" ht="31" x14ac:dyDescent="0.35">
      <c r="A241">
        <v>239</v>
      </c>
      <c r="B241" s="4" t="s">
        <v>530</v>
      </c>
      <c r="C241" s="3" t="s">
        <v>531</v>
      </c>
      <c r="D241">
        <v>3200</v>
      </c>
      <c r="E241" s="11" cm="1">
        <f t="array" ref="E241">_xlfn.IFS(L241="USD",F241, L241="CAD", F241*0.73, L241="AUD", F241*0.64, L241="DKK",F241*0.13, L241="GBP", F241*1.07, L241="CHF", F241*1.01, L241="EUR", F241*0.96)</f>
        <v>3127</v>
      </c>
      <c r="F241">
        <v>3127</v>
      </c>
      <c r="G241" s="7">
        <f t="shared" si="19"/>
        <v>0.97718749999999999</v>
      </c>
      <c r="H241" t="s">
        <v>14</v>
      </c>
      <c r="I241">
        <f t="shared" si="20"/>
        <v>76.268292682926827</v>
      </c>
      <c r="J241">
        <v>41</v>
      </c>
      <c r="K241" t="s">
        <v>21</v>
      </c>
      <c r="L241" t="s">
        <v>22</v>
      </c>
      <c r="M241" s="9">
        <f t="shared" si="21"/>
        <v>42245.208333333328</v>
      </c>
      <c r="N241">
        <v>1440824400</v>
      </c>
      <c r="O241" s="9">
        <f t="shared" si="22"/>
        <v>42249.208333333328</v>
      </c>
      <c r="P241">
        <v>1441170000</v>
      </c>
      <c r="Q241" t="b">
        <v>0</v>
      </c>
      <c r="R241" t="b">
        <v>0</v>
      </c>
      <c r="S241" t="s">
        <v>65</v>
      </c>
      <c r="T241" t="str">
        <f t="shared" si="23"/>
        <v>technology/</v>
      </c>
      <c r="U241" t="str">
        <f t="shared" si="24"/>
        <v>wearables</v>
      </c>
    </row>
    <row r="242" spans="1:21" hidden="1" x14ac:dyDescent="0.35">
      <c r="A242">
        <v>240</v>
      </c>
      <c r="B242" s="4" t="s">
        <v>532</v>
      </c>
      <c r="C242" s="3" t="s">
        <v>533</v>
      </c>
      <c r="D242">
        <v>29400</v>
      </c>
      <c r="E242" s="11" cm="1">
        <f t="array" ref="E242">_xlfn.IFS(L242="USD",F242, L242="CAD", F242*0.73, L242="AUD", F242*0.64, L242="DKK",F242*0.13, L242="GBP", F242*1.07, L242="CHF", F242*1.01, L242="EUR", F242*0.96)</f>
        <v>123124</v>
      </c>
      <c r="F242">
        <v>123124</v>
      </c>
      <c r="G242" s="7">
        <f t="shared" si="19"/>
        <v>4.1878911564625847</v>
      </c>
      <c r="H242" t="s">
        <v>20</v>
      </c>
      <c r="I242">
        <f t="shared" si="20"/>
        <v>69.015695067264573</v>
      </c>
      <c r="J242">
        <v>1784</v>
      </c>
      <c r="K242" t="s">
        <v>21</v>
      </c>
      <c r="L242" t="s">
        <v>22</v>
      </c>
      <c r="M242" s="9">
        <f t="shared" si="21"/>
        <v>40396.208333333336</v>
      </c>
      <c r="N242">
        <v>1281070800</v>
      </c>
      <c r="O242" s="9">
        <f t="shared" si="22"/>
        <v>40397.208333333336</v>
      </c>
      <c r="P242">
        <v>1281157200</v>
      </c>
      <c r="Q242" t="b">
        <v>0</v>
      </c>
      <c r="R242" t="b">
        <v>0</v>
      </c>
      <c r="S242" t="s">
        <v>33</v>
      </c>
      <c r="T242" t="str">
        <f t="shared" si="23"/>
        <v>theater/</v>
      </c>
      <c r="U242" t="str">
        <f t="shared" si="24"/>
        <v>plays</v>
      </c>
    </row>
    <row r="243" spans="1:21" hidden="1" x14ac:dyDescent="0.35">
      <c r="A243">
        <v>241</v>
      </c>
      <c r="B243" s="4" t="s">
        <v>534</v>
      </c>
      <c r="C243" s="3" t="s">
        <v>535</v>
      </c>
      <c r="D243">
        <v>168500</v>
      </c>
      <c r="E243" s="11" cm="1">
        <f t="array" ref="E243">_xlfn.IFS(L243="USD",F243, L243="CAD", F243*0.73, L243="AUD", F243*0.64, L243="DKK",F243*0.13, L243="GBP", F243*1.07, L243="CHF", F243*1.01, L243="EUR", F243*0.96)</f>
        <v>109906.56</v>
      </c>
      <c r="F243">
        <v>171729</v>
      </c>
      <c r="G243" s="7">
        <f t="shared" si="19"/>
        <v>1.0191632047477746</v>
      </c>
      <c r="H243" t="s">
        <v>20</v>
      </c>
      <c r="I243">
        <f t="shared" si="20"/>
        <v>101.97684085510689</v>
      </c>
      <c r="J243">
        <v>1684</v>
      </c>
      <c r="K243" t="s">
        <v>26</v>
      </c>
      <c r="L243" t="s">
        <v>27</v>
      </c>
      <c r="M243" s="9">
        <f t="shared" si="21"/>
        <v>41742.208333333336</v>
      </c>
      <c r="N243">
        <v>1397365200</v>
      </c>
      <c r="O243" s="9">
        <f t="shared" si="22"/>
        <v>41752.208333333336</v>
      </c>
      <c r="P243">
        <v>1398229200</v>
      </c>
      <c r="Q243" t="b">
        <v>0</v>
      </c>
      <c r="R243" t="b">
        <v>1</v>
      </c>
      <c r="S243" t="s">
        <v>68</v>
      </c>
      <c r="T243" t="str">
        <f t="shared" si="23"/>
        <v>publishing/</v>
      </c>
      <c r="U243" t="str">
        <f t="shared" si="24"/>
        <v>nonfiction</v>
      </c>
    </row>
    <row r="244" spans="1:21" hidden="1" x14ac:dyDescent="0.35">
      <c r="A244">
        <v>242</v>
      </c>
      <c r="B244" s="4" t="s">
        <v>536</v>
      </c>
      <c r="C244" s="3" t="s">
        <v>537</v>
      </c>
      <c r="D244">
        <v>8400</v>
      </c>
      <c r="E244" s="11" cm="1">
        <f t="array" ref="E244">_xlfn.IFS(L244="USD",F244, L244="CAD", F244*0.73, L244="AUD", F244*0.64, L244="DKK",F244*0.13, L244="GBP", F244*1.07, L244="CHF", F244*1.01, L244="EUR", F244*0.96)</f>
        <v>10729</v>
      </c>
      <c r="F244">
        <v>10729</v>
      </c>
      <c r="G244" s="7">
        <f t="shared" si="19"/>
        <v>1.2772619047619047</v>
      </c>
      <c r="H244" t="s">
        <v>20</v>
      </c>
      <c r="I244">
        <f t="shared" si="20"/>
        <v>42.915999999999997</v>
      </c>
      <c r="J244">
        <v>250</v>
      </c>
      <c r="K244" t="s">
        <v>21</v>
      </c>
      <c r="L244" t="s">
        <v>22</v>
      </c>
      <c r="M244" s="9">
        <f t="shared" si="21"/>
        <v>42865.208333333328</v>
      </c>
      <c r="N244">
        <v>1494392400</v>
      </c>
      <c r="O244" s="9">
        <f t="shared" si="22"/>
        <v>42875.208333333328</v>
      </c>
      <c r="P244">
        <v>1495256400</v>
      </c>
      <c r="Q244" t="b">
        <v>0</v>
      </c>
      <c r="R244" t="b">
        <v>1</v>
      </c>
      <c r="S244" t="s">
        <v>23</v>
      </c>
      <c r="T244" t="str">
        <f t="shared" si="23"/>
        <v>music/</v>
      </c>
      <c r="U244" t="str">
        <f t="shared" si="24"/>
        <v>rock</v>
      </c>
    </row>
    <row r="245" spans="1:21" ht="31" hidden="1" x14ac:dyDescent="0.35">
      <c r="A245">
        <v>243</v>
      </c>
      <c r="B245" s="4" t="s">
        <v>538</v>
      </c>
      <c r="C245" s="3" t="s">
        <v>539</v>
      </c>
      <c r="D245">
        <v>2300</v>
      </c>
      <c r="E245" s="11" cm="1">
        <f t="array" ref="E245">_xlfn.IFS(L245="USD",F245, L245="CAD", F245*0.73, L245="AUD", F245*0.64, L245="DKK",F245*0.13, L245="GBP", F245*1.07, L245="CHF", F245*1.01, L245="EUR", F245*0.96)</f>
        <v>10240</v>
      </c>
      <c r="F245">
        <v>10240</v>
      </c>
      <c r="G245" s="7">
        <f t="shared" si="19"/>
        <v>4.4521739130434783</v>
      </c>
      <c r="H245" t="s">
        <v>20</v>
      </c>
      <c r="I245">
        <f t="shared" si="20"/>
        <v>43.025210084033617</v>
      </c>
      <c r="J245">
        <v>238</v>
      </c>
      <c r="K245" t="s">
        <v>21</v>
      </c>
      <c r="L245" t="s">
        <v>22</v>
      </c>
      <c r="M245" s="9">
        <f t="shared" si="21"/>
        <v>43163.25</v>
      </c>
      <c r="N245">
        <v>1520143200</v>
      </c>
      <c r="O245" s="9">
        <f t="shared" si="22"/>
        <v>43166.25</v>
      </c>
      <c r="P245">
        <v>1520402400</v>
      </c>
      <c r="Q245" t="b">
        <v>0</v>
      </c>
      <c r="R245" t="b">
        <v>0</v>
      </c>
      <c r="S245" t="s">
        <v>33</v>
      </c>
      <c r="T245" t="str">
        <f t="shared" si="23"/>
        <v>theater/</v>
      </c>
      <c r="U245" t="str">
        <f t="shared" si="24"/>
        <v>plays</v>
      </c>
    </row>
    <row r="246" spans="1:21" ht="31" hidden="1" x14ac:dyDescent="0.35">
      <c r="A246">
        <v>244</v>
      </c>
      <c r="B246" s="4" t="s">
        <v>540</v>
      </c>
      <c r="C246" s="3" t="s">
        <v>541</v>
      </c>
      <c r="D246">
        <v>700</v>
      </c>
      <c r="E246" s="11" cm="1">
        <f t="array" ref="E246">_xlfn.IFS(L246="USD",F246, L246="CAD", F246*0.73, L246="AUD", F246*0.64, L246="DKK",F246*0.13, L246="GBP", F246*1.07, L246="CHF", F246*1.01, L246="EUR", F246*0.96)</f>
        <v>3988</v>
      </c>
      <c r="F246">
        <v>3988</v>
      </c>
      <c r="G246" s="7">
        <f t="shared" si="19"/>
        <v>5.6971428571428575</v>
      </c>
      <c r="H246" t="s">
        <v>20</v>
      </c>
      <c r="I246">
        <f t="shared" si="20"/>
        <v>75.245283018867923</v>
      </c>
      <c r="J246">
        <v>53</v>
      </c>
      <c r="K246" t="s">
        <v>21</v>
      </c>
      <c r="L246" t="s">
        <v>22</v>
      </c>
      <c r="M246" s="9">
        <f t="shared" si="21"/>
        <v>41834.208333333336</v>
      </c>
      <c r="N246">
        <v>1405314000</v>
      </c>
      <c r="O246" s="9">
        <f t="shared" si="22"/>
        <v>41886.208333333336</v>
      </c>
      <c r="P246">
        <v>1409806800</v>
      </c>
      <c r="Q246" t="b">
        <v>0</v>
      </c>
      <c r="R246" t="b">
        <v>0</v>
      </c>
      <c r="S246" t="s">
        <v>33</v>
      </c>
      <c r="T246" t="str">
        <f t="shared" si="23"/>
        <v>theater/</v>
      </c>
      <c r="U246" t="str">
        <f t="shared" si="24"/>
        <v>plays</v>
      </c>
    </row>
    <row r="247" spans="1:21" hidden="1" x14ac:dyDescent="0.35">
      <c r="A247">
        <v>245</v>
      </c>
      <c r="B247" s="4" t="s">
        <v>542</v>
      </c>
      <c r="C247" s="3" t="s">
        <v>543</v>
      </c>
      <c r="D247">
        <v>2900</v>
      </c>
      <c r="E247" s="11" cm="1">
        <f t="array" ref="E247">_xlfn.IFS(L247="USD",F247, L247="CAD", F247*0.73, L247="AUD", F247*0.64, L247="DKK",F247*0.13, L247="GBP", F247*1.07, L247="CHF", F247*1.01, L247="EUR", F247*0.96)</f>
        <v>14771</v>
      </c>
      <c r="F247">
        <v>14771</v>
      </c>
      <c r="G247" s="7">
        <f t="shared" si="19"/>
        <v>5.0934482758620687</v>
      </c>
      <c r="H247" t="s">
        <v>20</v>
      </c>
      <c r="I247">
        <f t="shared" si="20"/>
        <v>69.023364485981304</v>
      </c>
      <c r="J247">
        <v>214</v>
      </c>
      <c r="K247" t="s">
        <v>21</v>
      </c>
      <c r="L247" t="s">
        <v>22</v>
      </c>
      <c r="M247" s="9">
        <f t="shared" si="21"/>
        <v>41736.208333333336</v>
      </c>
      <c r="N247">
        <v>1396846800</v>
      </c>
      <c r="O247" s="9">
        <f t="shared" si="22"/>
        <v>41737.208333333336</v>
      </c>
      <c r="P247">
        <v>1396933200</v>
      </c>
      <c r="Q247" t="b">
        <v>0</v>
      </c>
      <c r="R247" t="b">
        <v>0</v>
      </c>
      <c r="S247" t="s">
        <v>33</v>
      </c>
      <c r="T247" t="str">
        <f t="shared" si="23"/>
        <v>theater/</v>
      </c>
      <c r="U247" t="str">
        <f t="shared" si="24"/>
        <v>plays</v>
      </c>
    </row>
    <row r="248" spans="1:21" hidden="1" x14ac:dyDescent="0.35">
      <c r="A248">
        <v>246</v>
      </c>
      <c r="B248" s="4" t="s">
        <v>544</v>
      </c>
      <c r="C248" s="3" t="s">
        <v>545</v>
      </c>
      <c r="D248">
        <v>4500</v>
      </c>
      <c r="E248" s="11" cm="1">
        <f t="array" ref="E248">_xlfn.IFS(L248="USD",F248, L248="CAD", F248*0.73, L248="AUD", F248*0.64, L248="DKK",F248*0.13, L248="GBP", F248*1.07, L248="CHF", F248*1.01, L248="EUR", F248*0.96)</f>
        <v>14649</v>
      </c>
      <c r="F248">
        <v>14649</v>
      </c>
      <c r="G248" s="7">
        <f t="shared" si="19"/>
        <v>3.2553333333333332</v>
      </c>
      <c r="H248" t="s">
        <v>20</v>
      </c>
      <c r="I248">
        <f t="shared" si="20"/>
        <v>65.986486486486484</v>
      </c>
      <c r="J248">
        <v>222</v>
      </c>
      <c r="K248" t="s">
        <v>21</v>
      </c>
      <c r="L248" t="s">
        <v>22</v>
      </c>
      <c r="M248" s="9">
        <f t="shared" si="21"/>
        <v>41491.208333333336</v>
      </c>
      <c r="N248">
        <v>1375678800</v>
      </c>
      <c r="O248" s="9">
        <f t="shared" si="22"/>
        <v>41495.208333333336</v>
      </c>
      <c r="P248">
        <v>1376024400</v>
      </c>
      <c r="Q248" t="b">
        <v>0</v>
      </c>
      <c r="R248" t="b">
        <v>0</v>
      </c>
      <c r="S248" t="s">
        <v>28</v>
      </c>
      <c r="T248" t="str">
        <f t="shared" si="23"/>
        <v>technology/</v>
      </c>
      <c r="U248" t="str">
        <f t="shared" si="24"/>
        <v>web</v>
      </c>
    </row>
    <row r="249" spans="1:21" hidden="1" x14ac:dyDescent="0.35">
      <c r="A249">
        <v>247</v>
      </c>
      <c r="B249" s="4" t="s">
        <v>546</v>
      </c>
      <c r="C249" s="3" t="s">
        <v>547</v>
      </c>
      <c r="D249">
        <v>19800</v>
      </c>
      <c r="E249" s="11" cm="1">
        <f t="array" ref="E249">_xlfn.IFS(L249="USD",F249, L249="CAD", F249*0.73, L249="AUD", F249*0.64, L249="DKK",F249*0.13, L249="GBP", F249*1.07, L249="CHF", F249*1.01, L249="EUR", F249*0.96)</f>
        <v>184658</v>
      </c>
      <c r="F249">
        <v>184658</v>
      </c>
      <c r="G249" s="7">
        <f t="shared" si="19"/>
        <v>9.3261616161616168</v>
      </c>
      <c r="H249" t="s">
        <v>20</v>
      </c>
      <c r="I249">
        <f t="shared" si="20"/>
        <v>98.013800424628457</v>
      </c>
      <c r="J249">
        <v>1884</v>
      </c>
      <c r="K249" t="s">
        <v>21</v>
      </c>
      <c r="L249" t="s">
        <v>22</v>
      </c>
      <c r="M249" s="9">
        <f t="shared" si="21"/>
        <v>42726.25</v>
      </c>
      <c r="N249">
        <v>1482386400</v>
      </c>
      <c r="O249" s="9">
        <f t="shared" si="22"/>
        <v>42741.25</v>
      </c>
      <c r="P249">
        <v>1483682400</v>
      </c>
      <c r="Q249" t="b">
        <v>0</v>
      </c>
      <c r="R249" t="b">
        <v>1</v>
      </c>
      <c r="S249" t="s">
        <v>119</v>
      </c>
      <c r="T249" t="str">
        <f t="shared" si="23"/>
        <v>publishing/</v>
      </c>
      <c r="U249" t="str">
        <f t="shared" si="24"/>
        <v>fiction</v>
      </c>
    </row>
    <row r="250" spans="1:21" hidden="1" x14ac:dyDescent="0.35">
      <c r="A250">
        <v>248</v>
      </c>
      <c r="B250" s="4" t="s">
        <v>548</v>
      </c>
      <c r="C250" s="3" t="s">
        <v>549</v>
      </c>
      <c r="D250">
        <v>6200</v>
      </c>
      <c r="E250" s="11" cm="1">
        <f t="array" ref="E250">_xlfn.IFS(L250="USD",F250, L250="CAD", F250*0.73, L250="AUD", F250*0.64, L250="DKK",F250*0.13, L250="GBP", F250*1.07, L250="CHF", F250*1.01, L250="EUR", F250*0.96)</f>
        <v>8385.92</v>
      </c>
      <c r="F250">
        <v>13103</v>
      </c>
      <c r="G250" s="7">
        <f t="shared" si="19"/>
        <v>2.1133870967741935</v>
      </c>
      <c r="H250" t="s">
        <v>20</v>
      </c>
      <c r="I250">
        <f t="shared" si="20"/>
        <v>60.105504587155963</v>
      </c>
      <c r="J250">
        <v>218</v>
      </c>
      <c r="K250" t="s">
        <v>26</v>
      </c>
      <c r="L250" t="s">
        <v>27</v>
      </c>
      <c r="M250" s="9">
        <f t="shared" si="21"/>
        <v>42004.25</v>
      </c>
      <c r="N250">
        <v>1420005600</v>
      </c>
      <c r="O250" s="9">
        <f t="shared" si="22"/>
        <v>42009.25</v>
      </c>
      <c r="P250">
        <v>1420437600</v>
      </c>
      <c r="Q250" t="b">
        <v>0</v>
      </c>
      <c r="R250" t="b">
        <v>0</v>
      </c>
      <c r="S250" t="s">
        <v>292</v>
      </c>
      <c r="T250" t="str">
        <f t="shared" si="23"/>
        <v>games/</v>
      </c>
      <c r="U250" t="str">
        <f t="shared" si="24"/>
        <v>mobile games</v>
      </c>
    </row>
    <row r="251" spans="1:21" hidden="1" x14ac:dyDescent="0.35">
      <c r="A251">
        <v>249</v>
      </c>
      <c r="B251" s="4" t="s">
        <v>550</v>
      </c>
      <c r="C251" s="3" t="s">
        <v>551</v>
      </c>
      <c r="D251">
        <v>61500</v>
      </c>
      <c r="E251" s="11" cm="1">
        <f t="array" ref="E251">_xlfn.IFS(L251="USD",F251, L251="CAD", F251*0.73, L251="AUD", F251*0.64, L251="DKK",F251*0.13, L251="GBP", F251*1.07, L251="CHF", F251*1.01, L251="EUR", F251*0.96)</f>
        <v>168095</v>
      </c>
      <c r="F251">
        <v>168095</v>
      </c>
      <c r="G251" s="7">
        <f t="shared" si="19"/>
        <v>2.7332520325203253</v>
      </c>
      <c r="H251" t="s">
        <v>20</v>
      </c>
      <c r="I251">
        <f t="shared" si="20"/>
        <v>26.000773395204948</v>
      </c>
      <c r="J251">
        <v>6465</v>
      </c>
      <c r="K251" t="s">
        <v>21</v>
      </c>
      <c r="L251" t="s">
        <v>22</v>
      </c>
      <c r="M251" s="9">
        <f t="shared" si="21"/>
        <v>42006.25</v>
      </c>
      <c r="N251">
        <v>1420178400</v>
      </c>
      <c r="O251" s="9">
        <f t="shared" si="22"/>
        <v>42013.25</v>
      </c>
      <c r="P251">
        <v>1420783200</v>
      </c>
      <c r="Q251" t="b">
        <v>0</v>
      </c>
      <c r="R251" t="b">
        <v>0</v>
      </c>
      <c r="S251" t="s">
        <v>206</v>
      </c>
      <c r="T251" t="str">
        <f t="shared" si="23"/>
        <v>publishing/</v>
      </c>
      <c r="U251" t="str">
        <f t="shared" si="24"/>
        <v>translations</v>
      </c>
    </row>
    <row r="252" spans="1:21" x14ac:dyDescent="0.35">
      <c r="A252">
        <v>250</v>
      </c>
      <c r="B252" s="4" t="s">
        <v>552</v>
      </c>
      <c r="C252" s="3" t="s">
        <v>553</v>
      </c>
      <c r="D252">
        <v>100</v>
      </c>
      <c r="E252" s="11" cm="1">
        <f t="array" ref="E252">_xlfn.IFS(L252="USD",F252, L252="CAD", F252*0.73, L252="AUD", F252*0.64, L252="DKK",F252*0.13, L252="GBP", F252*1.07, L252="CHF", F252*1.01, L252="EUR", F252*0.96)</f>
        <v>3</v>
      </c>
      <c r="F252">
        <v>3</v>
      </c>
      <c r="G252" s="7">
        <f t="shared" si="19"/>
        <v>0.03</v>
      </c>
      <c r="H252" t="s">
        <v>14</v>
      </c>
      <c r="I252">
        <f t="shared" si="20"/>
        <v>3</v>
      </c>
      <c r="J252">
        <v>1</v>
      </c>
      <c r="K252" t="s">
        <v>21</v>
      </c>
      <c r="L252" t="s">
        <v>22</v>
      </c>
      <c r="M252" s="9">
        <f t="shared" si="21"/>
        <v>40203.25</v>
      </c>
      <c r="N252">
        <v>1264399200</v>
      </c>
      <c r="O252" s="9">
        <f t="shared" si="22"/>
        <v>40238.25</v>
      </c>
      <c r="P252">
        <v>1267423200</v>
      </c>
      <c r="Q252" t="b">
        <v>0</v>
      </c>
      <c r="R252" t="b">
        <v>0</v>
      </c>
      <c r="S252" t="s">
        <v>23</v>
      </c>
      <c r="T252" t="str">
        <f t="shared" si="23"/>
        <v>music/</v>
      </c>
      <c r="U252" t="str">
        <f t="shared" si="24"/>
        <v>rock</v>
      </c>
    </row>
    <row r="253" spans="1:21" x14ac:dyDescent="0.35">
      <c r="A253">
        <v>251</v>
      </c>
      <c r="B253" s="4" t="s">
        <v>554</v>
      </c>
      <c r="C253" s="3" t="s">
        <v>555</v>
      </c>
      <c r="D253">
        <v>7100</v>
      </c>
      <c r="E253" s="11" cm="1">
        <f t="array" ref="E253">_xlfn.IFS(L253="USD",F253, L253="CAD", F253*0.73, L253="AUD", F253*0.64, L253="DKK",F253*0.13, L253="GBP", F253*1.07, L253="CHF", F253*1.01, L253="EUR", F253*0.96)</f>
        <v>3840</v>
      </c>
      <c r="F253">
        <v>3840</v>
      </c>
      <c r="G253" s="7">
        <f t="shared" si="19"/>
        <v>0.54084507042253516</v>
      </c>
      <c r="H253" t="s">
        <v>14</v>
      </c>
      <c r="I253">
        <f t="shared" si="20"/>
        <v>38.019801980198018</v>
      </c>
      <c r="J253">
        <v>101</v>
      </c>
      <c r="K253" t="s">
        <v>21</v>
      </c>
      <c r="L253" t="s">
        <v>22</v>
      </c>
      <c r="M253" s="9">
        <f t="shared" si="21"/>
        <v>41252.25</v>
      </c>
      <c r="N253">
        <v>1355032800</v>
      </c>
      <c r="O253" s="9">
        <f t="shared" si="22"/>
        <v>41254.25</v>
      </c>
      <c r="P253">
        <v>1355205600</v>
      </c>
      <c r="Q253" t="b">
        <v>0</v>
      </c>
      <c r="R253" t="b">
        <v>0</v>
      </c>
      <c r="S253" t="s">
        <v>33</v>
      </c>
      <c r="T253" t="str">
        <f t="shared" si="23"/>
        <v>theater/</v>
      </c>
      <c r="U253" t="str">
        <f t="shared" si="24"/>
        <v>plays</v>
      </c>
    </row>
    <row r="254" spans="1:21" ht="31" hidden="1" x14ac:dyDescent="0.35">
      <c r="A254">
        <v>252</v>
      </c>
      <c r="B254" s="4" t="s">
        <v>556</v>
      </c>
      <c r="C254" s="3" t="s">
        <v>557</v>
      </c>
      <c r="D254">
        <v>1000</v>
      </c>
      <c r="E254" s="11" cm="1">
        <f t="array" ref="E254">_xlfn.IFS(L254="USD",F254, L254="CAD", F254*0.73, L254="AUD", F254*0.64, L254="DKK",F254*0.13, L254="GBP", F254*1.07, L254="CHF", F254*1.01, L254="EUR", F254*0.96)</f>
        <v>6263</v>
      </c>
      <c r="F254">
        <v>6263</v>
      </c>
      <c r="G254" s="7">
        <f t="shared" si="19"/>
        <v>6.2629999999999999</v>
      </c>
      <c r="H254" t="s">
        <v>20</v>
      </c>
      <c r="I254">
        <f t="shared" si="20"/>
        <v>106.15254237288136</v>
      </c>
      <c r="J254">
        <v>59</v>
      </c>
      <c r="K254" t="s">
        <v>21</v>
      </c>
      <c r="L254" t="s">
        <v>22</v>
      </c>
      <c r="M254" s="9">
        <f t="shared" si="21"/>
        <v>41572.208333333336</v>
      </c>
      <c r="N254">
        <v>1382677200</v>
      </c>
      <c r="O254" s="9">
        <f t="shared" si="22"/>
        <v>41577.208333333336</v>
      </c>
      <c r="P254">
        <v>1383109200</v>
      </c>
      <c r="Q254" t="b">
        <v>0</v>
      </c>
      <c r="R254" t="b">
        <v>0</v>
      </c>
      <c r="S254" t="s">
        <v>33</v>
      </c>
      <c r="T254" t="str">
        <f t="shared" si="23"/>
        <v>theater/</v>
      </c>
      <c r="U254" t="str">
        <f t="shared" si="24"/>
        <v>plays</v>
      </c>
    </row>
    <row r="255" spans="1:21" x14ac:dyDescent="0.35">
      <c r="A255">
        <v>253</v>
      </c>
      <c r="B255" s="4" t="s">
        <v>558</v>
      </c>
      <c r="C255" s="3" t="s">
        <v>559</v>
      </c>
      <c r="D255">
        <v>121500</v>
      </c>
      <c r="E255" s="11" cm="1">
        <f t="array" ref="E255">_xlfn.IFS(L255="USD",F255, L255="CAD", F255*0.73, L255="AUD", F255*0.64, L255="DKK",F255*0.13, L255="GBP", F255*1.07, L255="CHF", F255*1.01, L255="EUR", F255*0.96)</f>
        <v>78957.53</v>
      </c>
      <c r="F255">
        <v>108161</v>
      </c>
      <c r="G255" s="7">
        <f t="shared" si="19"/>
        <v>0.8902139917695473</v>
      </c>
      <c r="H255" t="s">
        <v>14</v>
      </c>
      <c r="I255">
        <f t="shared" si="20"/>
        <v>81.019475655430711</v>
      </c>
      <c r="J255">
        <v>1335</v>
      </c>
      <c r="K255" t="s">
        <v>15</v>
      </c>
      <c r="L255" t="s">
        <v>16</v>
      </c>
      <c r="M255" s="9">
        <f t="shared" si="21"/>
        <v>40641.208333333336</v>
      </c>
      <c r="N255">
        <v>1302238800</v>
      </c>
      <c r="O255" s="9">
        <f t="shared" si="22"/>
        <v>40653.208333333336</v>
      </c>
      <c r="P255">
        <v>1303275600</v>
      </c>
      <c r="Q255" t="b">
        <v>0</v>
      </c>
      <c r="R255" t="b">
        <v>0</v>
      </c>
      <c r="S255" t="s">
        <v>53</v>
      </c>
      <c r="T255" t="str">
        <f t="shared" si="23"/>
        <v>film &amp; video/</v>
      </c>
      <c r="U255" t="str">
        <f t="shared" si="24"/>
        <v>drama</v>
      </c>
    </row>
    <row r="256" spans="1:21" ht="31" hidden="1" x14ac:dyDescent="0.35">
      <c r="A256">
        <v>254</v>
      </c>
      <c r="B256" s="4" t="s">
        <v>560</v>
      </c>
      <c r="C256" s="3" t="s">
        <v>561</v>
      </c>
      <c r="D256">
        <v>4600</v>
      </c>
      <c r="E256" s="11" cm="1">
        <f t="array" ref="E256">_xlfn.IFS(L256="USD",F256, L256="CAD", F256*0.73, L256="AUD", F256*0.64, L256="DKK",F256*0.13, L256="GBP", F256*1.07, L256="CHF", F256*1.01, L256="EUR", F256*0.96)</f>
        <v>8505</v>
      </c>
      <c r="F256">
        <v>8505</v>
      </c>
      <c r="G256" s="7">
        <f t="shared" si="19"/>
        <v>1.8489130434782608</v>
      </c>
      <c r="H256" t="s">
        <v>20</v>
      </c>
      <c r="I256">
        <f t="shared" si="20"/>
        <v>96.647727272727266</v>
      </c>
      <c r="J256">
        <v>88</v>
      </c>
      <c r="K256" t="s">
        <v>21</v>
      </c>
      <c r="L256" t="s">
        <v>22</v>
      </c>
      <c r="M256" s="9">
        <f t="shared" si="21"/>
        <v>42787.25</v>
      </c>
      <c r="N256">
        <v>1487656800</v>
      </c>
      <c r="O256" s="9">
        <f t="shared" si="22"/>
        <v>42789.25</v>
      </c>
      <c r="P256">
        <v>1487829600</v>
      </c>
      <c r="Q256" t="b">
        <v>0</v>
      </c>
      <c r="R256" t="b">
        <v>0</v>
      </c>
      <c r="S256" t="s">
        <v>68</v>
      </c>
      <c r="T256" t="str">
        <f t="shared" si="23"/>
        <v>publishing/</v>
      </c>
      <c r="U256" t="str">
        <f t="shared" si="24"/>
        <v>nonfiction</v>
      </c>
    </row>
    <row r="257" spans="1:21" ht="31" hidden="1" x14ac:dyDescent="0.35">
      <c r="A257">
        <v>255</v>
      </c>
      <c r="B257" s="4" t="s">
        <v>562</v>
      </c>
      <c r="C257" s="3" t="s">
        <v>563</v>
      </c>
      <c r="D257">
        <v>80500</v>
      </c>
      <c r="E257" s="11" cm="1">
        <f t="array" ref="E257">_xlfn.IFS(L257="USD",F257, L257="CAD", F257*0.73, L257="AUD", F257*0.64, L257="DKK",F257*0.13, L257="GBP", F257*1.07, L257="CHF", F257*1.01, L257="EUR", F257*0.96)</f>
        <v>96735</v>
      </c>
      <c r="F257">
        <v>96735</v>
      </c>
      <c r="G257" s="7">
        <f t="shared" si="19"/>
        <v>1.2016770186335404</v>
      </c>
      <c r="H257" t="s">
        <v>20</v>
      </c>
      <c r="I257">
        <f t="shared" si="20"/>
        <v>57.003535651149086</v>
      </c>
      <c r="J257">
        <v>1697</v>
      </c>
      <c r="K257" t="s">
        <v>21</v>
      </c>
      <c r="L257" t="s">
        <v>22</v>
      </c>
      <c r="M257" s="9">
        <f t="shared" si="21"/>
        <v>40590.25</v>
      </c>
      <c r="N257">
        <v>1297836000</v>
      </c>
      <c r="O257" s="9">
        <f t="shared" si="22"/>
        <v>40595.25</v>
      </c>
      <c r="P257">
        <v>1298268000</v>
      </c>
      <c r="Q257" t="b">
        <v>0</v>
      </c>
      <c r="R257" t="b">
        <v>1</v>
      </c>
      <c r="S257" t="s">
        <v>23</v>
      </c>
      <c r="T257" t="str">
        <f t="shared" si="23"/>
        <v>music/</v>
      </c>
      <c r="U257" t="str">
        <f t="shared" si="24"/>
        <v>rock</v>
      </c>
    </row>
    <row r="258" spans="1:21" x14ac:dyDescent="0.35">
      <c r="A258">
        <v>256</v>
      </c>
      <c r="B258" s="4" t="s">
        <v>564</v>
      </c>
      <c r="C258" s="3" t="s">
        <v>565</v>
      </c>
      <c r="D258">
        <v>4100</v>
      </c>
      <c r="E258" s="11" cm="1">
        <f t="array" ref="E258">_xlfn.IFS(L258="USD",F258, L258="CAD", F258*0.73, L258="AUD", F258*0.64, L258="DKK",F258*0.13, L258="GBP", F258*1.07, L258="CHF", F258*1.01, L258="EUR", F258*0.96)</f>
        <v>1026.1300000000001</v>
      </c>
      <c r="F258">
        <v>959</v>
      </c>
      <c r="G258" s="7">
        <f t="shared" ref="G258:G321" si="25">F258/D258</f>
        <v>0.23390243902439026</v>
      </c>
      <c r="H258" t="s">
        <v>14</v>
      </c>
      <c r="I258">
        <f t="shared" si="20"/>
        <v>63.93333333333333</v>
      </c>
      <c r="J258">
        <v>15</v>
      </c>
      <c r="K258" t="s">
        <v>40</v>
      </c>
      <c r="L258" t="s">
        <v>41</v>
      </c>
      <c r="M258" s="9">
        <f t="shared" si="21"/>
        <v>42393.25</v>
      </c>
      <c r="N258">
        <v>1453615200</v>
      </c>
      <c r="O258" s="9">
        <f t="shared" si="22"/>
        <v>42430.25</v>
      </c>
      <c r="P258">
        <v>1456812000</v>
      </c>
      <c r="Q258" t="b">
        <v>0</v>
      </c>
      <c r="R258" t="b">
        <v>0</v>
      </c>
      <c r="S258" t="s">
        <v>23</v>
      </c>
      <c r="T258" t="str">
        <f t="shared" si="23"/>
        <v>music/</v>
      </c>
      <c r="U258" t="str">
        <f t="shared" si="24"/>
        <v>rock</v>
      </c>
    </row>
    <row r="259" spans="1:21" hidden="1" x14ac:dyDescent="0.35">
      <c r="A259">
        <v>257</v>
      </c>
      <c r="B259" s="4" t="s">
        <v>566</v>
      </c>
      <c r="C259" s="3" t="s">
        <v>567</v>
      </c>
      <c r="D259">
        <v>5700</v>
      </c>
      <c r="E259" s="11" cm="1">
        <f t="array" ref="E259">_xlfn.IFS(L259="USD",F259, L259="CAD", F259*0.73, L259="AUD", F259*0.64, L259="DKK",F259*0.13, L259="GBP", F259*1.07, L259="CHF", F259*1.01, L259="EUR", F259*0.96)</f>
        <v>8322</v>
      </c>
      <c r="F259">
        <v>8322</v>
      </c>
      <c r="G259" s="7">
        <f t="shared" si="25"/>
        <v>1.46</v>
      </c>
      <c r="H259" t="s">
        <v>20</v>
      </c>
      <c r="I259">
        <f t="shared" ref="I259:I322" si="26">(F259/J259)</f>
        <v>90.456521739130437</v>
      </c>
      <c r="J259">
        <v>92</v>
      </c>
      <c r="K259" t="s">
        <v>21</v>
      </c>
      <c r="L259" t="s">
        <v>22</v>
      </c>
      <c r="M259" s="9">
        <f t="shared" ref="M259:M322" si="27">(((N259/60)/60)/24)+DATE(1970, 1, 1)</f>
        <v>41338.25</v>
      </c>
      <c r="N259">
        <v>1362463200</v>
      </c>
      <c r="O259" s="9">
        <f t="shared" ref="O259:O322" si="28">(((P259/60)/60)/24)+DATE(1970, 1, 1)</f>
        <v>41352.208333333336</v>
      </c>
      <c r="P259">
        <v>1363669200</v>
      </c>
      <c r="Q259" t="b">
        <v>0</v>
      </c>
      <c r="R259" t="b">
        <v>0</v>
      </c>
      <c r="S259" t="s">
        <v>33</v>
      </c>
      <c r="T259" t="str">
        <f t="shared" si="23"/>
        <v>theater/</v>
      </c>
      <c r="U259" t="str">
        <f t="shared" si="24"/>
        <v>plays</v>
      </c>
    </row>
    <row r="260" spans="1:21" hidden="1" x14ac:dyDescent="0.35">
      <c r="A260">
        <v>258</v>
      </c>
      <c r="B260" s="4" t="s">
        <v>568</v>
      </c>
      <c r="C260" s="3" t="s">
        <v>569</v>
      </c>
      <c r="D260">
        <v>5000</v>
      </c>
      <c r="E260" s="11" cm="1">
        <f t="array" ref="E260">_xlfn.IFS(L260="USD",F260, L260="CAD", F260*0.73, L260="AUD", F260*0.64, L260="DKK",F260*0.13, L260="GBP", F260*1.07, L260="CHF", F260*1.01, L260="EUR", F260*0.96)</f>
        <v>13424</v>
      </c>
      <c r="F260">
        <v>13424</v>
      </c>
      <c r="G260" s="7">
        <f t="shared" si="25"/>
        <v>2.6848000000000001</v>
      </c>
      <c r="H260" t="s">
        <v>20</v>
      </c>
      <c r="I260">
        <f t="shared" si="26"/>
        <v>72.172043010752688</v>
      </c>
      <c r="J260">
        <v>186</v>
      </c>
      <c r="K260" t="s">
        <v>21</v>
      </c>
      <c r="L260" t="s">
        <v>22</v>
      </c>
      <c r="M260" s="9">
        <f t="shared" si="27"/>
        <v>42712.25</v>
      </c>
      <c r="N260">
        <v>1481176800</v>
      </c>
      <c r="O260" s="9">
        <f t="shared" si="28"/>
        <v>42732.25</v>
      </c>
      <c r="P260">
        <v>1482904800</v>
      </c>
      <c r="Q260" t="b">
        <v>0</v>
      </c>
      <c r="R260" t="b">
        <v>1</v>
      </c>
      <c r="S260" t="s">
        <v>33</v>
      </c>
      <c r="T260" t="str">
        <f t="shared" si="23"/>
        <v>theater/</v>
      </c>
      <c r="U260" t="str">
        <f t="shared" si="24"/>
        <v>plays</v>
      </c>
    </row>
    <row r="261" spans="1:21" ht="31" hidden="1" x14ac:dyDescent="0.35">
      <c r="A261">
        <v>259</v>
      </c>
      <c r="B261" s="4" t="s">
        <v>570</v>
      </c>
      <c r="C261" s="3" t="s">
        <v>571</v>
      </c>
      <c r="D261">
        <v>1800</v>
      </c>
      <c r="E261" s="11" cm="1">
        <f t="array" ref="E261">_xlfn.IFS(L261="USD",F261, L261="CAD", F261*0.73, L261="AUD", F261*0.64, L261="DKK",F261*0.13, L261="GBP", F261*1.07, L261="CHF", F261*1.01, L261="EUR", F261*0.96)</f>
        <v>10755</v>
      </c>
      <c r="F261">
        <v>10755</v>
      </c>
      <c r="G261" s="7">
        <f t="shared" si="25"/>
        <v>5.9749999999999996</v>
      </c>
      <c r="H261" t="s">
        <v>20</v>
      </c>
      <c r="I261">
        <f t="shared" si="26"/>
        <v>77.934782608695656</v>
      </c>
      <c r="J261">
        <v>138</v>
      </c>
      <c r="K261" t="s">
        <v>21</v>
      </c>
      <c r="L261" t="s">
        <v>22</v>
      </c>
      <c r="M261" s="9">
        <f t="shared" si="27"/>
        <v>41251.25</v>
      </c>
      <c r="N261">
        <v>1354946400</v>
      </c>
      <c r="O261" s="9">
        <f t="shared" si="28"/>
        <v>41270.25</v>
      </c>
      <c r="P261">
        <v>1356588000</v>
      </c>
      <c r="Q261" t="b">
        <v>1</v>
      </c>
      <c r="R261" t="b">
        <v>0</v>
      </c>
      <c r="S261" t="s">
        <v>122</v>
      </c>
      <c r="T261" t="str">
        <f t="shared" ref="T261:T324" si="29">LEFT(S261, SEARCH("/",S261,1))</f>
        <v>photography/</v>
      </c>
      <c r="U261" t="str">
        <f t="shared" si="24"/>
        <v>photography books</v>
      </c>
    </row>
    <row r="262" spans="1:21" hidden="1" x14ac:dyDescent="0.35">
      <c r="A262">
        <v>260</v>
      </c>
      <c r="B262" s="4" t="s">
        <v>572</v>
      </c>
      <c r="C262" s="3" t="s">
        <v>573</v>
      </c>
      <c r="D262">
        <v>6300</v>
      </c>
      <c r="E262" s="11" cm="1">
        <f t="array" ref="E262">_xlfn.IFS(L262="USD",F262, L262="CAD", F262*0.73, L262="AUD", F262*0.64, L262="DKK",F262*0.13, L262="GBP", F262*1.07, L262="CHF", F262*1.01, L262="EUR", F262*0.96)</f>
        <v>9935</v>
      </c>
      <c r="F262">
        <v>9935</v>
      </c>
      <c r="G262" s="7">
        <f t="shared" si="25"/>
        <v>1.5769841269841269</v>
      </c>
      <c r="H262" t="s">
        <v>20</v>
      </c>
      <c r="I262">
        <f t="shared" si="26"/>
        <v>38.065134099616856</v>
      </c>
      <c r="J262">
        <v>261</v>
      </c>
      <c r="K262" t="s">
        <v>21</v>
      </c>
      <c r="L262" t="s">
        <v>22</v>
      </c>
      <c r="M262" s="9">
        <f t="shared" si="27"/>
        <v>41180.208333333336</v>
      </c>
      <c r="N262">
        <v>1348808400</v>
      </c>
      <c r="O262" s="9">
        <f t="shared" si="28"/>
        <v>41192.208333333336</v>
      </c>
      <c r="P262">
        <v>1349845200</v>
      </c>
      <c r="Q262" t="b">
        <v>0</v>
      </c>
      <c r="R262" t="b">
        <v>0</v>
      </c>
      <c r="S262" t="s">
        <v>23</v>
      </c>
      <c r="T262" t="str">
        <f t="shared" si="29"/>
        <v>music/</v>
      </c>
      <c r="U262" t="str">
        <f t="shared" si="24"/>
        <v>rock</v>
      </c>
    </row>
    <row r="263" spans="1:21" ht="31" x14ac:dyDescent="0.35">
      <c r="A263">
        <v>261</v>
      </c>
      <c r="B263" s="4" t="s">
        <v>574</v>
      </c>
      <c r="C263" s="3" t="s">
        <v>575</v>
      </c>
      <c r="D263">
        <v>84300</v>
      </c>
      <c r="E263" s="11" cm="1">
        <f t="array" ref="E263">_xlfn.IFS(L263="USD",F263, L263="CAD", F263*0.73, L263="AUD", F263*0.64, L263="DKK",F263*0.13, L263="GBP", F263*1.07, L263="CHF", F263*1.01, L263="EUR", F263*0.96)</f>
        <v>26303</v>
      </c>
      <c r="F263">
        <v>26303</v>
      </c>
      <c r="G263" s="7">
        <f t="shared" si="25"/>
        <v>0.31201660735468567</v>
      </c>
      <c r="H263" t="s">
        <v>14</v>
      </c>
      <c r="I263">
        <f t="shared" si="26"/>
        <v>57.936123348017624</v>
      </c>
      <c r="J263">
        <v>454</v>
      </c>
      <c r="K263" t="s">
        <v>21</v>
      </c>
      <c r="L263" t="s">
        <v>22</v>
      </c>
      <c r="M263" s="9">
        <f t="shared" si="27"/>
        <v>40415.208333333336</v>
      </c>
      <c r="N263">
        <v>1282712400</v>
      </c>
      <c r="O263" s="9">
        <f t="shared" si="28"/>
        <v>40419.208333333336</v>
      </c>
      <c r="P263">
        <v>1283058000</v>
      </c>
      <c r="Q263" t="b">
        <v>0</v>
      </c>
      <c r="R263" t="b">
        <v>1</v>
      </c>
      <c r="S263" t="s">
        <v>23</v>
      </c>
      <c r="T263" t="str">
        <f t="shared" si="29"/>
        <v>music/</v>
      </c>
      <c r="U263" t="str">
        <f t="shared" si="24"/>
        <v>rock</v>
      </c>
    </row>
    <row r="264" spans="1:21" hidden="1" x14ac:dyDescent="0.35">
      <c r="A264">
        <v>262</v>
      </c>
      <c r="B264" s="4" t="s">
        <v>576</v>
      </c>
      <c r="C264" s="3" t="s">
        <v>577</v>
      </c>
      <c r="D264">
        <v>1700</v>
      </c>
      <c r="E264" s="11" cm="1">
        <f t="array" ref="E264">_xlfn.IFS(L264="USD",F264, L264="CAD", F264*0.73, L264="AUD", F264*0.64, L264="DKK",F264*0.13, L264="GBP", F264*1.07, L264="CHF", F264*1.01, L264="EUR", F264*0.96)</f>
        <v>5328</v>
      </c>
      <c r="F264">
        <v>5328</v>
      </c>
      <c r="G264" s="7">
        <f t="shared" si="25"/>
        <v>3.1341176470588237</v>
      </c>
      <c r="H264" t="s">
        <v>20</v>
      </c>
      <c r="I264">
        <f t="shared" si="26"/>
        <v>49.794392523364486</v>
      </c>
      <c r="J264">
        <v>107</v>
      </c>
      <c r="K264" t="s">
        <v>21</v>
      </c>
      <c r="L264" t="s">
        <v>22</v>
      </c>
      <c r="M264" s="9">
        <f t="shared" si="27"/>
        <v>40638.208333333336</v>
      </c>
      <c r="N264">
        <v>1301979600</v>
      </c>
      <c r="O264" s="9">
        <f t="shared" si="28"/>
        <v>40664.208333333336</v>
      </c>
      <c r="P264">
        <v>1304226000</v>
      </c>
      <c r="Q264" t="b">
        <v>0</v>
      </c>
      <c r="R264" t="b">
        <v>1</v>
      </c>
      <c r="S264" t="s">
        <v>60</v>
      </c>
      <c r="T264" t="str">
        <f t="shared" si="29"/>
        <v>music/</v>
      </c>
      <c r="U264" t="str">
        <f t="shared" si="24"/>
        <v>indie rock</v>
      </c>
    </row>
    <row r="265" spans="1:21" hidden="1" x14ac:dyDescent="0.35">
      <c r="A265">
        <v>263</v>
      </c>
      <c r="B265" s="4" t="s">
        <v>578</v>
      </c>
      <c r="C265" s="3" t="s">
        <v>579</v>
      </c>
      <c r="D265">
        <v>2900</v>
      </c>
      <c r="E265" s="11" cm="1">
        <f t="array" ref="E265">_xlfn.IFS(L265="USD",F265, L265="CAD", F265*0.73, L265="AUD", F265*0.64, L265="DKK",F265*0.13, L265="GBP", F265*1.07, L265="CHF", F265*1.01, L265="EUR", F265*0.96)</f>
        <v>10756</v>
      </c>
      <c r="F265">
        <v>10756</v>
      </c>
      <c r="G265" s="7">
        <f t="shared" si="25"/>
        <v>3.7089655172413791</v>
      </c>
      <c r="H265" t="s">
        <v>20</v>
      </c>
      <c r="I265">
        <f t="shared" si="26"/>
        <v>54.050251256281406</v>
      </c>
      <c r="J265">
        <v>199</v>
      </c>
      <c r="K265" t="s">
        <v>21</v>
      </c>
      <c r="L265" t="s">
        <v>22</v>
      </c>
      <c r="M265" s="9">
        <f t="shared" si="27"/>
        <v>40187.25</v>
      </c>
      <c r="N265">
        <v>1263016800</v>
      </c>
      <c r="O265" s="9">
        <f t="shared" si="28"/>
        <v>40187.25</v>
      </c>
      <c r="P265">
        <v>1263016800</v>
      </c>
      <c r="Q265" t="b">
        <v>0</v>
      </c>
      <c r="R265" t="b">
        <v>0</v>
      </c>
      <c r="S265" t="s">
        <v>122</v>
      </c>
      <c r="T265" t="str">
        <f t="shared" si="29"/>
        <v>photography/</v>
      </c>
      <c r="U265" t="str">
        <f t="shared" si="24"/>
        <v>photography books</v>
      </c>
    </row>
    <row r="266" spans="1:21" hidden="1" x14ac:dyDescent="0.35">
      <c r="A266">
        <v>264</v>
      </c>
      <c r="B266" s="4" t="s">
        <v>580</v>
      </c>
      <c r="C266" s="3" t="s">
        <v>581</v>
      </c>
      <c r="D266">
        <v>45600</v>
      </c>
      <c r="E266" s="11" cm="1">
        <f t="array" ref="E266">_xlfn.IFS(L266="USD",F266, L266="CAD", F266*0.73, L266="AUD", F266*0.64, L266="DKK",F266*0.13, L266="GBP", F266*1.07, L266="CHF", F266*1.01, L266="EUR", F266*0.96)</f>
        <v>165375</v>
      </c>
      <c r="F266">
        <v>165375</v>
      </c>
      <c r="G266" s="7">
        <f t="shared" si="25"/>
        <v>3.6266447368421053</v>
      </c>
      <c r="H266" t="s">
        <v>20</v>
      </c>
      <c r="I266">
        <f t="shared" si="26"/>
        <v>30.002721335268504</v>
      </c>
      <c r="J266">
        <v>5512</v>
      </c>
      <c r="K266" t="s">
        <v>21</v>
      </c>
      <c r="L266" t="s">
        <v>22</v>
      </c>
      <c r="M266" s="9">
        <f t="shared" si="27"/>
        <v>41317.25</v>
      </c>
      <c r="N266">
        <v>1360648800</v>
      </c>
      <c r="O266" s="9">
        <f t="shared" si="28"/>
        <v>41333.25</v>
      </c>
      <c r="P266">
        <v>1362031200</v>
      </c>
      <c r="Q266" t="b">
        <v>0</v>
      </c>
      <c r="R266" t="b">
        <v>0</v>
      </c>
      <c r="S266" t="s">
        <v>33</v>
      </c>
      <c r="T266" t="str">
        <f t="shared" si="29"/>
        <v>theater/</v>
      </c>
      <c r="U266" t="str">
        <f t="shared" si="24"/>
        <v>plays</v>
      </c>
    </row>
    <row r="267" spans="1:21" hidden="1" x14ac:dyDescent="0.35">
      <c r="A267">
        <v>265</v>
      </c>
      <c r="B267" s="4" t="s">
        <v>582</v>
      </c>
      <c r="C267" s="3" t="s">
        <v>583</v>
      </c>
      <c r="D267">
        <v>4900</v>
      </c>
      <c r="E267" s="11" cm="1">
        <f t="array" ref="E267">_xlfn.IFS(L267="USD",F267, L267="CAD", F267*0.73, L267="AUD", F267*0.64, L267="DKK",F267*0.13, L267="GBP", F267*1.07, L267="CHF", F267*1.01, L267="EUR", F267*0.96)</f>
        <v>6031</v>
      </c>
      <c r="F267">
        <v>6031</v>
      </c>
      <c r="G267" s="7">
        <f t="shared" si="25"/>
        <v>1.2308163265306122</v>
      </c>
      <c r="H267" t="s">
        <v>20</v>
      </c>
      <c r="I267">
        <f t="shared" si="26"/>
        <v>70.127906976744185</v>
      </c>
      <c r="J267">
        <v>86</v>
      </c>
      <c r="K267" t="s">
        <v>21</v>
      </c>
      <c r="L267" t="s">
        <v>22</v>
      </c>
      <c r="M267" s="9">
        <f t="shared" si="27"/>
        <v>42372.25</v>
      </c>
      <c r="N267">
        <v>1451800800</v>
      </c>
      <c r="O267" s="9">
        <f t="shared" si="28"/>
        <v>42416.25</v>
      </c>
      <c r="P267">
        <v>1455602400</v>
      </c>
      <c r="Q267" t="b">
        <v>0</v>
      </c>
      <c r="R267" t="b">
        <v>0</v>
      </c>
      <c r="S267" t="s">
        <v>33</v>
      </c>
      <c r="T267" t="str">
        <f t="shared" si="29"/>
        <v>theater/</v>
      </c>
      <c r="U267" t="str">
        <f t="shared" ref="U267:U330" si="30">RIGHT(S267, LEN(S267)-SEARCH("/",S267, 1))</f>
        <v>plays</v>
      </c>
    </row>
    <row r="268" spans="1:21" x14ac:dyDescent="0.35">
      <c r="A268">
        <v>266</v>
      </c>
      <c r="B268" s="4" t="s">
        <v>584</v>
      </c>
      <c r="C268" s="3" t="s">
        <v>585</v>
      </c>
      <c r="D268">
        <v>111900</v>
      </c>
      <c r="E268" s="11" cm="1">
        <f t="array" ref="E268">_xlfn.IFS(L268="USD",F268, L268="CAD", F268*0.73, L268="AUD", F268*0.64, L268="DKK",F268*0.13, L268="GBP", F268*1.07, L268="CHF", F268*1.01, L268="EUR", F268*0.96)</f>
        <v>82465.919999999998</v>
      </c>
      <c r="F268">
        <v>85902</v>
      </c>
      <c r="G268" s="7">
        <f t="shared" si="25"/>
        <v>0.76766756032171579</v>
      </c>
      <c r="H268" t="s">
        <v>14</v>
      </c>
      <c r="I268">
        <f t="shared" si="26"/>
        <v>26.996228786926462</v>
      </c>
      <c r="J268">
        <v>3182</v>
      </c>
      <c r="K268" t="s">
        <v>107</v>
      </c>
      <c r="L268" t="s">
        <v>108</v>
      </c>
      <c r="M268" s="9">
        <f t="shared" si="27"/>
        <v>41950.25</v>
      </c>
      <c r="N268">
        <v>1415340000</v>
      </c>
      <c r="O268" s="9">
        <f t="shared" si="28"/>
        <v>41983.25</v>
      </c>
      <c r="P268">
        <v>1418191200</v>
      </c>
      <c r="Q268" t="b">
        <v>0</v>
      </c>
      <c r="R268" t="b">
        <v>1</v>
      </c>
      <c r="S268" t="s">
        <v>159</v>
      </c>
      <c r="T268" t="str">
        <f t="shared" si="29"/>
        <v>music/</v>
      </c>
      <c r="U268" t="str">
        <f t="shared" si="30"/>
        <v>jazz</v>
      </c>
    </row>
    <row r="269" spans="1:21" hidden="1" x14ac:dyDescent="0.35">
      <c r="A269">
        <v>267</v>
      </c>
      <c r="B269" s="4" t="s">
        <v>586</v>
      </c>
      <c r="C269" s="3" t="s">
        <v>587</v>
      </c>
      <c r="D269">
        <v>61600</v>
      </c>
      <c r="E269" s="11" cm="1">
        <f t="array" ref="E269">_xlfn.IFS(L269="USD",F269, L269="CAD", F269*0.73, L269="AUD", F269*0.64, L269="DKK",F269*0.13, L269="GBP", F269*1.07, L269="CHF", F269*1.01, L269="EUR", F269*0.96)</f>
        <v>92102.400000000009</v>
      </c>
      <c r="F269">
        <v>143910</v>
      </c>
      <c r="G269" s="7">
        <f t="shared" si="25"/>
        <v>2.3362012987012988</v>
      </c>
      <c r="H269" t="s">
        <v>20</v>
      </c>
      <c r="I269">
        <f t="shared" si="26"/>
        <v>51.990606936416185</v>
      </c>
      <c r="J269">
        <v>2768</v>
      </c>
      <c r="K269" t="s">
        <v>26</v>
      </c>
      <c r="L269" t="s">
        <v>27</v>
      </c>
      <c r="M269" s="9">
        <f t="shared" si="27"/>
        <v>41206.208333333336</v>
      </c>
      <c r="N269">
        <v>1351054800</v>
      </c>
      <c r="O269" s="9">
        <f t="shared" si="28"/>
        <v>41222.25</v>
      </c>
      <c r="P269">
        <v>1352440800</v>
      </c>
      <c r="Q269" t="b">
        <v>0</v>
      </c>
      <c r="R269" t="b">
        <v>0</v>
      </c>
      <c r="S269" t="s">
        <v>33</v>
      </c>
      <c r="T269" t="str">
        <f t="shared" si="29"/>
        <v>theater/</v>
      </c>
      <c r="U269" t="str">
        <f t="shared" si="30"/>
        <v>plays</v>
      </c>
    </row>
    <row r="270" spans="1:21" hidden="1" x14ac:dyDescent="0.35">
      <c r="A270">
        <v>268</v>
      </c>
      <c r="B270" s="4" t="s">
        <v>588</v>
      </c>
      <c r="C270" s="3" t="s">
        <v>589</v>
      </c>
      <c r="D270">
        <v>1500</v>
      </c>
      <c r="E270" s="11" cm="1">
        <f t="array" ref="E270">_xlfn.IFS(L270="USD",F270, L270="CAD", F270*0.73, L270="AUD", F270*0.64, L270="DKK",F270*0.13, L270="GBP", F270*1.07, L270="CHF", F270*1.01, L270="EUR", F270*0.96)</f>
        <v>2708</v>
      </c>
      <c r="F270">
        <v>2708</v>
      </c>
      <c r="G270" s="7">
        <f t="shared" si="25"/>
        <v>1.8053333333333332</v>
      </c>
      <c r="H270" t="s">
        <v>20</v>
      </c>
      <c r="I270">
        <f t="shared" si="26"/>
        <v>56.416666666666664</v>
      </c>
      <c r="J270">
        <v>48</v>
      </c>
      <c r="K270" t="s">
        <v>21</v>
      </c>
      <c r="L270" t="s">
        <v>22</v>
      </c>
      <c r="M270" s="9">
        <f t="shared" si="27"/>
        <v>41186.208333333336</v>
      </c>
      <c r="N270">
        <v>1349326800</v>
      </c>
      <c r="O270" s="9">
        <f t="shared" si="28"/>
        <v>41232.25</v>
      </c>
      <c r="P270">
        <v>1353304800</v>
      </c>
      <c r="Q270" t="b">
        <v>0</v>
      </c>
      <c r="R270" t="b">
        <v>0</v>
      </c>
      <c r="S270" t="s">
        <v>42</v>
      </c>
      <c r="T270" t="str">
        <f t="shared" si="29"/>
        <v>film &amp; video/</v>
      </c>
      <c r="U270" t="str">
        <f t="shared" si="30"/>
        <v>documentary</v>
      </c>
    </row>
    <row r="271" spans="1:21" hidden="1" x14ac:dyDescent="0.35">
      <c r="A271">
        <v>269</v>
      </c>
      <c r="B271" s="4" t="s">
        <v>590</v>
      </c>
      <c r="C271" s="3" t="s">
        <v>591</v>
      </c>
      <c r="D271">
        <v>3500</v>
      </c>
      <c r="E271" s="11" cm="1">
        <f t="array" ref="E271">_xlfn.IFS(L271="USD",F271, L271="CAD", F271*0.73, L271="AUD", F271*0.64, L271="DKK",F271*0.13, L271="GBP", F271*1.07, L271="CHF", F271*1.01, L271="EUR", F271*0.96)</f>
        <v>8842</v>
      </c>
      <c r="F271">
        <v>8842</v>
      </c>
      <c r="G271" s="7">
        <f t="shared" si="25"/>
        <v>2.5262857142857142</v>
      </c>
      <c r="H271" t="s">
        <v>20</v>
      </c>
      <c r="I271">
        <f t="shared" si="26"/>
        <v>101.63218390804597</v>
      </c>
      <c r="J271">
        <v>87</v>
      </c>
      <c r="K271" t="s">
        <v>21</v>
      </c>
      <c r="L271" t="s">
        <v>22</v>
      </c>
      <c r="M271" s="9">
        <f t="shared" si="27"/>
        <v>43496.25</v>
      </c>
      <c r="N271">
        <v>1548914400</v>
      </c>
      <c r="O271" s="9">
        <f t="shared" si="28"/>
        <v>43517.25</v>
      </c>
      <c r="P271">
        <v>1550728800</v>
      </c>
      <c r="Q271" t="b">
        <v>0</v>
      </c>
      <c r="R271" t="b">
        <v>0</v>
      </c>
      <c r="S271" t="s">
        <v>269</v>
      </c>
      <c r="T271" t="str">
        <f t="shared" si="29"/>
        <v>film &amp; video/</v>
      </c>
      <c r="U271" t="str">
        <f t="shared" si="30"/>
        <v>television</v>
      </c>
    </row>
    <row r="272" spans="1:21" hidden="1" x14ac:dyDescent="0.35">
      <c r="A272">
        <v>270</v>
      </c>
      <c r="B272" s="4" t="s">
        <v>592</v>
      </c>
      <c r="C272" s="3" t="s">
        <v>593</v>
      </c>
      <c r="D272">
        <v>173900</v>
      </c>
      <c r="E272" s="11" cm="1">
        <f t="array" ref="E272">_xlfn.IFS(L272="USD",F272, L272="CAD", F272*0.73, L272="AUD", F272*0.64, L272="DKK",F272*0.13, L272="GBP", F272*1.07, L272="CHF", F272*1.01, L272="EUR", F272*0.96)</f>
        <v>47260</v>
      </c>
      <c r="F272">
        <v>47260</v>
      </c>
      <c r="G272" s="7">
        <f t="shared" si="25"/>
        <v>0.27176538240368026</v>
      </c>
      <c r="H272" t="s">
        <v>74</v>
      </c>
      <c r="I272">
        <f t="shared" si="26"/>
        <v>25.005291005291006</v>
      </c>
      <c r="J272">
        <v>1890</v>
      </c>
      <c r="K272" t="s">
        <v>21</v>
      </c>
      <c r="L272" t="s">
        <v>22</v>
      </c>
      <c r="M272" s="9">
        <f t="shared" si="27"/>
        <v>40514.25</v>
      </c>
      <c r="N272">
        <v>1291269600</v>
      </c>
      <c r="O272" s="9">
        <f t="shared" si="28"/>
        <v>40516.25</v>
      </c>
      <c r="P272">
        <v>1291442400</v>
      </c>
      <c r="Q272" t="b">
        <v>0</v>
      </c>
      <c r="R272" t="b">
        <v>0</v>
      </c>
      <c r="S272" t="s">
        <v>89</v>
      </c>
      <c r="T272" t="str">
        <f t="shared" si="29"/>
        <v>games/</v>
      </c>
      <c r="U272" t="str">
        <f t="shared" si="30"/>
        <v>video games</v>
      </c>
    </row>
    <row r="273" spans="1:21" ht="31" hidden="1" x14ac:dyDescent="0.35">
      <c r="A273">
        <v>271</v>
      </c>
      <c r="B273" s="4" t="s">
        <v>594</v>
      </c>
      <c r="C273" s="3" t="s">
        <v>595</v>
      </c>
      <c r="D273">
        <v>153700</v>
      </c>
      <c r="E273" s="11" cm="1">
        <f t="array" ref="E273">_xlfn.IFS(L273="USD",F273, L273="CAD", F273*0.73, L273="AUD", F273*0.64, L273="DKK",F273*0.13, L273="GBP", F273*1.07, L273="CHF", F273*1.01, L273="EUR", F273*0.96)</f>
        <v>1953</v>
      </c>
      <c r="F273">
        <v>1953</v>
      </c>
      <c r="G273" s="7">
        <f t="shared" si="25"/>
        <v>1.2706571242680547E-2</v>
      </c>
      <c r="H273" t="s">
        <v>47</v>
      </c>
      <c r="I273">
        <f t="shared" si="26"/>
        <v>32.016393442622949</v>
      </c>
      <c r="J273">
        <v>61</v>
      </c>
      <c r="K273" t="s">
        <v>21</v>
      </c>
      <c r="L273" t="s">
        <v>22</v>
      </c>
      <c r="M273" s="9">
        <f t="shared" si="27"/>
        <v>42345.25</v>
      </c>
      <c r="N273">
        <v>1449468000</v>
      </c>
      <c r="O273" s="9">
        <f t="shared" si="28"/>
        <v>42376.25</v>
      </c>
      <c r="P273">
        <v>1452146400</v>
      </c>
      <c r="Q273" t="b">
        <v>0</v>
      </c>
      <c r="R273" t="b">
        <v>0</v>
      </c>
      <c r="S273" t="s">
        <v>122</v>
      </c>
      <c r="T273" t="str">
        <f t="shared" si="29"/>
        <v>photography/</v>
      </c>
      <c r="U273" t="str">
        <f t="shared" si="30"/>
        <v>photography books</v>
      </c>
    </row>
    <row r="274" spans="1:21" hidden="1" x14ac:dyDescent="0.35">
      <c r="A274">
        <v>272</v>
      </c>
      <c r="B274" s="4" t="s">
        <v>596</v>
      </c>
      <c r="C274" s="3" t="s">
        <v>597</v>
      </c>
      <c r="D274">
        <v>51100</v>
      </c>
      <c r="E274" s="11" cm="1">
        <f t="array" ref="E274">_xlfn.IFS(L274="USD",F274, L274="CAD", F274*0.73, L274="AUD", F274*0.64, L274="DKK",F274*0.13, L274="GBP", F274*1.07, L274="CHF", F274*1.01, L274="EUR", F274*0.96)</f>
        <v>155349</v>
      </c>
      <c r="F274">
        <v>155349</v>
      </c>
      <c r="G274" s="7">
        <f t="shared" si="25"/>
        <v>3.0400978473581213</v>
      </c>
      <c r="H274" t="s">
        <v>20</v>
      </c>
      <c r="I274">
        <f t="shared" si="26"/>
        <v>82.021647307286173</v>
      </c>
      <c r="J274">
        <v>1894</v>
      </c>
      <c r="K274" t="s">
        <v>21</v>
      </c>
      <c r="L274" t="s">
        <v>22</v>
      </c>
      <c r="M274" s="9">
        <f t="shared" si="27"/>
        <v>43656.208333333328</v>
      </c>
      <c r="N274">
        <v>1562734800</v>
      </c>
      <c r="O274" s="9">
        <f t="shared" si="28"/>
        <v>43681.208333333328</v>
      </c>
      <c r="P274">
        <v>1564894800</v>
      </c>
      <c r="Q274" t="b">
        <v>0</v>
      </c>
      <c r="R274" t="b">
        <v>1</v>
      </c>
      <c r="S274" t="s">
        <v>33</v>
      </c>
      <c r="T274" t="str">
        <f t="shared" si="29"/>
        <v>theater/</v>
      </c>
      <c r="U274" t="str">
        <f t="shared" si="30"/>
        <v>plays</v>
      </c>
    </row>
    <row r="275" spans="1:21" hidden="1" x14ac:dyDescent="0.35">
      <c r="A275">
        <v>273</v>
      </c>
      <c r="B275" s="4" t="s">
        <v>598</v>
      </c>
      <c r="C275" s="3" t="s">
        <v>599</v>
      </c>
      <c r="D275">
        <v>7800</v>
      </c>
      <c r="E275" s="11" cm="1">
        <f t="array" ref="E275">_xlfn.IFS(L275="USD",F275, L275="CAD", F275*0.73, L275="AUD", F275*0.64, L275="DKK",F275*0.13, L275="GBP", F275*1.07, L275="CHF", F275*1.01, L275="EUR", F275*0.96)</f>
        <v>7813.92</v>
      </c>
      <c r="F275">
        <v>10704</v>
      </c>
      <c r="G275" s="7">
        <f t="shared" si="25"/>
        <v>1.3723076923076922</v>
      </c>
      <c r="H275" t="s">
        <v>20</v>
      </c>
      <c r="I275">
        <f t="shared" si="26"/>
        <v>37.957446808510639</v>
      </c>
      <c r="J275">
        <v>282</v>
      </c>
      <c r="K275" t="s">
        <v>15</v>
      </c>
      <c r="L275" t="s">
        <v>16</v>
      </c>
      <c r="M275" s="9">
        <f t="shared" si="27"/>
        <v>42995.208333333328</v>
      </c>
      <c r="N275">
        <v>1505624400</v>
      </c>
      <c r="O275" s="9">
        <f t="shared" si="28"/>
        <v>42998.208333333328</v>
      </c>
      <c r="P275">
        <v>1505883600</v>
      </c>
      <c r="Q275" t="b">
        <v>0</v>
      </c>
      <c r="R275" t="b">
        <v>0</v>
      </c>
      <c r="S275" t="s">
        <v>33</v>
      </c>
      <c r="T275" t="str">
        <f t="shared" si="29"/>
        <v>theater/</v>
      </c>
      <c r="U275" t="str">
        <f t="shared" si="30"/>
        <v>plays</v>
      </c>
    </row>
    <row r="276" spans="1:21" ht="31" x14ac:dyDescent="0.35">
      <c r="A276">
        <v>274</v>
      </c>
      <c r="B276" s="4" t="s">
        <v>600</v>
      </c>
      <c r="C276" s="3" t="s">
        <v>601</v>
      </c>
      <c r="D276">
        <v>2400</v>
      </c>
      <c r="E276" s="11" cm="1">
        <f t="array" ref="E276">_xlfn.IFS(L276="USD",F276, L276="CAD", F276*0.73, L276="AUD", F276*0.64, L276="DKK",F276*0.13, L276="GBP", F276*1.07, L276="CHF", F276*1.01, L276="EUR", F276*0.96)</f>
        <v>773</v>
      </c>
      <c r="F276">
        <v>773</v>
      </c>
      <c r="G276" s="7">
        <f t="shared" si="25"/>
        <v>0.32208333333333333</v>
      </c>
      <c r="H276" t="s">
        <v>14</v>
      </c>
      <c r="I276">
        <f t="shared" si="26"/>
        <v>51.533333333333331</v>
      </c>
      <c r="J276">
        <v>15</v>
      </c>
      <c r="K276" t="s">
        <v>21</v>
      </c>
      <c r="L276" t="s">
        <v>22</v>
      </c>
      <c r="M276" s="9">
        <f t="shared" si="27"/>
        <v>43045.25</v>
      </c>
      <c r="N276">
        <v>1509948000</v>
      </c>
      <c r="O276" s="9">
        <f t="shared" si="28"/>
        <v>43050.25</v>
      </c>
      <c r="P276">
        <v>1510380000</v>
      </c>
      <c r="Q276" t="b">
        <v>0</v>
      </c>
      <c r="R276" t="b">
        <v>0</v>
      </c>
      <c r="S276" t="s">
        <v>33</v>
      </c>
      <c r="T276" t="str">
        <f t="shared" si="29"/>
        <v>theater/</v>
      </c>
      <c r="U276" t="str">
        <f t="shared" si="30"/>
        <v>plays</v>
      </c>
    </row>
    <row r="277" spans="1:21" ht="31" hidden="1" x14ac:dyDescent="0.35">
      <c r="A277">
        <v>275</v>
      </c>
      <c r="B277" s="4" t="s">
        <v>602</v>
      </c>
      <c r="C277" s="3" t="s">
        <v>603</v>
      </c>
      <c r="D277">
        <v>3900</v>
      </c>
      <c r="E277" s="11" cm="1">
        <f t="array" ref="E277">_xlfn.IFS(L277="USD",F277, L277="CAD", F277*0.73, L277="AUD", F277*0.64, L277="DKK",F277*0.13, L277="GBP", F277*1.07, L277="CHF", F277*1.01, L277="EUR", F277*0.96)</f>
        <v>9419</v>
      </c>
      <c r="F277">
        <v>9419</v>
      </c>
      <c r="G277" s="7">
        <f t="shared" si="25"/>
        <v>2.4151282051282053</v>
      </c>
      <c r="H277" t="s">
        <v>20</v>
      </c>
      <c r="I277">
        <f t="shared" si="26"/>
        <v>81.198275862068968</v>
      </c>
      <c r="J277">
        <v>116</v>
      </c>
      <c r="K277" t="s">
        <v>21</v>
      </c>
      <c r="L277" t="s">
        <v>22</v>
      </c>
      <c r="M277" s="9">
        <f t="shared" si="27"/>
        <v>43561.208333333328</v>
      </c>
      <c r="N277">
        <v>1554526800</v>
      </c>
      <c r="O277" s="9">
        <f t="shared" si="28"/>
        <v>43569.208333333328</v>
      </c>
      <c r="P277">
        <v>1555218000</v>
      </c>
      <c r="Q277" t="b">
        <v>0</v>
      </c>
      <c r="R277" t="b">
        <v>0</v>
      </c>
      <c r="S277" t="s">
        <v>206</v>
      </c>
      <c r="T277" t="str">
        <f t="shared" si="29"/>
        <v>publishing/</v>
      </c>
      <c r="U277" t="str">
        <f t="shared" si="30"/>
        <v>translations</v>
      </c>
    </row>
    <row r="278" spans="1:21" x14ac:dyDescent="0.35">
      <c r="A278">
        <v>276</v>
      </c>
      <c r="B278" s="4" t="s">
        <v>604</v>
      </c>
      <c r="C278" s="3" t="s">
        <v>605</v>
      </c>
      <c r="D278">
        <v>5500</v>
      </c>
      <c r="E278" s="11" cm="1">
        <f t="array" ref="E278">_xlfn.IFS(L278="USD",F278, L278="CAD", F278*0.73, L278="AUD", F278*0.64, L278="DKK",F278*0.13, L278="GBP", F278*1.07, L278="CHF", F278*1.01, L278="EUR", F278*0.96)</f>
        <v>5324</v>
      </c>
      <c r="F278">
        <v>5324</v>
      </c>
      <c r="G278" s="7">
        <f t="shared" si="25"/>
        <v>0.96799999999999997</v>
      </c>
      <c r="H278" t="s">
        <v>14</v>
      </c>
      <c r="I278">
        <f t="shared" si="26"/>
        <v>40.030075187969928</v>
      </c>
      <c r="J278">
        <v>133</v>
      </c>
      <c r="K278" t="s">
        <v>21</v>
      </c>
      <c r="L278" t="s">
        <v>22</v>
      </c>
      <c r="M278" s="9">
        <f t="shared" si="27"/>
        <v>41018.208333333336</v>
      </c>
      <c r="N278">
        <v>1334811600</v>
      </c>
      <c r="O278" s="9">
        <f t="shared" si="28"/>
        <v>41023.208333333336</v>
      </c>
      <c r="P278">
        <v>1335243600</v>
      </c>
      <c r="Q278" t="b">
        <v>0</v>
      </c>
      <c r="R278" t="b">
        <v>1</v>
      </c>
      <c r="S278" t="s">
        <v>89</v>
      </c>
      <c r="T278" t="str">
        <f t="shared" si="29"/>
        <v>games/</v>
      </c>
      <c r="U278" t="str">
        <f t="shared" si="30"/>
        <v>video games</v>
      </c>
    </row>
    <row r="279" spans="1:21" ht="31" hidden="1" x14ac:dyDescent="0.35">
      <c r="A279">
        <v>277</v>
      </c>
      <c r="B279" s="4" t="s">
        <v>606</v>
      </c>
      <c r="C279" s="3" t="s">
        <v>607</v>
      </c>
      <c r="D279">
        <v>700</v>
      </c>
      <c r="E279" s="11" cm="1">
        <f t="array" ref="E279">_xlfn.IFS(L279="USD",F279, L279="CAD", F279*0.73, L279="AUD", F279*0.64, L279="DKK",F279*0.13, L279="GBP", F279*1.07, L279="CHF", F279*1.01, L279="EUR", F279*0.96)</f>
        <v>7465</v>
      </c>
      <c r="F279">
        <v>7465</v>
      </c>
      <c r="G279" s="7">
        <f t="shared" si="25"/>
        <v>10.664285714285715</v>
      </c>
      <c r="H279" t="s">
        <v>20</v>
      </c>
      <c r="I279">
        <f t="shared" si="26"/>
        <v>89.939759036144579</v>
      </c>
      <c r="J279">
        <v>83</v>
      </c>
      <c r="K279" t="s">
        <v>21</v>
      </c>
      <c r="L279" t="s">
        <v>22</v>
      </c>
      <c r="M279" s="9">
        <f t="shared" si="27"/>
        <v>40378.208333333336</v>
      </c>
      <c r="N279">
        <v>1279515600</v>
      </c>
      <c r="O279" s="9">
        <f t="shared" si="28"/>
        <v>40380.208333333336</v>
      </c>
      <c r="P279">
        <v>1279688400</v>
      </c>
      <c r="Q279" t="b">
        <v>0</v>
      </c>
      <c r="R279" t="b">
        <v>0</v>
      </c>
      <c r="S279" t="s">
        <v>33</v>
      </c>
      <c r="T279" t="str">
        <f t="shared" si="29"/>
        <v>theater/</v>
      </c>
      <c r="U279" t="str">
        <f t="shared" si="30"/>
        <v>plays</v>
      </c>
    </row>
    <row r="280" spans="1:21" hidden="1" x14ac:dyDescent="0.35">
      <c r="A280">
        <v>278</v>
      </c>
      <c r="B280" s="4" t="s">
        <v>608</v>
      </c>
      <c r="C280" s="3" t="s">
        <v>609</v>
      </c>
      <c r="D280">
        <v>2700</v>
      </c>
      <c r="E280" s="11" cm="1">
        <f t="array" ref="E280">_xlfn.IFS(L280="USD",F280, L280="CAD", F280*0.73, L280="AUD", F280*0.64, L280="DKK",F280*0.13, L280="GBP", F280*1.07, L280="CHF", F280*1.01, L280="EUR", F280*0.96)</f>
        <v>8799</v>
      </c>
      <c r="F280">
        <v>8799</v>
      </c>
      <c r="G280" s="7">
        <f t="shared" si="25"/>
        <v>3.2588888888888889</v>
      </c>
      <c r="H280" t="s">
        <v>20</v>
      </c>
      <c r="I280">
        <f t="shared" si="26"/>
        <v>96.692307692307693</v>
      </c>
      <c r="J280">
        <v>91</v>
      </c>
      <c r="K280" t="s">
        <v>21</v>
      </c>
      <c r="L280" t="s">
        <v>22</v>
      </c>
      <c r="M280" s="9">
        <f t="shared" si="27"/>
        <v>41239.25</v>
      </c>
      <c r="N280">
        <v>1353909600</v>
      </c>
      <c r="O280" s="9">
        <f t="shared" si="28"/>
        <v>41264.25</v>
      </c>
      <c r="P280">
        <v>1356069600</v>
      </c>
      <c r="Q280" t="b">
        <v>0</v>
      </c>
      <c r="R280" t="b">
        <v>0</v>
      </c>
      <c r="S280" t="s">
        <v>28</v>
      </c>
      <c r="T280" t="str">
        <f t="shared" si="29"/>
        <v>technology/</v>
      </c>
      <c r="U280" t="str">
        <f t="shared" si="30"/>
        <v>web</v>
      </c>
    </row>
    <row r="281" spans="1:21" hidden="1" x14ac:dyDescent="0.35">
      <c r="A281">
        <v>279</v>
      </c>
      <c r="B281" s="4" t="s">
        <v>610</v>
      </c>
      <c r="C281" s="3" t="s">
        <v>611</v>
      </c>
      <c r="D281">
        <v>8000</v>
      </c>
      <c r="E281" s="11" cm="1">
        <f t="array" ref="E281">_xlfn.IFS(L281="USD",F281, L281="CAD", F281*0.73, L281="AUD", F281*0.64, L281="DKK",F281*0.13, L281="GBP", F281*1.07, L281="CHF", F281*1.01, L281="EUR", F281*0.96)</f>
        <v>13656</v>
      </c>
      <c r="F281">
        <v>13656</v>
      </c>
      <c r="G281" s="7">
        <f t="shared" si="25"/>
        <v>1.7070000000000001</v>
      </c>
      <c r="H281" t="s">
        <v>20</v>
      </c>
      <c r="I281">
        <f t="shared" si="26"/>
        <v>25.010989010989011</v>
      </c>
      <c r="J281">
        <v>546</v>
      </c>
      <c r="K281" t="s">
        <v>21</v>
      </c>
      <c r="L281" t="s">
        <v>22</v>
      </c>
      <c r="M281" s="9">
        <f t="shared" si="27"/>
        <v>43346.208333333328</v>
      </c>
      <c r="N281">
        <v>1535950800</v>
      </c>
      <c r="O281" s="9">
        <f t="shared" si="28"/>
        <v>43349.208333333328</v>
      </c>
      <c r="P281">
        <v>1536210000</v>
      </c>
      <c r="Q281" t="b">
        <v>0</v>
      </c>
      <c r="R281" t="b">
        <v>0</v>
      </c>
      <c r="S281" t="s">
        <v>33</v>
      </c>
      <c r="T281" t="str">
        <f t="shared" si="29"/>
        <v>theater/</v>
      </c>
      <c r="U281" t="str">
        <f t="shared" si="30"/>
        <v>plays</v>
      </c>
    </row>
    <row r="282" spans="1:21" ht="31" hidden="1" x14ac:dyDescent="0.35">
      <c r="A282">
        <v>280</v>
      </c>
      <c r="B282" s="4" t="s">
        <v>612</v>
      </c>
      <c r="C282" s="3" t="s">
        <v>613</v>
      </c>
      <c r="D282">
        <v>2500</v>
      </c>
      <c r="E282" s="11" cm="1">
        <f t="array" ref="E282">_xlfn.IFS(L282="USD",F282, L282="CAD", F282*0.73, L282="AUD", F282*0.64, L282="DKK",F282*0.13, L282="GBP", F282*1.07, L282="CHF", F282*1.01, L282="EUR", F282*0.96)</f>
        <v>14536</v>
      </c>
      <c r="F282">
        <v>14536</v>
      </c>
      <c r="G282" s="7">
        <f t="shared" si="25"/>
        <v>5.8144</v>
      </c>
      <c r="H282" t="s">
        <v>20</v>
      </c>
      <c r="I282">
        <f t="shared" si="26"/>
        <v>36.987277353689571</v>
      </c>
      <c r="J282">
        <v>393</v>
      </c>
      <c r="K282" t="s">
        <v>21</v>
      </c>
      <c r="L282" t="s">
        <v>22</v>
      </c>
      <c r="M282" s="9">
        <f t="shared" si="27"/>
        <v>43060.25</v>
      </c>
      <c r="N282">
        <v>1511244000</v>
      </c>
      <c r="O282" s="9">
        <f t="shared" si="28"/>
        <v>43066.25</v>
      </c>
      <c r="P282">
        <v>1511762400</v>
      </c>
      <c r="Q282" t="b">
        <v>0</v>
      </c>
      <c r="R282" t="b">
        <v>0</v>
      </c>
      <c r="S282" t="s">
        <v>71</v>
      </c>
      <c r="T282" t="str">
        <f t="shared" si="29"/>
        <v>film &amp; video/</v>
      </c>
      <c r="U282" t="str">
        <f t="shared" si="30"/>
        <v>animation</v>
      </c>
    </row>
    <row r="283" spans="1:21" x14ac:dyDescent="0.35">
      <c r="A283">
        <v>281</v>
      </c>
      <c r="B283" s="4" t="s">
        <v>614</v>
      </c>
      <c r="C283" s="3" t="s">
        <v>615</v>
      </c>
      <c r="D283">
        <v>164500</v>
      </c>
      <c r="E283" s="11" cm="1">
        <f t="array" ref="E283">_xlfn.IFS(L283="USD",F283, L283="CAD", F283*0.73, L283="AUD", F283*0.64, L283="DKK",F283*0.13, L283="GBP", F283*1.07, L283="CHF", F283*1.01, L283="EUR", F283*0.96)</f>
        <v>150552</v>
      </c>
      <c r="F283">
        <v>150552</v>
      </c>
      <c r="G283" s="7">
        <f t="shared" si="25"/>
        <v>0.91520972644376897</v>
      </c>
      <c r="H283" t="s">
        <v>14</v>
      </c>
      <c r="I283">
        <f t="shared" si="26"/>
        <v>73.012609117361791</v>
      </c>
      <c r="J283">
        <v>2062</v>
      </c>
      <c r="K283" t="s">
        <v>21</v>
      </c>
      <c r="L283" t="s">
        <v>22</v>
      </c>
      <c r="M283" s="9">
        <f t="shared" si="27"/>
        <v>40979.25</v>
      </c>
      <c r="N283">
        <v>1331445600</v>
      </c>
      <c r="O283" s="9">
        <f t="shared" si="28"/>
        <v>41000.208333333336</v>
      </c>
      <c r="P283">
        <v>1333256400</v>
      </c>
      <c r="Q283" t="b">
        <v>0</v>
      </c>
      <c r="R283" t="b">
        <v>1</v>
      </c>
      <c r="S283" t="s">
        <v>33</v>
      </c>
      <c r="T283" t="str">
        <f t="shared" si="29"/>
        <v>theater/</v>
      </c>
      <c r="U283" t="str">
        <f t="shared" si="30"/>
        <v>plays</v>
      </c>
    </row>
    <row r="284" spans="1:21" hidden="1" x14ac:dyDescent="0.35">
      <c r="A284">
        <v>282</v>
      </c>
      <c r="B284" s="4" t="s">
        <v>616</v>
      </c>
      <c r="C284" s="3" t="s">
        <v>617</v>
      </c>
      <c r="D284">
        <v>8400</v>
      </c>
      <c r="E284" s="11" cm="1">
        <f t="array" ref="E284">_xlfn.IFS(L284="USD",F284, L284="CAD", F284*0.73, L284="AUD", F284*0.64, L284="DKK",F284*0.13, L284="GBP", F284*1.07, L284="CHF", F284*1.01, L284="EUR", F284*0.96)</f>
        <v>9076</v>
      </c>
      <c r="F284">
        <v>9076</v>
      </c>
      <c r="G284" s="7">
        <f t="shared" si="25"/>
        <v>1.0804761904761904</v>
      </c>
      <c r="H284" t="s">
        <v>20</v>
      </c>
      <c r="I284">
        <f t="shared" si="26"/>
        <v>68.240601503759393</v>
      </c>
      <c r="J284">
        <v>133</v>
      </c>
      <c r="K284" t="s">
        <v>21</v>
      </c>
      <c r="L284" t="s">
        <v>22</v>
      </c>
      <c r="M284" s="9">
        <f t="shared" si="27"/>
        <v>42701.25</v>
      </c>
      <c r="N284">
        <v>1480226400</v>
      </c>
      <c r="O284" s="9">
        <f t="shared" si="28"/>
        <v>42707.25</v>
      </c>
      <c r="P284">
        <v>1480744800</v>
      </c>
      <c r="Q284" t="b">
        <v>0</v>
      </c>
      <c r="R284" t="b">
        <v>1</v>
      </c>
      <c r="S284" t="s">
        <v>269</v>
      </c>
      <c r="T284" t="str">
        <f t="shared" si="29"/>
        <v>film &amp; video/</v>
      </c>
      <c r="U284" t="str">
        <f t="shared" si="30"/>
        <v>television</v>
      </c>
    </row>
    <row r="285" spans="1:21" ht="31" x14ac:dyDescent="0.35">
      <c r="A285">
        <v>283</v>
      </c>
      <c r="B285" s="4" t="s">
        <v>618</v>
      </c>
      <c r="C285" s="3" t="s">
        <v>619</v>
      </c>
      <c r="D285">
        <v>8100</v>
      </c>
      <c r="E285" s="11" cm="1">
        <f t="array" ref="E285">_xlfn.IFS(L285="USD",F285, L285="CAD", F285*0.73, L285="AUD", F285*0.64, L285="DKK",F285*0.13, L285="GBP", F285*1.07, L285="CHF", F285*1.01, L285="EUR", F285*0.96)</f>
        <v>197.21</v>
      </c>
      <c r="F285">
        <v>1517</v>
      </c>
      <c r="G285" s="7">
        <f t="shared" si="25"/>
        <v>0.18728395061728395</v>
      </c>
      <c r="H285" t="s">
        <v>14</v>
      </c>
      <c r="I285">
        <f t="shared" si="26"/>
        <v>52.310344827586206</v>
      </c>
      <c r="J285">
        <v>29</v>
      </c>
      <c r="K285" t="s">
        <v>36</v>
      </c>
      <c r="L285" t="s">
        <v>37</v>
      </c>
      <c r="M285" s="9">
        <f t="shared" si="27"/>
        <v>42520.208333333328</v>
      </c>
      <c r="N285">
        <v>1464584400</v>
      </c>
      <c r="O285" s="9">
        <f t="shared" si="28"/>
        <v>42525.208333333328</v>
      </c>
      <c r="P285">
        <v>1465016400</v>
      </c>
      <c r="Q285" t="b">
        <v>0</v>
      </c>
      <c r="R285" t="b">
        <v>0</v>
      </c>
      <c r="S285" t="s">
        <v>23</v>
      </c>
      <c r="T285" t="str">
        <f t="shared" si="29"/>
        <v>music/</v>
      </c>
      <c r="U285" t="str">
        <f t="shared" si="30"/>
        <v>rock</v>
      </c>
    </row>
    <row r="286" spans="1:21" x14ac:dyDescent="0.35">
      <c r="A286">
        <v>284</v>
      </c>
      <c r="B286" s="4" t="s">
        <v>620</v>
      </c>
      <c r="C286" s="3" t="s">
        <v>621</v>
      </c>
      <c r="D286">
        <v>9800</v>
      </c>
      <c r="E286" s="11" cm="1">
        <f t="array" ref="E286">_xlfn.IFS(L286="USD",F286, L286="CAD", F286*0.73, L286="AUD", F286*0.64, L286="DKK",F286*0.13, L286="GBP", F286*1.07, L286="CHF", F286*1.01, L286="EUR", F286*0.96)</f>
        <v>8153</v>
      </c>
      <c r="F286">
        <v>8153</v>
      </c>
      <c r="G286" s="7">
        <f t="shared" si="25"/>
        <v>0.83193877551020412</v>
      </c>
      <c r="H286" t="s">
        <v>14</v>
      </c>
      <c r="I286">
        <f t="shared" si="26"/>
        <v>61.765151515151516</v>
      </c>
      <c r="J286">
        <v>132</v>
      </c>
      <c r="K286" t="s">
        <v>21</v>
      </c>
      <c r="L286" t="s">
        <v>22</v>
      </c>
      <c r="M286" s="9">
        <f t="shared" si="27"/>
        <v>41030.208333333336</v>
      </c>
      <c r="N286">
        <v>1335848400</v>
      </c>
      <c r="O286" s="9">
        <f t="shared" si="28"/>
        <v>41035.208333333336</v>
      </c>
      <c r="P286">
        <v>1336280400</v>
      </c>
      <c r="Q286" t="b">
        <v>0</v>
      </c>
      <c r="R286" t="b">
        <v>0</v>
      </c>
      <c r="S286" t="s">
        <v>28</v>
      </c>
      <c r="T286" t="str">
        <f t="shared" si="29"/>
        <v>technology/</v>
      </c>
      <c r="U286" t="str">
        <f t="shared" si="30"/>
        <v>web</v>
      </c>
    </row>
    <row r="287" spans="1:21" hidden="1" x14ac:dyDescent="0.35">
      <c r="A287">
        <v>285</v>
      </c>
      <c r="B287" s="4" t="s">
        <v>622</v>
      </c>
      <c r="C287" s="3" t="s">
        <v>623</v>
      </c>
      <c r="D287">
        <v>900</v>
      </c>
      <c r="E287" s="11" cm="1">
        <f t="array" ref="E287">_xlfn.IFS(L287="USD",F287, L287="CAD", F287*0.73, L287="AUD", F287*0.64, L287="DKK",F287*0.13, L287="GBP", F287*1.07, L287="CHF", F287*1.01, L287="EUR", F287*0.96)</f>
        <v>6357</v>
      </c>
      <c r="F287">
        <v>6357</v>
      </c>
      <c r="G287" s="7">
        <f t="shared" si="25"/>
        <v>7.0633333333333335</v>
      </c>
      <c r="H287" t="s">
        <v>20</v>
      </c>
      <c r="I287">
        <f t="shared" si="26"/>
        <v>25.027559055118111</v>
      </c>
      <c r="J287">
        <v>254</v>
      </c>
      <c r="K287" t="s">
        <v>21</v>
      </c>
      <c r="L287" t="s">
        <v>22</v>
      </c>
      <c r="M287" s="9">
        <f t="shared" si="27"/>
        <v>42623.208333333328</v>
      </c>
      <c r="N287">
        <v>1473483600</v>
      </c>
      <c r="O287" s="9">
        <f t="shared" si="28"/>
        <v>42661.208333333328</v>
      </c>
      <c r="P287">
        <v>1476766800</v>
      </c>
      <c r="Q287" t="b">
        <v>0</v>
      </c>
      <c r="R287" t="b">
        <v>0</v>
      </c>
      <c r="S287" t="s">
        <v>33</v>
      </c>
      <c r="T287" t="str">
        <f t="shared" si="29"/>
        <v>theater/</v>
      </c>
      <c r="U287" t="str">
        <f t="shared" si="30"/>
        <v>plays</v>
      </c>
    </row>
    <row r="288" spans="1:21" hidden="1" x14ac:dyDescent="0.35">
      <c r="A288">
        <v>286</v>
      </c>
      <c r="B288" s="4" t="s">
        <v>624</v>
      </c>
      <c r="C288" s="3" t="s">
        <v>625</v>
      </c>
      <c r="D288">
        <v>112100</v>
      </c>
      <c r="E288" s="11" cm="1">
        <f t="array" ref="E288">_xlfn.IFS(L288="USD",F288, L288="CAD", F288*0.73, L288="AUD", F288*0.64, L288="DKK",F288*0.13, L288="GBP", F288*1.07, L288="CHF", F288*1.01, L288="EUR", F288*0.96)</f>
        <v>19557</v>
      </c>
      <c r="F288">
        <v>19557</v>
      </c>
      <c r="G288" s="7">
        <f t="shared" si="25"/>
        <v>0.17446030330062445</v>
      </c>
      <c r="H288" t="s">
        <v>74</v>
      </c>
      <c r="I288">
        <f t="shared" si="26"/>
        <v>106.28804347826087</v>
      </c>
      <c r="J288">
        <v>184</v>
      </c>
      <c r="K288" t="s">
        <v>21</v>
      </c>
      <c r="L288" t="s">
        <v>22</v>
      </c>
      <c r="M288" s="9">
        <f t="shared" si="27"/>
        <v>42697.25</v>
      </c>
      <c r="N288">
        <v>1479880800</v>
      </c>
      <c r="O288" s="9">
        <f t="shared" si="28"/>
        <v>42704.25</v>
      </c>
      <c r="P288">
        <v>1480485600</v>
      </c>
      <c r="Q288" t="b">
        <v>0</v>
      </c>
      <c r="R288" t="b">
        <v>0</v>
      </c>
      <c r="S288" t="s">
        <v>33</v>
      </c>
      <c r="T288" t="str">
        <f t="shared" si="29"/>
        <v>theater/</v>
      </c>
      <c r="U288" t="str">
        <f t="shared" si="30"/>
        <v>plays</v>
      </c>
    </row>
    <row r="289" spans="1:21" hidden="1" x14ac:dyDescent="0.35">
      <c r="A289">
        <v>287</v>
      </c>
      <c r="B289" s="4" t="s">
        <v>626</v>
      </c>
      <c r="C289" s="3" t="s">
        <v>627</v>
      </c>
      <c r="D289">
        <v>6300</v>
      </c>
      <c r="E289" s="11" cm="1">
        <f t="array" ref="E289">_xlfn.IFS(L289="USD",F289, L289="CAD", F289*0.73, L289="AUD", F289*0.64, L289="DKK",F289*0.13, L289="GBP", F289*1.07, L289="CHF", F289*1.01, L289="EUR", F289*0.96)</f>
        <v>13213</v>
      </c>
      <c r="F289">
        <v>13213</v>
      </c>
      <c r="G289" s="7">
        <f t="shared" si="25"/>
        <v>2.0973015873015872</v>
      </c>
      <c r="H289" t="s">
        <v>20</v>
      </c>
      <c r="I289">
        <f t="shared" si="26"/>
        <v>75.07386363636364</v>
      </c>
      <c r="J289">
        <v>176</v>
      </c>
      <c r="K289" t="s">
        <v>21</v>
      </c>
      <c r="L289" t="s">
        <v>22</v>
      </c>
      <c r="M289" s="9">
        <f t="shared" si="27"/>
        <v>42122.208333333328</v>
      </c>
      <c r="N289">
        <v>1430197200</v>
      </c>
      <c r="O289" s="9">
        <f t="shared" si="28"/>
        <v>42122.208333333328</v>
      </c>
      <c r="P289">
        <v>1430197200</v>
      </c>
      <c r="Q289" t="b">
        <v>0</v>
      </c>
      <c r="R289" t="b">
        <v>0</v>
      </c>
      <c r="S289" t="s">
        <v>50</v>
      </c>
      <c r="T289" t="str">
        <f t="shared" si="29"/>
        <v>music/</v>
      </c>
      <c r="U289" t="str">
        <f t="shared" si="30"/>
        <v>electric music</v>
      </c>
    </row>
    <row r="290" spans="1:21" x14ac:dyDescent="0.35">
      <c r="A290">
        <v>288</v>
      </c>
      <c r="B290" s="4" t="s">
        <v>628</v>
      </c>
      <c r="C290" s="3" t="s">
        <v>629</v>
      </c>
      <c r="D290">
        <v>5600</v>
      </c>
      <c r="E290" s="11" cm="1">
        <f t="array" ref="E290">_xlfn.IFS(L290="USD",F290, L290="CAD", F290*0.73, L290="AUD", F290*0.64, L290="DKK",F290*0.13, L290="GBP", F290*1.07, L290="CHF", F290*1.01, L290="EUR", F290*0.96)</f>
        <v>711.88</v>
      </c>
      <c r="F290">
        <v>5476</v>
      </c>
      <c r="G290" s="7">
        <f t="shared" si="25"/>
        <v>0.97785714285714287</v>
      </c>
      <c r="H290" t="s">
        <v>14</v>
      </c>
      <c r="I290">
        <f t="shared" si="26"/>
        <v>39.970802919708028</v>
      </c>
      <c r="J290">
        <v>137</v>
      </c>
      <c r="K290" t="s">
        <v>36</v>
      </c>
      <c r="L290" t="s">
        <v>37</v>
      </c>
      <c r="M290" s="9">
        <f t="shared" si="27"/>
        <v>40982.208333333336</v>
      </c>
      <c r="N290">
        <v>1331701200</v>
      </c>
      <c r="O290" s="9">
        <f t="shared" si="28"/>
        <v>40983.208333333336</v>
      </c>
      <c r="P290">
        <v>1331787600</v>
      </c>
      <c r="Q290" t="b">
        <v>0</v>
      </c>
      <c r="R290" t="b">
        <v>1</v>
      </c>
      <c r="S290" t="s">
        <v>148</v>
      </c>
      <c r="T290" t="str">
        <f t="shared" si="29"/>
        <v>music/</v>
      </c>
      <c r="U290" t="str">
        <f t="shared" si="30"/>
        <v>metal</v>
      </c>
    </row>
    <row r="291" spans="1:21" hidden="1" x14ac:dyDescent="0.35">
      <c r="A291">
        <v>289</v>
      </c>
      <c r="B291" s="4" t="s">
        <v>630</v>
      </c>
      <c r="C291" s="3" t="s">
        <v>631</v>
      </c>
      <c r="D291">
        <v>800</v>
      </c>
      <c r="E291" s="11" cm="1">
        <f t="array" ref="E291">_xlfn.IFS(L291="USD",F291, L291="CAD", F291*0.73, L291="AUD", F291*0.64, L291="DKK",F291*0.13, L291="GBP", F291*1.07, L291="CHF", F291*1.01, L291="EUR", F291*0.96)</f>
        <v>9836.02</v>
      </c>
      <c r="F291">
        <v>13474</v>
      </c>
      <c r="G291" s="7">
        <f t="shared" si="25"/>
        <v>16.842500000000001</v>
      </c>
      <c r="H291" t="s">
        <v>20</v>
      </c>
      <c r="I291">
        <f t="shared" si="26"/>
        <v>39.982195845697326</v>
      </c>
      <c r="J291">
        <v>337</v>
      </c>
      <c r="K291" t="s">
        <v>15</v>
      </c>
      <c r="L291" t="s">
        <v>16</v>
      </c>
      <c r="M291" s="9">
        <f t="shared" si="27"/>
        <v>42219.208333333328</v>
      </c>
      <c r="N291">
        <v>1438578000</v>
      </c>
      <c r="O291" s="9">
        <f t="shared" si="28"/>
        <v>42222.208333333328</v>
      </c>
      <c r="P291">
        <v>1438837200</v>
      </c>
      <c r="Q291" t="b">
        <v>0</v>
      </c>
      <c r="R291" t="b">
        <v>0</v>
      </c>
      <c r="S291" t="s">
        <v>33</v>
      </c>
      <c r="T291" t="str">
        <f t="shared" si="29"/>
        <v>theater/</v>
      </c>
      <c r="U291" t="str">
        <f t="shared" si="30"/>
        <v>plays</v>
      </c>
    </row>
    <row r="292" spans="1:21" x14ac:dyDescent="0.35">
      <c r="A292">
        <v>290</v>
      </c>
      <c r="B292" s="4" t="s">
        <v>632</v>
      </c>
      <c r="C292" s="3" t="s">
        <v>633</v>
      </c>
      <c r="D292">
        <v>168600</v>
      </c>
      <c r="E292" s="11" cm="1">
        <f t="array" ref="E292">_xlfn.IFS(L292="USD",F292, L292="CAD", F292*0.73, L292="AUD", F292*0.64, L292="DKK",F292*0.13, L292="GBP", F292*1.07, L292="CHF", F292*1.01, L292="EUR", F292*0.96)</f>
        <v>91722</v>
      </c>
      <c r="F292">
        <v>91722</v>
      </c>
      <c r="G292" s="7">
        <f t="shared" si="25"/>
        <v>0.54402135231316728</v>
      </c>
      <c r="H292" t="s">
        <v>14</v>
      </c>
      <c r="I292">
        <f t="shared" si="26"/>
        <v>101.01541850220265</v>
      </c>
      <c r="J292">
        <v>908</v>
      </c>
      <c r="K292" t="s">
        <v>21</v>
      </c>
      <c r="L292" t="s">
        <v>22</v>
      </c>
      <c r="M292" s="9">
        <f t="shared" si="27"/>
        <v>41404.208333333336</v>
      </c>
      <c r="N292">
        <v>1368162000</v>
      </c>
      <c r="O292" s="9">
        <f t="shared" si="28"/>
        <v>41436.208333333336</v>
      </c>
      <c r="P292">
        <v>1370926800</v>
      </c>
      <c r="Q292" t="b">
        <v>0</v>
      </c>
      <c r="R292" t="b">
        <v>1</v>
      </c>
      <c r="S292" t="s">
        <v>42</v>
      </c>
      <c r="T292" t="str">
        <f t="shared" si="29"/>
        <v>film &amp; video/</v>
      </c>
      <c r="U292" t="str">
        <f t="shared" si="30"/>
        <v>documentary</v>
      </c>
    </row>
    <row r="293" spans="1:21" hidden="1" x14ac:dyDescent="0.35">
      <c r="A293">
        <v>291</v>
      </c>
      <c r="B293" s="4" t="s">
        <v>634</v>
      </c>
      <c r="C293" s="3" t="s">
        <v>635</v>
      </c>
      <c r="D293">
        <v>1800</v>
      </c>
      <c r="E293" s="11" cm="1">
        <f t="array" ref="E293">_xlfn.IFS(L293="USD",F293, L293="CAD", F293*0.73, L293="AUD", F293*0.64, L293="DKK",F293*0.13, L293="GBP", F293*1.07, L293="CHF", F293*1.01, L293="EUR", F293*0.96)</f>
        <v>8219</v>
      </c>
      <c r="F293">
        <v>8219</v>
      </c>
      <c r="G293" s="7">
        <f t="shared" si="25"/>
        <v>4.5661111111111108</v>
      </c>
      <c r="H293" t="s">
        <v>20</v>
      </c>
      <c r="I293">
        <f t="shared" si="26"/>
        <v>76.813084112149539</v>
      </c>
      <c r="J293">
        <v>107</v>
      </c>
      <c r="K293" t="s">
        <v>21</v>
      </c>
      <c r="L293" t="s">
        <v>22</v>
      </c>
      <c r="M293" s="9">
        <f t="shared" si="27"/>
        <v>40831.208333333336</v>
      </c>
      <c r="N293">
        <v>1318654800</v>
      </c>
      <c r="O293" s="9">
        <f t="shared" si="28"/>
        <v>40835.208333333336</v>
      </c>
      <c r="P293">
        <v>1319000400</v>
      </c>
      <c r="Q293" t="b">
        <v>1</v>
      </c>
      <c r="R293" t="b">
        <v>0</v>
      </c>
      <c r="S293" t="s">
        <v>28</v>
      </c>
      <c r="T293" t="str">
        <f t="shared" si="29"/>
        <v>technology/</v>
      </c>
      <c r="U293" t="str">
        <f t="shared" si="30"/>
        <v>web</v>
      </c>
    </row>
    <row r="294" spans="1:21" x14ac:dyDescent="0.35">
      <c r="A294">
        <v>292</v>
      </c>
      <c r="B294" s="4" t="s">
        <v>636</v>
      </c>
      <c r="C294" s="3" t="s">
        <v>637</v>
      </c>
      <c r="D294">
        <v>7300</v>
      </c>
      <c r="E294" s="11" cm="1">
        <f t="array" ref="E294">_xlfn.IFS(L294="USD",F294, L294="CAD", F294*0.73, L294="AUD", F294*0.64, L294="DKK",F294*0.13, L294="GBP", F294*1.07, L294="CHF", F294*1.01, L294="EUR", F294*0.96)</f>
        <v>717</v>
      </c>
      <c r="F294">
        <v>717</v>
      </c>
      <c r="G294" s="7">
        <f t="shared" si="25"/>
        <v>9.8219178082191785E-2</v>
      </c>
      <c r="H294" t="s">
        <v>14</v>
      </c>
      <c r="I294">
        <f t="shared" si="26"/>
        <v>71.7</v>
      </c>
      <c r="J294">
        <v>10</v>
      </c>
      <c r="K294" t="s">
        <v>21</v>
      </c>
      <c r="L294" t="s">
        <v>22</v>
      </c>
      <c r="M294" s="9">
        <f t="shared" si="27"/>
        <v>40984.208333333336</v>
      </c>
      <c r="N294">
        <v>1331874000</v>
      </c>
      <c r="O294" s="9">
        <f t="shared" si="28"/>
        <v>41002.208333333336</v>
      </c>
      <c r="P294">
        <v>1333429200</v>
      </c>
      <c r="Q294" t="b">
        <v>0</v>
      </c>
      <c r="R294" t="b">
        <v>0</v>
      </c>
      <c r="S294" t="s">
        <v>17</v>
      </c>
      <c r="T294" t="str">
        <f t="shared" si="29"/>
        <v>food/</v>
      </c>
      <c r="U294" t="str">
        <f t="shared" si="30"/>
        <v>food trucks</v>
      </c>
    </row>
    <row r="295" spans="1:21" hidden="1" x14ac:dyDescent="0.35">
      <c r="A295">
        <v>293</v>
      </c>
      <c r="B295" s="4" t="s">
        <v>638</v>
      </c>
      <c r="C295" s="3" t="s">
        <v>639</v>
      </c>
      <c r="D295">
        <v>6500</v>
      </c>
      <c r="E295" s="11" cm="1">
        <f t="array" ref="E295">_xlfn.IFS(L295="USD",F295, L295="CAD", F295*0.73, L295="AUD", F295*0.64, L295="DKK",F295*0.13, L295="GBP", F295*1.07, L295="CHF", F295*1.01, L295="EUR", F295*0.96)</f>
        <v>1022.4</v>
      </c>
      <c r="F295">
        <v>1065</v>
      </c>
      <c r="G295" s="7">
        <f t="shared" si="25"/>
        <v>0.16384615384615384</v>
      </c>
      <c r="H295" t="s">
        <v>74</v>
      </c>
      <c r="I295">
        <f t="shared" si="26"/>
        <v>33.28125</v>
      </c>
      <c r="J295">
        <v>32</v>
      </c>
      <c r="K295" t="s">
        <v>107</v>
      </c>
      <c r="L295" t="s">
        <v>108</v>
      </c>
      <c r="M295" s="9">
        <f t="shared" si="27"/>
        <v>40456.208333333336</v>
      </c>
      <c r="N295">
        <v>1286254800</v>
      </c>
      <c r="O295" s="9">
        <f t="shared" si="28"/>
        <v>40465.208333333336</v>
      </c>
      <c r="P295">
        <v>1287032400</v>
      </c>
      <c r="Q295" t="b">
        <v>0</v>
      </c>
      <c r="R295" t="b">
        <v>0</v>
      </c>
      <c r="S295" t="s">
        <v>33</v>
      </c>
      <c r="T295" t="str">
        <f t="shared" si="29"/>
        <v>theater/</v>
      </c>
      <c r="U295" t="str">
        <f t="shared" si="30"/>
        <v>plays</v>
      </c>
    </row>
    <row r="296" spans="1:21" hidden="1" x14ac:dyDescent="0.35">
      <c r="A296">
        <v>294</v>
      </c>
      <c r="B296" s="4" t="s">
        <v>640</v>
      </c>
      <c r="C296" s="3" t="s">
        <v>641</v>
      </c>
      <c r="D296">
        <v>600</v>
      </c>
      <c r="E296" s="11" cm="1">
        <f t="array" ref="E296">_xlfn.IFS(L296="USD",F296, L296="CAD", F296*0.73, L296="AUD", F296*0.64, L296="DKK",F296*0.13, L296="GBP", F296*1.07, L296="CHF", F296*1.01, L296="EUR", F296*0.96)</f>
        <v>8038</v>
      </c>
      <c r="F296">
        <v>8038</v>
      </c>
      <c r="G296" s="7">
        <f t="shared" si="25"/>
        <v>13.396666666666667</v>
      </c>
      <c r="H296" t="s">
        <v>20</v>
      </c>
      <c r="I296">
        <f t="shared" si="26"/>
        <v>43.923497267759565</v>
      </c>
      <c r="J296">
        <v>183</v>
      </c>
      <c r="K296" t="s">
        <v>21</v>
      </c>
      <c r="L296" t="s">
        <v>22</v>
      </c>
      <c r="M296" s="9">
        <f t="shared" si="27"/>
        <v>43399.208333333328</v>
      </c>
      <c r="N296">
        <v>1540530000</v>
      </c>
      <c r="O296" s="9">
        <f t="shared" si="28"/>
        <v>43411.25</v>
      </c>
      <c r="P296">
        <v>1541570400</v>
      </c>
      <c r="Q296" t="b">
        <v>0</v>
      </c>
      <c r="R296" t="b">
        <v>0</v>
      </c>
      <c r="S296" t="s">
        <v>33</v>
      </c>
      <c r="T296" t="str">
        <f t="shared" si="29"/>
        <v>theater/</v>
      </c>
      <c r="U296" t="str">
        <f t="shared" si="30"/>
        <v>plays</v>
      </c>
    </row>
    <row r="297" spans="1:21" ht="31" x14ac:dyDescent="0.35">
      <c r="A297">
        <v>295</v>
      </c>
      <c r="B297" s="4" t="s">
        <v>642</v>
      </c>
      <c r="C297" s="3" t="s">
        <v>643</v>
      </c>
      <c r="D297">
        <v>192900</v>
      </c>
      <c r="E297" s="11" cm="1">
        <f t="array" ref="E297">_xlfn.IFS(L297="USD",F297, L297="CAD", F297*0.73, L297="AUD", F297*0.64, L297="DKK",F297*0.13, L297="GBP", F297*1.07, L297="CHF", F297*1.01, L297="EUR", F297*0.96)</f>
        <v>69456.69</v>
      </c>
      <c r="F297">
        <v>68769</v>
      </c>
      <c r="G297" s="7">
        <f t="shared" si="25"/>
        <v>0.35650077760497667</v>
      </c>
      <c r="H297" t="s">
        <v>14</v>
      </c>
      <c r="I297">
        <f t="shared" si="26"/>
        <v>36.004712041884815</v>
      </c>
      <c r="J297">
        <v>1910</v>
      </c>
      <c r="K297" t="s">
        <v>98</v>
      </c>
      <c r="L297" t="s">
        <v>99</v>
      </c>
      <c r="M297" s="9">
        <f t="shared" si="27"/>
        <v>41562.208333333336</v>
      </c>
      <c r="N297">
        <v>1381813200</v>
      </c>
      <c r="O297" s="9">
        <f t="shared" si="28"/>
        <v>41587.25</v>
      </c>
      <c r="P297">
        <v>1383976800</v>
      </c>
      <c r="Q297" t="b">
        <v>0</v>
      </c>
      <c r="R297" t="b">
        <v>0</v>
      </c>
      <c r="S297" t="s">
        <v>33</v>
      </c>
      <c r="T297" t="str">
        <f t="shared" si="29"/>
        <v>theater/</v>
      </c>
      <c r="U297" t="str">
        <f t="shared" si="30"/>
        <v>plays</v>
      </c>
    </row>
    <row r="298" spans="1:21" ht="31" x14ac:dyDescent="0.35">
      <c r="A298">
        <v>296</v>
      </c>
      <c r="B298" s="4" t="s">
        <v>644</v>
      </c>
      <c r="C298" s="3" t="s">
        <v>645</v>
      </c>
      <c r="D298">
        <v>6100</v>
      </c>
      <c r="E298" s="11" cm="1">
        <f t="array" ref="E298">_xlfn.IFS(L298="USD",F298, L298="CAD", F298*0.73, L298="AUD", F298*0.64, L298="DKK",F298*0.13, L298="GBP", F298*1.07, L298="CHF", F298*1.01, L298="EUR", F298*0.96)</f>
        <v>2145.2800000000002</v>
      </c>
      <c r="F298">
        <v>3352</v>
      </c>
      <c r="G298" s="7">
        <f t="shared" si="25"/>
        <v>0.54950819672131146</v>
      </c>
      <c r="H298" t="s">
        <v>14</v>
      </c>
      <c r="I298">
        <f t="shared" si="26"/>
        <v>88.21052631578948</v>
      </c>
      <c r="J298">
        <v>38</v>
      </c>
      <c r="K298" t="s">
        <v>26</v>
      </c>
      <c r="L298" t="s">
        <v>27</v>
      </c>
      <c r="M298" s="9">
        <f t="shared" si="27"/>
        <v>43493.25</v>
      </c>
      <c r="N298">
        <v>1548655200</v>
      </c>
      <c r="O298" s="9">
        <f t="shared" si="28"/>
        <v>43515.25</v>
      </c>
      <c r="P298">
        <v>1550556000</v>
      </c>
      <c r="Q298" t="b">
        <v>0</v>
      </c>
      <c r="R298" t="b">
        <v>0</v>
      </c>
      <c r="S298" t="s">
        <v>33</v>
      </c>
      <c r="T298" t="str">
        <f t="shared" si="29"/>
        <v>theater/</v>
      </c>
      <c r="U298" t="str">
        <f t="shared" si="30"/>
        <v>plays</v>
      </c>
    </row>
    <row r="299" spans="1:21" x14ac:dyDescent="0.35">
      <c r="A299">
        <v>297</v>
      </c>
      <c r="B299" s="4" t="s">
        <v>646</v>
      </c>
      <c r="C299" s="3" t="s">
        <v>647</v>
      </c>
      <c r="D299">
        <v>7200</v>
      </c>
      <c r="E299" s="11" cm="1">
        <f t="array" ref="E299">_xlfn.IFS(L299="USD",F299, L299="CAD", F299*0.73, L299="AUD", F299*0.64, L299="DKK",F299*0.13, L299="GBP", F299*1.07, L299="CHF", F299*1.01, L299="EUR", F299*0.96)</f>
        <v>4342.3999999999996</v>
      </c>
      <c r="F299">
        <v>6785</v>
      </c>
      <c r="G299" s="7">
        <f t="shared" si="25"/>
        <v>0.94236111111111109</v>
      </c>
      <c r="H299" t="s">
        <v>14</v>
      </c>
      <c r="I299">
        <f t="shared" si="26"/>
        <v>65.240384615384613</v>
      </c>
      <c r="J299">
        <v>104</v>
      </c>
      <c r="K299" t="s">
        <v>26</v>
      </c>
      <c r="L299" t="s">
        <v>27</v>
      </c>
      <c r="M299" s="9">
        <f t="shared" si="27"/>
        <v>41653.25</v>
      </c>
      <c r="N299">
        <v>1389679200</v>
      </c>
      <c r="O299" s="9">
        <f t="shared" si="28"/>
        <v>41662.25</v>
      </c>
      <c r="P299">
        <v>1390456800</v>
      </c>
      <c r="Q299" t="b">
        <v>0</v>
      </c>
      <c r="R299" t="b">
        <v>1</v>
      </c>
      <c r="S299" t="s">
        <v>33</v>
      </c>
      <c r="T299" t="str">
        <f t="shared" si="29"/>
        <v>theater/</v>
      </c>
      <c r="U299" t="str">
        <f t="shared" si="30"/>
        <v>plays</v>
      </c>
    </row>
    <row r="300" spans="1:21" hidden="1" x14ac:dyDescent="0.35">
      <c r="A300">
        <v>298</v>
      </c>
      <c r="B300" s="4" t="s">
        <v>648</v>
      </c>
      <c r="C300" s="3" t="s">
        <v>649</v>
      </c>
      <c r="D300">
        <v>3500</v>
      </c>
      <c r="E300" s="11" cm="1">
        <f t="array" ref="E300">_xlfn.IFS(L300="USD",F300, L300="CAD", F300*0.73, L300="AUD", F300*0.64, L300="DKK",F300*0.13, L300="GBP", F300*1.07, L300="CHF", F300*1.01, L300="EUR", F300*0.96)</f>
        <v>5037</v>
      </c>
      <c r="F300">
        <v>5037</v>
      </c>
      <c r="G300" s="7">
        <f t="shared" si="25"/>
        <v>1.4391428571428571</v>
      </c>
      <c r="H300" t="s">
        <v>20</v>
      </c>
      <c r="I300">
        <f t="shared" si="26"/>
        <v>69.958333333333329</v>
      </c>
      <c r="J300">
        <v>72</v>
      </c>
      <c r="K300" t="s">
        <v>21</v>
      </c>
      <c r="L300" t="s">
        <v>22</v>
      </c>
      <c r="M300" s="9">
        <f t="shared" si="27"/>
        <v>42426.25</v>
      </c>
      <c r="N300">
        <v>1456466400</v>
      </c>
      <c r="O300" s="9">
        <f t="shared" si="28"/>
        <v>42444.208333333328</v>
      </c>
      <c r="P300">
        <v>1458018000</v>
      </c>
      <c r="Q300" t="b">
        <v>0</v>
      </c>
      <c r="R300" t="b">
        <v>1</v>
      </c>
      <c r="S300" t="s">
        <v>23</v>
      </c>
      <c r="T300" t="str">
        <f t="shared" si="29"/>
        <v>music/</v>
      </c>
      <c r="U300" t="str">
        <f t="shared" si="30"/>
        <v>rock</v>
      </c>
    </row>
    <row r="301" spans="1:21" ht="31" x14ac:dyDescent="0.35">
      <c r="A301">
        <v>299</v>
      </c>
      <c r="B301" s="4" t="s">
        <v>650</v>
      </c>
      <c r="C301" s="3" t="s">
        <v>651</v>
      </c>
      <c r="D301">
        <v>3800</v>
      </c>
      <c r="E301" s="11" cm="1">
        <f t="array" ref="E301">_xlfn.IFS(L301="USD",F301, L301="CAD", F301*0.73, L301="AUD", F301*0.64, L301="DKK",F301*0.13, L301="GBP", F301*1.07, L301="CHF", F301*1.01, L301="EUR", F301*0.96)</f>
        <v>1954</v>
      </c>
      <c r="F301">
        <v>1954</v>
      </c>
      <c r="G301" s="7">
        <f t="shared" si="25"/>
        <v>0.51421052631578945</v>
      </c>
      <c r="H301" t="s">
        <v>14</v>
      </c>
      <c r="I301">
        <f t="shared" si="26"/>
        <v>39.877551020408163</v>
      </c>
      <c r="J301">
        <v>49</v>
      </c>
      <c r="K301" t="s">
        <v>21</v>
      </c>
      <c r="L301" t="s">
        <v>22</v>
      </c>
      <c r="M301" s="9">
        <f t="shared" si="27"/>
        <v>42432.25</v>
      </c>
      <c r="N301">
        <v>1456984800</v>
      </c>
      <c r="O301" s="9">
        <f t="shared" si="28"/>
        <v>42488.208333333328</v>
      </c>
      <c r="P301">
        <v>1461819600</v>
      </c>
      <c r="Q301" t="b">
        <v>0</v>
      </c>
      <c r="R301" t="b">
        <v>0</v>
      </c>
      <c r="S301" t="s">
        <v>17</v>
      </c>
      <c r="T301" t="str">
        <f t="shared" si="29"/>
        <v>food/</v>
      </c>
      <c r="U301" t="str">
        <f t="shared" si="30"/>
        <v>food trucks</v>
      </c>
    </row>
    <row r="302" spans="1:21" x14ac:dyDescent="0.35">
      <c r="A302">
        <v>300</v>
      </c>
      <c r="B302" s="4" t="s">
        <v>652</v>
      </c>
      <c r="C302" s="3" t="s">
        <v>653</v>
      </c>
      <c r="D302">
        <v>100</v>
      </c>
      <c r="E302" s="11" cm="1">
        <f t="array" ref="E302">_xlfn.IFS(L302="USD",F302, L302="CAD", F302*0.73, L302="AUD", F302*0.64, L302="DKK",F302*0.13, L302="GBP", F302*1.07, L302="CHF", F302*1.01, L302="EUR", F302*0.96)</f>
        <v>0.65</v>
      </c>
      <c r="F302">
        <v>5</v>
      </c>
      <c r="G302" s="7">
        <f t="shared" si="25"/>
        <v>0.05</v>
      </c>
      <c r="H302" t="s">
        <v>14</v>
      </c>
      <c r="I302">
        <f t="shared" si="26"/>
        <v>5</v>
      </c>
      <c r="J302">
        <v>1</v>
      </c>
      <c r="K302" t="s">
        <v>36</v>
      </c>
      <c r="L302" t="s">
        <v>37</v>
      </c>
      <c r="M302" s="9">
        <f t="shared" si="27"/>
        <v>42977.208333333328</v>
      </c>
      <c r="N302">
        <v>1504069200</v>
      </c>
      <c r="O302" s="9">
        <f t="shared" si="28"/>
        <v>42978.208333333328</v>
      </c>
      <c r="P302">
        <v>1504155600</v>
      </c>
      <c r="Q302" t="b">
        <v>0</v>
      </c>
      <c r="R302" t="b">
        <v>1</v>
      </c>
      <c r="S302" t="s">
        <v>68</v>
      </c>
      <c r="T302" t="str">
        <f t="shared" si="29"/>
        <v>publishing/</v>
      </c>
      <c r="U302" t="str">
        <f t="shared" si="30"/>
        <v>nonfiction</v>
      </c>
    </row>
    <row r="303" spans="1:21" ht="31" hidden="1" x14ac:dyDescent="0.35">
      <c r="A303">
        <v>301</v>
      </c>
      <c r="B303" s="4" t="s">
        <v>654</v>
      </c>
      <c r="C303" s="3" t="s">
        <v>655</v>
      </c>
      <c r="D303">
        <v>900</v>
      </c>
      <c r="E303" s="11" cm="1">
        <f t="array" ref="E303">_xlfn.IFS(L303="USD",F303, L303="CAD", F303*0.73, L303="AUD", F303*0.64, L303="DKK",F303*0.13, L303="GBP", F303*1.07, L303="CHF", F303*1.01, L303="EUR", F303*0.96)</f>
        <v>12102</v>
      </c>
      <c r="F303">
        <v>12102</v>
      </c>
      <c r="G303" s="7">
        <f t="shared" si="25"/>
        <v>13.446666666666667</v>
      </c>
      <c r="H303" t="s">
        <v>20</v>
      </c>
      <c r="I303">
        <f t="shared" si="26"/>
        <v>41.023728813559323</v>
      </c>
      <c r="J303">
        <v>295</v>
      </c>
      <c r="K303" t="s">
        <v>21</v>
      </c>
      <c r="L303" t="s">
        <v>22</v>
      </c>
      <c r="M303" s="9">
        <f t="shared" si="27"/>
        <v>42061.25</v>
      </c>
      <c r="N303">
        <v>1424930400</v>
      </c>
      <c r="O303" s="9">
        <f t="shared" si="28"/>
        <v>42078.208333333328</v>
      </c>
      <c r="P303">
        <v>1426395600</v>
      </c>
      <c r="Q303" t="b">
        <v>0</v>
      </c>
      <c r="R303" t="b">
        <v>0</v>
      </c>
      <c r="S303" t="s">
        <v>42</v>
      </c>
      <c r="T303" t="str">
        <f t="shared" si="29"/>
        <v>film &amp; video/</v>
      </c>
      <c r="U303" t="str">
        <f t="shared" si="30"/>
        <v>documentary</v>
      </c>
    </row>
    <row r="304" spans="1:21" x14ac:dyDescent="0.35">
      <c r="A304">
        <v>302</v>
      </c>
      <c r="B304" s="4" t="s">
        <v>656</v>
      </c>
      <c r="C304" s="3" t="s">
        <v>657</v>
      </c>
      <c r="D304">
        <v>76100</v>
      </c>
      <c r="E304" s="11" cm="1">
        <f t="array" ref="E304">_xlfn.IFS(L304="USD",F304, L304="CAD", F304*0.73, L304="AUD", F304*0.64, L304="DKK",F304*0.13, L304="GBP", F304*1.07, L304="CHF", F304*1.01, L304="EUR", F304*0.96)</f>
        <v>24234</v>
      </c>
      <c r="F304">
        <v>24234</v>
      </c>
      <c r="G304" s="7">
        <f t="shared" si="25"/>
        <v>0.31844940867279897</v>
      </c>
      <c r="H304" t="s">
        <v>14</v>
      </c>
      <c r="I304">
        <f t="shared" si="26"/>
        <v>98.914285714285711</v>
      </c>
      <c r="J304">
        <v>245</v>
      </c>
      <c r="K304" t="s">
        <v>21</v>
      </c>
      <c r="L304" t="s">
        <v>22</v>
      </c>
      <c r="M304" s="9">
        <f t="shared" si="27"/>
        <v>43345.208333333328</v>
      </c>
      <c r="N304">
        <v>1535864400</v>
      </c>
      <c r="O304" s="9">
        <f t="shared" si="28"/>
        <v>43359.208333333328</v>
      </c>
      <c r="P304">
        <v>1537074000</v>
      </c>
      <c r="Q304" t="b">
        <v>0</v>
      </c>
      <c r="R304" t="b">
        <v>0</v>
      </c>
      <c r="S304" t="s">
        <v>33</v>
      </c>
      <c r="T304" t="str">
        <f t="shared" si="29"/>
        <v>theater/</v>
      </c>
      <c r="U304" t="str">
        <f t="shared" si="30"/>
        <v>plays</v>
      </c>
    </row>
    <row r="305" spans="1:21" x14ac:dyDescent="0.35">
      <c r="A305">
        <v>303</v>
      </c>
      <c r="B305" s="4" t="s">
        <v>658</v>
      </c>
      <c r="C305" s="3" t="s">
        <v>659</v>
      </c>
      <c r="D305">
        <v>3400</v>
      </c>
      <c r="E305" s="11" cm="1">
        <f t="array" ref="E305">_xlfn.IFS(L305="USD",F305, L305="CAD", F305*0.73, L305="AUD", F305*0.64, L305="DKK",F305*0.13, L305="GBP", F305*1.07, L305="CHF", F305*1.01, L305="EUR", F305*0.96)</f>
        <v>2809</v>
      </c>
      <c r="F305">
        <v>2809</v>
      </c>
      <c r="G305" s="7">
        <f t="shared" si="25"/>
        <v>0.82617647058823529</v>
      </c>
      <c r="H305" t="s">
        <v>14</v>
      </c>
      <c r="I305">
        <f t="shared" si="26"/>
        <v>87.78125</v>
      </c>
      <c r="J305">
        <v>32</v>
      </c>
      <c r="K305" t="s">
        <v>21</v>
      </c>
      <c r="L305" t="s">
        <v>22</v>
      </c>
      <c r="M305" s="9">
        <f t="shared" si="27"/>
        <v>42376.25</v>
      </c>
      <c r="N305">
        <v>1452146400</v>
      </c>
      <c r="O305" s="9">
        <f t="shared" si="28"/>
        <v>42381.25</v>
      </c>
      <c r="P305">
        <v>1452578400</v>
      </c>
      <c r="Q305" t="b">
        <v>0</v>
      </c>
      <c r="R305" t="b">
        <v>0</v>
      </c>
      <c r="S305" t="s">
        <v>60</v>
      </c>
      <c r="T305" t="str">
        <f t="shared" si="29"/>
        <v>music/</v>
      </c>
      <c r="U305" t="str">
        <f t="shared" si="30"/>
        <v>indie rock</v>
      </c>
    </row>
    <row r="306" spans="1:21" hidden="1" x14ac:dyDescent="0.35">
      <c r="A306">
        <v>304</v>
      </c>
      <c r="B306" s="4" t="s">
        <v>660</v>
      </c>
      <c r="C306" s="3" t="s">
        <v>661</v>
      </c>
      <c r="D306">
        <v>2100</v>
      </c>
      <c r="E306" s="11" cm="1">
        <f t="array" ref="E306">_xlfn.IFS(L306="USD",F306, L306="CAD", F306*0.73, L306="AUD", F306*0.64, L306="DKK",F306*0.13, L306="GBP", F306*1.07, L306="CHF", F306*1.01, L306="EUR", F306*0.96)</f>
        <v>11469</v>
      </c>
      <c r="F306">
        <v>11469</v>
      </c>
      <c r="G306" s="7">
        <f t="shared" si="25"/>
        <v>5.4614285714285717</v>
      </c>
      <c r="H306" t="s">
        <v>20</v>
      </c>
      <c r="I306">
        <f t="shared" si="26"/>
        <v>80.767605633802816</v>
      </c>
      <c r="J306">
        <v>142</v>
      </c>
      <c r="K306" t="s">
        <v>21</v>
      </c>
      <c r="L306" t="s">
        <v>22</v>
      </c>
      <c r="M306" s="9">
        <f t="shared" si="27"/>
        <v>42589.208333333328</v>
      </c>
      <c r="N306">
        <v>1470546000</v>
      </c>
      <c r="O306" s="9">
        <f t="shared" si="28"/>
        <v>42630.208333333328</v>
      </c>
      <c r="P306">
        <v>1474088400</v>
      </c>
      <c r="Q306" t="b">
        <v>0</v>
      </c>
      <c r="R306" t="b">
        <v>0</v>
      </c>
      <c r="S306" t="s">
        <v>42</v>
      </c>
      <c r="T306" t="str">
        <f t="shared" si="29"/>
        <v>film &amp; video/</v>
      </c>
      <c r="U306" t="str">
        <f t="shared" si="30"/>
        <v>documentary</v>
      </c>
    </row>
    <row r="307" spans="1:21" hidden="1" x14ac:dyDescent="0.35">
      <c r="A307">
        <v>305</v>
      </c>
      <c r="B307" s="4" t="s">
        <v>662</v>
      </c>
      <c r="C307" s="3" t="s">
        <v>663</v>
      </c>
      <c r="D307">
        <v>2800</v>
      </c>
      <c r="E307" s="11" cm="1">
        <f t="array" ref="E307">_xlfn.IFS(L307="USD",F307, L307="CAD", F307*0.73, L307="AUD", F307*0.64, L307="DKK",F307*0.13, L307="GBP", F307*1.07, L307="CHF", F307*1.01, L307="EUR", F307*0.96)</f>
        <v>8014</v>
      </c>
      <c r="F307">
        <v>8014</v>
      </c>
      <c r="G307" s="7">
        <f t="shared" si="25"/>
        <v>2.8621428571428571</v>
      </c>
      <c r="H307" t="s">
        <v>20</v>
      </c>
      <c r="I307">
        <f t="shared" si="26"/>
        <v>94.28235294117647</v>
      </c>
      <c r="J307">
        <v>85</v>
      </c>
      <c r="K307" t="s">
        <v>21</v>
      </c>
      <c r="L307" t="s">
        <v>22</v>
      </c>
      <c r="M307" s="9">
        <f t="shared" si="27"/>
        <v>42448.208333333328</v>
      </c>
      <c r="N307">
        <v>1458363600</v>
      </c>
      <c r="O307" s="9">
        <f t="shared" si="28"/>
        <v>42489.208333333328</v>
      </c>
      <c r="P307">
        <v>1461906000</v>
      </c>
      <c r="Q307" t="b">
        <v>0</v>
      </c>
      <c r="R307" t="b">
        <v>0</v>
      </c>
      <c r="S307" t="s">
        <v>33</v>
      </c>
      <c r="T307" t="str">
        <f t="shared" si="29"/>
        <v>theater/</v>
      </c>
      <c r="U307" t="str">
        <f t="shared" si="30"/>
        <v>plays</v>
      </c>
    </row>
    <row r="308" spans="1:21" ht="31" x14ac:dyDescent="0.35">
      <c r="A308">
        <v>306</v>
      </c>
      <c r="B308" s="4" t="s">
        <v>664</v>
      </c>
      <c r="C308" s="3" t="s">
        <v>665</v>
      </c>
      <c r="D308">
        <v>6500</v>
      </c>
      <c r="E308" s="11" cm="1">
        <f t="array" ref="E308">_xlfn.IFS(L308="USD",F308, L308="CAD", F308*0.73, L308="AUD", F308*0.64, L308="DKK",F308*0.13, L308="GBP", F308*1.07, L308="CHF", F308*1.01, L308="EUR", F308*0.96)</f>
        <v>514</v>
      </c>
      <c r="F308">
        <v>514</v>
      </c>
      <c r="G308" s="7">
        <f t="shared" si="25"/>
        <v>7.9076923076923072E-2</v>
      </c>
      <c r="H308" t="s">
        <v>14</v>
      </c>
      <c r="I308">
        <f t="shared" si="26"/>
        <v>73.428571428571431</v>
      </c>
      <c r="J308">
        <v>7</v>
      </c>
      <c r="K308" t="s">
        <v>21</v>
      </c>
      <c r="L308" t="s">
        <v>22</v>
      </c>
      <c r="M308" s="9">
        <f t="shared" si="27"/>
        <v>42930.208333333328</v>
      </c>
      <c r="N308">
        <v>1500008400</v>
      </c>
      <c r="O308" s="9">
        <f t="shared" si="28"/>
        <v>42933.208333333328</v>
      </c>
      <c r="P308">
        <v>1500267600</v>
      </c>
      <c r="Q308" t="b">
        <v>0</v>
      </c>
      <c r="R308" t="b">
        <v>1</v>
      </c>
      <c r="S308" t="s">
        <v>33</v>
      </c>
      <c r="T308" t="str">
        <f t="shared" si="29"/>
        <v>theater/</v>
      </c>
      <c r="U308" t="str">
        <f t="shared" si="30"/>
        <v>plays</v>
      </c>
    </row>
    <row r="309" spans="1:21" hidden="1" x14ac:dyDescent="0.35">
      <c r="A309">
        <v>307</v>
      </c>
      <c r="B309" s="4" t="s">
        <v>666</v>
      </c>
      <c r="C309" s="3" t="s">
        <v>667</v>
      </c>
      <c r="D309">
        <v>32900</v>
      </c>
      <c r="E309" s="11" cm="1">
        <f t="array" ref="E309">_xlfn.IFS(L309="USD",F309, L309="CAD", F309*0.73, L309="AUD", F309*0.64, L309="DKK",F309*0.13, L309="GBP", F309*1.07, L309="CHF", F309*1.01, L309="EUR", F309*0.96)</f>
        <v>5651.49</v>
      </c>
      <c r="F309">
        <v>43473</v>
      </c>
      <c r="G309" s="7">
        <f t="shared" si="25"/>
        <v>1.3213677811550153</v>
      </c>
      <c r="H309" t="s">
        <v>20</v>
      </c>
      <c r="I309">
        <f t="shared" si="26"/>
        <v>65.968133535660087</v>
      </c>
      <c r="J309">
        <v>659</v>
      </c>
      <c r="K309" t="s">
        <v>36</v>
      </c>
      <c r="L309" t="s">
        <v>37</v>
      </c>
      <c r="M309" s="9">
        <f t="shared" si="27"/>
        <v>41066.208333333336</v>
      </c>
      <c r="N309">
        <v>1338958800</v>
      </c>
      <c r="O309" s="9">
        <f t="shared" si="28"/>
        <v>41086.208333333336</v>
      </c>
      <c r="P309">
        <v>1340686800</v>
      </c>
      <c r="Q309" t="b">
        <v>0</v>
      </c>
      <c r="R309" t="b">
        <v>1</v>
      </c>
      <c r="S309" t="s">
        <v>119</v>
      </c>
      <c r="T309" t="str">
        <f t="shared" si="29"/>
        <v>publishing/</v>
      </c>
      <c r="U309" t="str">
        <f t="shared" si="30"/>
        <v>fiction</v>
      </c>
    </row>
    <row r="310" spans="1:21" x14ac:dyDescent="0.35">
      <c r="A310">
        <v>308</v>
      </c>
      <c r="B310" s="4" t="s">
        <v>668</v>
      </c>
      <c r="C310" s="3" t="s">
        <v>669</v>
      </c>
      <c r="D310">
        <v>118200</v>
      </c>
      <c r="E310" s="11" cm="1">
        <f t="array" ref="E310">_xlfn.IFS(L310="USD",F310, L310="CAD", F310*0.73, L310="AUD", F310*0.64, L310="DKK",F310*0.13, L310="GBP", F310*1.07, L310="CHF", F310*1.01, L310="EUR", F310*0.96)</f>
        <v>87560</v>
      </c>
      <c r="F310">
        <v>87560</v>
      </c>
      <c r="G310" s="7">
        <f t="shared" si="25"/>
        <v>0.74077834179357027</v>
      </c>
      <c r="H310" t="s">
        <v>14</v>
      </c>
      <c r="I310">
        <f t="shared" si="26"/>
        <v>109.04109589041096</v>
      </c>
      <c r="J310">
        <v>803</v>
      </c>
      <c r="K310" t="s">
        <v>21</v>
      </c>
      <c r="L310" t="s">
        <v>22</v>
      </c>
      <c r="M310" s="9">
        <f t="shared" si="27"/>
        <v>40651.208333333336</v>
      </c>
      <c r="N310">
        <v>1303102800</v>
      </c>
      <c r="O310" s="9">
        <f t="shared" si="28"/>
        <v>40652.208333333336</v>
      </c>
      <c r="P310">
        <v>1303189200</v>
      </c>
      <c r="Q310" t="b">
        <v>0</v>
      </c>
      <c r="R310" t="b">
        <v>0</v>
      </c>
      <c r="S310" t="s">
        <v>33</v>
      </c>
      <c r="T310" t="str">
        <f t="shared" si="29"/>
        <v>theater/</v>
      </c>
      <c r="U310" t="str">
        <f t="shared" si="30"/>
        <v>plays</v>
      </c>
    </row>
    <row r="311" spans="1:21" hidden="1" x14ac:dyDescent="0.35">
      <c r="A311">
        <v>309</v>
      </c>
      <c r="B311" s="4" t="s">
        <v>670</v>
      </c>
      <c r="C311" s="3" t="s">
        <v>671</v>
      </c>
      <c r="D311">
        <v>4100</v>
      </c>
      <c r="E311" s="11" cm="1">
        <f t="array" ref="E311">_xlfn.IFS(L311="USD",F311, L311="CAD", F311*0.73, L311="AUD", F311*0.64, L311="DKK",F311*0.13, L311="GBP", F311*1.07, L311="CHF", F311*1.01, L311="EUR", F311*0.96)</f>
        <v>3087</v>
      </c>
      <c r="F311">
        <v>3087</v>
      </c>
      <c r="G311" s="7">
        <f t="shared" si="25"/>
        <v>0.75292682926829269</v>
      </c>
      <c r="H311" t="s">
        <v>74</v>
      </c>
      <c r="I311">
        <f t="shared" si="26"/>
        <v>41.16</v>
      </c>
      <c r="J311">
        <v>75</v>
      </c>
      <c r="K311" t="s">
        <v>21</v>
      </c>
      <c r="L311" t="s">
        <v>22</v>
      </c>
      <c r="M311" s="9">
        <f t="shared" si="27"/>
        <v>40807.208333333336</v>
      </c>
      <c r="N311">
        <v>1316581200</v>
      </c>
      <c r="O311" s="9">
        <f t="shared" si="28"/>
        <v>40827.208333333336</v>
      </c>
      <c r="P311">
        <v>1318309200</v>
      </c>
      <c r="Q311" t="b">
        <v>0</v>
      </c>
      <c r="R311" t="b">
        <v>1</v>
      </c>
      <c r="S311" t="s">
        <v>60</v>
      </c>
      <c r="T311" t="str">
        <f t="shared" si="29"/>
        <v>music/</v>
      </c>
      <c r="U311" t="str">
        <f t="shared" si="30"/>
        <v>indie rock</v>
      </c>
    </row>
    <row r="312" spans="1:21" x14ac:dyDescent="0.35">
      <c r="A312">
        <v>310</v>
      </c>
      <c r="B312" s="4" t="s">
        <v>672</v>
      </c>
      <c r="C312" s="3" t="s">
        <v>673</v>
      </c>
      <c r="D312">
        <v>7800</v>
      </c>
      <c r="E312" s="11" cm="1">
        <f t="array" ref="E312">_xlfn.IFS(L312="USD",F312, L312="CAD", F312*0.73, L312="AUD", F312*0.64, L312="DKK",F312*0.13, L312="GBP", F312*1.07, L312="CHF", F312*1.01, L312="EUR", F312*0.96)</f>
        <v>1586</v>
      </c>
      <c r="F312">
        <v>1586</v>
      </c>
      <c r="G312" s="7">
        <f t="shared" si="25"/>
        <v>0.20333333333333334</v>
      </c>
      <c r="H312" t="s">
        <v>14</v>
      </c>
      <c r="I312">
        <f t="shared" si="26"/>
        <v>99.125</v>
      </c>
      <c r="J312">
        <v>16</v>
      </c>
      <c r="K312" t="s">
        <v>21</v>
      </c>
      <c r="L312" t="s">
        <v>22</v>
      </c>
      <c r="M312" s="9">
        <f t="shared" si="27"/>
        <v>40277.208333333336</v>
      </c>
      <c r="N312">
        <v>1270789200</v>
      </c>
      <c r="O312" s="9">
        <f t="shared" si="28"/>
        <v>40293.208333333336</v>
      </c>
      <c r="P312">
        <v>1272171600</v>
      </c>
      <c r="Q312" t="b">
        <v>0</v>
      </c>
      <c r="R312" t="b">
        <v>0</v>
      </c>
      <c r="S312" t="s">
        <v>89</v>
      </c>
      <c r="T312" t="str">
        <f t="shared" si="29"/>
        <v>games/</v>
      </c>
      <c r="U312" t="str">
        <f t="shared" si="30"/>
        <v>video games</v>
      </c>
    </row>
    <row r="313" spans="1:21" hidden="1" x14ac:dyDescent="0.35">
      <c r="A313">
        <v>311</v>
      </c>
      <c r="B313" s="4" t="s">
        <v>674</v>
      </c>
      <c r="C313" s="3" t="s">
        <v>675</v>
      </c>
      <c r="D313">
        <v>6300</v>
      </c>
      <c r="E313" s="11" cm="1">
        <f t="array" ref="E313">_xlfn.IFS(L313="USD",F313, L313="CAD", F313*0.73, L313="AUD", F313*0.64, L313="DKK",F313*0.13, L313="GBP", F313*1.07, L313="CHF", F313*1.01, L313="EUR", F313*0.96)</f>
        <v>12812</v>
      </c>
      <c r="F313">
        <v>12812</v>
      </c>
      <c r="G313" s="7">
        <f t="shared" si="25"/>
        <v>2.0336507936507937</v>
      </c>
      <c r="H313" t="s">
        <v>20</v>
      </c>
      <c r="I313">
        <f t="shared" si="26"/>
        <v>105.88429752066116</v>
      </c>
      <c r="J313">
        <v>121</v>
      </c>
      <c r="K313" t="s">
        <v>21</v>
      </c>
      <c r="L313" t="s">
        <v>22</v>
      </c>
      <c r="M313" s="9">
        <f t="shared" si="27"/>
        <v>40590.25</v>
      </c>
      <c r="N313">
        <v>1297836000</v>
      </c>
      <c r="O313" s="9">
        <f t="shared" si="28"/>
        <v>40602.25</v>
      </c>
      <c r="P313">
        <v>1298872800</v>
      </c>
      <c r="Q313" t="b">
        <v>0</v>
      </c>
      <c r="R313" t="b">
        <v>0</v>
      </c>
      <c r="S313" t="s">
        <v>33</v>
      </c>
      <c r="T313" t="str">
        <f t="shared" si="29"/>
        <v>theater/</v>
      </c>
      <c r="U313" t="str">
        <f t="shared" si="30"/>
        <v>plays</v>
      </c>
    </row>
    <row r="314" spans="1:21" hidden="1" x14ac:dyDescent="0.35">
      <c r="A314">
        <v>312</v>
      </c>
      <c r="B314" s="4" t="s">
        <v>676</v>
      </c>
      <c r="C314" s="3" t="s">
        <v>677</v>
      </c>
      <c r="D314">
        <v>59100</v>
      </c>
      <c r="E314" s="11" cm="1">
        <f t="array" ref="E314">_xlfn.IFS(L314="USD",F314, L314="CAD", F314*0.73, L314="AUD", F314*0.64, L314="DKK",F314*0.13, L314="GBP", F314*1.07, L314="CHF", F314*1.01, L314="EUR", F314*0.96)</f>
        <v>183345</v>
      </c>
      <c r="F314">
        <v>183345</v>
      </c>
      <c r="G314" s="7">
        <f t="shared" si="25"/>
        <v>3.1022842639593908</v>
      </c>
      <c r="H314" t="s">
        <v>20</v>
      </c>
      <c r="I314">
        <f t="shared" si="26"/>
        <v>48.996525921966864</v>
      </c>
      <c r="J314">
        <v>3742</v>
      </c>
      <c r="K314" t="s">
        <v>21</v>
      </c>
      <c r="L314" t="s">
        <v>22</v>
      </c>
      <c r="M314" s="9">
        <f t="shared" si="27"/>
        <v>41572.208333333336</v>
      </c>
      <c r="N314">
        <v>1382677200</v>
      </c>
      <c r="O314" s="9">
        <f t="shared" si="28"/>
        <v>41579.208333333336</v>
      </c>
      <c r="P314">
        <v>1383282000</v>
      </c>
      <c r="Q314" t="b">
        <v>0</v>
      </c>
      <c r="R314" t="b">
        <v>0</v>
      </c>
      <c r="S314" t="s">
        <v>33</v>
      </c>
      <c r="T314" t="str">
        <f t="shared" si="29"/>
        <v>theater/</v>
      </c>
      <c r="U314" t="str">
        <f t="shared" si="30"/>
        <v>plays</v>
      </c>
    </row>
    <row r="315" spans="1:21" hidden="1" x14ac:dyDescent="0.35">
      <c r="A315">
        <v>313</v>
      </c>
      <c r="B315" s="4" t="s">
        <v>678</v>
      </c>
      <c r="C315" s="3" t="s">
        <v>679</v>
      </c>
      <c r="D315">
        <v>2200</v>
      </c>
      <c r="E315" s="11" cm="1">
        <f t="array" ref="E315">_xlfn.IFS(L315="USD",F315, L315="CAD", F315*0.73, L315="AUD", F315*0.64, L315="DKK",F315*0.13, L315="GBP", F315*1.07, L315="CHF", F315*1.01, L315="EUR", F315*0.96)</f>
        <v>8697</v>
      </c>
      <c r="F315">
        <v>8697</v>
      </c>
      <c r="G315" s="7">
        <f t="shared" si="25"/>
        <v>3.9531818181818181</v>
      </c>
      <c r="H315" t="s">
        <v>20</v>
      </c>
      <c r="I315">
        <f t="shared" si="26"/>
        <v>39</v>
      </c>
      <c r="J315">
        <v>223</v>
      </c>
      <c r="K315" t="s">
        <v>21</v>
      </c>
      <c r="L315" t="s">
        <v>22</v>
      </c>
      <c r="M315" s="9">
        <f t="shared" si="27"/>
        <v>40966.25</v>
      </c>
      <c r="N315">
        <v>1330322400</v>
      </c>
      <c r="O315" s="9">
        <f t="shared" si="28"/>
        <v>40968.25</v>
      </c>
      <c r="P315">
        <v>1330495200</v>
      </c>
      <c r="Q315" t="b">
        <v>0</v>
      </c>
      <c r="R315" t="b">
        <v>0</v>
      </c>
      <c r="S315" t="s">
        <v>23</v>
      </c>
      <c r="T315" t="str">
        <f t="shared" si="29"/>
        <v>music/</v>
      </c>
      <c r="U315" t="str">
        <f t="shared" si="30"/>
        <v>rock</v>
      </c>
    </row>
    <row r="316" spans="1:21" hidden="1" x14ac:dyDescent="0.35">
      <c r="A316">
        <v>314</v>
      </c>
      <c r="B316" s="4" t="s">
        <v>680</v>
      </c>
      <c r="C316" s="3" t="s">
        <v>681</v>
      </c>
      <c r="D316">
        <v>1400</v>
      </c>
      <c r="E316" s="11" cm="1">
        <f t="array" ref="E316">_xlfn.IFS(L316="USD",F316, L316="CAD", F316*0.73, L316="AUD", F316*0.64, L316="DKK",F316*0.13, L316="GBP", F316*1.07, L316="CHF", F316*1.01, L316="EUR", F316*0.96)</f>
        <v>4126</v>
      </c>
      <c r="F316">
        <v>4126</v>
      </c>
      <c r="G316" s="7">
        <f t="shared" si="25"/>
        <v>2.9471428571428571</v>
      </c>
      <c r="H316" t="s">
        <v>20</v>
      </c>
      <c r="I316">
        <f t="shared" si="26"/>
        <v>31.022556390977442</v>
      </c>
      <c r="J316">
        <v>133</v>
      </c>
      <c r="K316" t="s">
        <v>21</v>
      </c>
      <c r="L316" t="s">
        <v>22</v>
      </c>
      <c r="M316" s="9">
        <f t="shared" si="27"/>
        <v>43536.208333333328</v>
      </c>
      <c r="N316">
        <v>1552366800</v>
      </c>
      <c r="O316" s="9">
        <f t="shared" si="28"/>
        <v>43541.208333333328</v>
      </c>
      <c r="P316">
        <v>1552798800</v>
      </c>
      <c r="Q316" t="b">
        <v>0</v>
      </c>
      <c r="R316" t="b">
        <v>1</v>
      </c>
      <c r="S316" t="s">
        <v>42</v>
      </c>
      <c r="T316" t="str">
        <f t="shared" si="29"/>
        <v>film &amp; video/</v>
      </c>
      <c r="U316" t="str">
        <f t="shared" si="30"/>
        <v>documentary</v>
      </c>
    </row>
    <row r="317" spans="1:21" ht="31" x14ac:dyDescent="0.35">
      <c r="A317">
        <v>315</v>
      </c>
      <c r="B317" s="4" t="s">
        <v>682</v>
      </c>
      <c r="C317" s="3" t="s">
        <v>683</v>
      </c>
      <c r="D317">
        <v>9500</v>
      </c>
      <c r="E317" s="11" cm="1">
        <f t="array" ref="E317">_xlfn.IFS(L317="USD",F317, L317="CAD", F317*0.73, L317="AUD", F317*0.64, L317="DKK",F317*0.13, L317="GBP", F317*1.07, L317="CHF", F317*1.01, L317="EUR", F317*0.96)</f>
        <v>3220</v>
      </c>
      <c r="F317">
        <v>3220</v>
      </c>
      <c r="G317" s="7">
        <f t="shared" si="25"/>
        <v>0.33894736842105261</v>
      </c>
      <c r="H317" t="s">
        <v>14</v>
      </c>
      <c r="I317">
        <f t="shared" si="26"/>
        <v>103.87096774193549</v>
      </c>
      <c r="J317">
        <v>31</v>
      </c>
      <c r="K317" t="s">
        <v>21</v>
      </c>
      <c r="L317" t="s">
        <v>22</v>
      </c>
      <c r="M317" s="9">
        <f t="shared" si="27"/>
        <v>41783.208333333336</v>
      </c>
      <c r="N317">
        <v>1400907600</v>
      </c>
      <c r="O317" s="9">
        <f t="shared" si="28"/>
        <v>41812.208333333336</v>
      </c>
      <c r="P317">
        <v>1403413200</v>
      </c>
      <c r="Q317" t="b">
        <v>0</v>
      </c>
      <c r="R317" t="b">
        <v>0</v>
      </c>
      <c r="S317" t="s">
        <v>33</v>
      </c>
      <c r="T317" t="str">
        <f t="shared" si="29"/>
        <v>theater/</v>
      </c>
      <c r="U317" t="str">
        <f t="shared" si="30"/>
        <v>plays</v>
      </c>
    </row>
    <row r="318" spans="1:21" x14ac:dyDescent="0.35">
      <c r="A318">
        <v>316</v>
      </c>
      <c r="B318" s="4" t="s">
        <v>684</v>
      </c>
      <c r="C318" s="3" t="s">
        <v>685</v>
      </c>
      <c r="D318">
        <v>9600</v>
      </c>
      <c r="E318" s="11" cm="1">
        <f t="array" ref="E318">_xlfn.IFS(L318="USD",F318, L318="CAD", F318*0.73, L318="AUD", F318*0.64, L318="DKK",F318*0.13, L318="GBP", F318*1.07, L318="CHF", F318*1.01, L318="EUR", F318*0.96)</f>
        <v>6144.96</v>
      </c>
      <c r="F318">
        <v>6401</v>
      </c>
      <c r="G318" s="7">
        <f t="shared" si="25"/>
        <v>0.66677083333333331</v>
      </c>
      <c r="H318" t="s">
        <v>14</v>
      </c>
      <c r="I318">
        <f t="shared" si="26"/>
        <v>59.268518518518519</v>
      </c>
      <c r="J318">
        <v>108</v>
      </c>
      <c r="K318" t="s">
        <v>107</v>
      </c>
      <c r="L318" t="s">
        <v>108</v>
      </c>
      <c r="M318" s="9">
        <f t="shared" si="27"/>
        <v>43788.25</v>
      </c>
      <c r="N318">
        <v>1574143200</v>
      </c>
      <c r="O318" s="9">
        <f t="shared" si="28"/>
        <v>43789.25</v>
      </c>
      <c r="P318">
        <v>1574229600</v>
      </c>
      <c r="Q318" t="b">
        <v>0</v>
      </c>
      <c r="R318" t="b">
        <v>1</v>
      </c>
      <c r="S318" t="s">
        <v>17</v>
      </c>
      <c r="T318" t="str">
        <f t="shared" si="29"/>
        <v>food/</v>
      </c>
      <c r="U318" t="str">
        <f t="shared" si="30"/>
        <v>food trucks</v>
      </c>
    </row>
    <row r="319" spans="1:21" x14ac:dyDescent="0.35">
      <c r="A319">
        <v>317</v>
      </c>
      <c r="B319" s="4" t="s">
        <v>686</v>
      </c>
      <c r="C319" s="3" t="s">
        <v>687</v>
      </c>
      <c r="D319">
        <v>6600</v>
      </c>
      <c r="E319" s="11" cm="1">
        <f t="array" ref="E319">_xlfn.IFS(L319="USD",F319, L319="CAD", F319*0.73, L319="AUD", F319*0.64, L319="DKK",F319*0.13, L319="GBP", F319*1.07, L319="CHF", F319*1.01, L319="EUR", F319*0.96)</f>
        <v>1269</v>
      </c>
      <c r="F319">
        <v>1269</v>
      </c>
      <c r="G319" s="7">
        <f t="shared" si="25"/>
        <v>0.19227272727272726</v>
      </c>
      <c r="H319" t="s">
        <v>14</v>
      </c>
      <c r="I319">
        <f t="shared" si="26"/>
        <v>42.3</v>
      </c>
      <c r="J319">
        <v>30</v>
      </c>
      <c r="K319" t="s">
        <v>21</v>
      </c>
      <c r="L319" t="s">
        <v>22</v>
      </c>
      <c r="M319" s="9">
        <f t="shared" si="27"/>
        <v>42869.208333333328</v>
      </c>
      <c r="N319">
        <v>1494738000</v>
      </c>
      <c r="O319" s="9">
        <f t="shared" si="28"/>
        <v>42882.208333333328</v>
      </c>
      <c r="P319">
        <v>1495861200</v>
      </c>
      <c r="Q319" t="b">
        <v>0</v>
      </c>
      <c r="R319" t="b">
        <v>0</v>
      </c>
      <c r="S319" t="s">
        <v>33</v>
      </c>
      <c r="T319" t="str">
        <f t="shared" si="29"/>
        <v>theater/</v>
      </c>
      <c r="U319" t="str">
        <f t="shared" si="30"/>
        <v>plays</v>
      </c>
    </row>
    <row r="320" spans="1:21" ht="31" x14ac:dyDescent="0.35">
      <c r="A320">
        <v>318</v>
      </c>
      <c r="B320" s="4" t="s">
        <v>688</v>
      </c>
      <c r="C320" s="3" t="s">
        <v>689</v>
      </c>
      <c r="D320">
        <v>5700</v>
      </c>
      <c r="E320" s="11" cm="1">
        <f t="array" ref="E320">_xlfn.IFS(L320="USD",F320, L320="CAD", F320*0.73, L320="AUD", F320*0.64, L320="DKK",F320*0.13, L320="GBP", F320*1.07, L320="CHF", F320*1.01, L320="EUR", F320*0.96)</f>
        <v>903</v>
      </c>
      <c r="F320">
        <v>903</v>
      </c>
      <c r="G320" s="7">
        <f t="shared" si="25"/>
        <v>0.15842105263157893</v>
      </c>
      <c r="H320" t="s">
        <v>14</v>
      </c>
      <c r="I320">
        <f t="shared" si="26"/>
        <v>53.117647058823529</v>
      </c>
      <c r="J320">
        <v>17</v>
      </c>
      <c r="K320" t="s">
        <v>21</v>
      </c>
      <c r="L320" t="s">
        <v>22</v>
      </c>
      <c r="M320" s="9">
        <f t="shared" si="27"/>
        <v>41684.25</v>
      </c>
      <c r="N320">
        <v>1392357600</v>
      </c>
      <c r="O320" s="9">
        <f t="shared" si="28"/>
        <v>41686.25</v>
      </c>
      <c r="P320">
        <v>1392530400</v>
      </c>
      <c r="Q320" t="b">
        <v>0</v>
      </c>
      <c r="R320" t="b">
        <v>0</v>
      </c>
      <c r="S320" t="s">
        <v>23</v>
      </c>
      <c r="T320" t="str">
        <f t="shared" si="29"/>
        <v>music/</v>
      </c>
      <c r="U320" t="str">
        <f t="shared" si="30"/>
        <v>rock</v>
      </c>
    </row>
    <row r="321" spans="1:21" hidden="1" x14ac:dyDescent="0.35">
      <c r="A321">
        <v>319</v>
      </c>
      <c r="B321" s="4" t="s">
        <v>690</v>
      </c>
      <c r="C321" s="3" t="s">
        <v>691</v>
      </c>
      <c r="D321">
        <v>8400</v>
      </c>
      <c r="E321" s="11" cm="1">
        <f t="array" ref="E321">_xlfn.IFS(L321="USD",F321, L321="CAD", F321*0.73, L321="AUD", F321*0.64, L321="DKK",F321*0.13, L321="GBP", F321*1.07, L321="CHF", F321*1.01, L321="EUR", F321*0.96)</f>
        <v>3251</v>
      </c>
      <c r="F321">
        <v>3251</v>
      </c>
      <c r="G321" s="7">
        <f t="shared" si="25"/>
        <v>0.38702380952380955</v>
      </c>
      <c r="H321" t="s">
        <v>74</v>
      </c>
      <c r="I321">
        <f t="shared" si="26"/>
        <v>50.796875</v>
      </c>
      <c r="J321">
        <v>64</v>
      </c>
      <c r="K321" t="s">
        <v>21</v>
      </c>
      <c r="L321" t="s">
        <v>22</v>
      </c>
      <c r="M321" s="9">
        <f t="shared" si="27"/>
        <v>40402.208333333336</v>
      </c>
      <c r="N321">
        <v>1281589200</v>
      </c>
      <c r="O321" s="9">
        <f t="shared" si="28"/>
        <v>40426.208333333336</v>
      </c>
      <c r="P321">
        <v>1283662800</v>
      </c>
      <c r="Q321" t="b">
        <v>0</v>
      </c>
      <c r="R321" t="b">
        <v>0</v>
      </c>
      <c r="S321" t="s">
        <v>28</v>
      </c>
      <c r="T321" t="str">
        <f t="shared" si="29"/>
        <v>technology/</v>
      </c>
      <c r="U321" t="str">
        <f t="shared" si="30"/>
        <v>web</v>
      </c>
    </row>
    <row r="322" spans="1:21" x14ac:dyDescent="0.35">
      <c r="A322">
        <v>320</v>
      </c>
      <c r="B322" s="4" t="s">
        <v>692</v>
      </c>
      <c r="C322" s="3" t="s">
        <v>693</v>
      </c>
      <c r="D322">
        <v>84400</v>
      </c>
      <c r="E322" s="11" cm="1">
        <f t="array" ref="E322">_xlfn.IFS(L322="USD",F322, L322="CAD", F322*0.73, L322="AUD", F322*0.64, L322="DKK",F322*0.13, L322="GBP", F322*1.07, L322="CHF", F322*1.01, L322="EUR", F322*0.96)</f>
        <v>8092</v>
      </c>
      <c r="F322">
        <v>8092</v>
      </c>
      <c r="G322" s="7">
        <f t="shared" ref="G322:G385" si="31">F322/D322</f>
        <v>9.5876777251184833E-2</v>
      </c>
      <c r="H322" t="s">
        <v>14</v>
      </c>
      <c r="I322">
        <f t="shared" si="26"/>
        <v>101.15</v>
      </c>
      <c r="J322">
        <v>80</v>
      </c>
      <c r="K322" t="s">
        <v>21</v>
      </c>
      <c r="L322" t="s">
        <v>22</v>
      </c>
      <c r="M322" s="9">
        <f t="shared" si="27"/>
        <v>40673.208333333336</v>
      </c>
      <c r="N322">
        <v>1305003600</v>
      </c>
      <c r="O322" s="9">
        <f t="shared" si="28"/>
        <v>40682.208333333336</v>
      </c>
      <c r="P322">
        <v>1305781200</v>
      </c>
      <c r="Q322" t="b">
        <v>0</v>
      </c>
      <c r="R322" t="b">
        <v>0</v>
      </c>
      <c r="S322" t="s">
        <v>119</v>
      </c>
      <c r="T322" t="str">
        <f t="shared" si="29"/>
        <v>publishing/</v>
      </c>
      <c r="U322" t="str">
        <f t="shared" si="30"/>
        <v>fiction</v>
      </c>
    </row>
    <row r="323" spans="1:21" ht="31" x14ac:dyDescent="0.35">
      <c r="A323">
        <v>321</v>
      </c>
      <c r="B323" s="4" t="s">
        <v>694</v>
      </c>
      <c r="C323" s="3" t="s">
        <v>695</v>
      </c>
      <c r="D323">
        <v>170400</v>
      </c>
      <c r="E323" s="11" cm="1">
        <f t="array" ref="E323">_xlfn.IFS(L323="USD",F323, L323="CAD", F323*0.73, L323="AUD", F323*0.64, L323="DKK",F323*0.13, L323="GBP", F323*1.07, L323="CHF", F323*1.01, L323="EUR", F323*0.96)</f>
        <v>160422</v>
      </c>
      <c r="F323">
        <v>160422</v>
      </c>
      <c r="G323" s="7">
        <f t="shared" si="31"/>
        <v>0.94144366197183094</v>
      </c>
      <c r="H323" t="s">
        <v>14</v>
      </c>
      <c r="I323">
        <f t="shared" ref="I323:I386" si="32">(F323/J323)</f>
        <v>65.000810372771468</v>
      </c>
      <c r="J323">
        <v>2468</v>
      </c>
      <c r="K323" t="s">
        <v>21</v>
      </c>
      <c r="L323" t="s">
        <v>22</v>
      </c>
      <c r="M323" s="9">
        <f t="shared" ref="M323:M386" si="33">(((N323/60)/60)/24)+DATE(1970, 1, 1)</f>
        <v>40634.208333333336</v>
      </c>
      <c r="N323">
        <v>1301634000</v>
      </c>
      <c r="O323" s="9">
        <f t="shared" ref="O323:O386" si="34">(((P323/60)/60)/24)+DATE(1970, 1, 1)</f>
        <v>40642.208333333336</v>
      </c>
      <c r="P323">
        <v>1302325200</v>
      </c>
      <c r="Q323" t="b">
        <v>0</v>
      </c>
      <c r="R323" t="b">
        <v>0</v>
      </c>
      <c r="S323" t="s">
        <v>100</v>
      </c>
      <c r="T323" t="str">
        <f t="shared" si="29"/>
        <v>film &amp; video/</v>
      </c>
      <c r="U323" t="str">
        <f t="shared" si="30"/>
        <v>shorts</v>
      </c>
    </row>
    <row r="324" spans="1:21" ht="31" hidden="1" x14ac:dyDescent="0.35">
      <c r="A324">
        <v>322</v>
      </c>
      <c r="B324" s="4" t="s">
        <v>696</v>
      </c>
      <c r="C324" s="3" t="s">
        <v>697</v>
      </c>
      <c r="D324">
        <v>117900</v>
      </c>
      <c r="E324" s="11" cm="1">
        <f t="array" ref="E324">_xlfn.IFS(L324="USD",F324, L324="CAD", F324*0.73, L324="AUD", F324*0.64, L324="DKK",F324*0.13, L324="GBP", F324*1.07, L324="CHF", F324*1.01, L324="EUR", F324*0.96)</f>
        <v>196377</v>
      </c>
      <c r="F324">
        <v>196377</v>
      </c>
      <c r="G324" s="7">
        <f t="shared" si="31"/>
        <v>1.6656234096692113</v>
      </c>
      <c r="H324" t="s">
        <v>20</v>
      </c>
      <c r="I324">
        <f t="shared" si="32"/>
        <v>37.998645510835914</v>
      </c>
      <c r="J324">
        <v>5168</v>
      </c>
      <c r="K324" t="s">
        <v>21</v>
      </c>
      <c r="L324" t="s">
        <v>22</v>
      </c>
      <c r="M324" s="9">
        <f t="shared" si="33"/>
        <v>40507.25</v>
      </c>
      <c r="N324">
        <v>1290664800</v>
      </c>
      <c r="O324" s="9">
        <f t="shared" si="34"/>
        <v>40520.25</v>
      </c>
      <c r="P324">
        <v>1291788000</v>
      </c>
      <c r="Q324" t="b">
        <v>0</v>
      </c>
      <c r="R324" t="b">
        <v>0</v>
      </c>
      <c r="S324" t="s">
        <v>33</v>
      </c>
      <c r="T324" t="str">
        <f t="shared" si="29"/>
        <v>theater/</v>
      </c>
      <c r="U324" t="str">
        <f t="shared" si="30"/>
        <v>plays</v>
      </c>
    </row>
    <row r="325" spans="1:21" x14ac:dyDescent="0.35">
      <c r="A325">
        <v>323</v>
      </c>
      <c r="B325" s="4" t="s">
        <v>698</v>
      </c>
      <c r="C325" s="3" t="s">
        <v>699</v>
      </c>
      <c r="D325">
        <v>8900</v>
      </c>
      <c r="E325" s="11" cm="1">
        <f t="array" ref="E325">_xlfn.IFS(L325="USD",F325, L325="CAD", F325*0.73, L325="AUD", F325*0.64, L325="DKK",F325*0.13, L325="GBP", F325*1.07, L325="CHF", F325*1.01, L325="EUR", F325*0.96)</f>
        <v>2298.36</v>
      </c>
      <c r="F325">
        <v>2148</v>
      </c>
      <c r="G325" s="7">
        <f t="shared" si="31"/>
        <v>0.24134831460674158</v>
      </c>
      <c r="H325" t="s">
        <v>14</v>
      </c>
      <c r="I325">
        <f t="shared" si="32"/>
        <v>82.615384615384613</v>
      </c>
      <c r="J325">
        <v>26</v>
      </c>
      <c r="K325" t="s">
        <v>40</v>
      </c>
      <c r="L325" t="s">
        <v>41</v>
      </c>
      <c r="M325" s="9">
        <f t="shared" si="33"/>
        <v>41725.208333333336</v>
      </c>
      <c r="N325">
        <v>1395896400</v>
      </c>
      <c r="O325" s="9">
        <f t="shared" si="34"/>
        <v>41727.208333333336</v>
      </c>
      <c r="P325">
        <v>1396069200</v>
      </c>
      <c r="Q325" t="b">
        <v>0</v>
      </c>
      <c r="R325" t="b">
        <v>0</v>
      </c>
      <c r="S325" t="s">
        <v>42</v>
      </c>
      <c r="T325" t="str">
        <f t="shared" ref="T325:T388" si="35">LEFT(S325, SEARCH("/",S325,1))</f>
        <v>film &amp; video/</v>
      </c>
      <c r="U325" t="str">
        <f t="shared" si="30"/>
        <v>documentary</v>
      </c>
    </row>
    <row r="326" spans="1:21" hidden="1" x14ac:dyDescent="0.35">
      <c r="A326">
        <v>324</v>
      </c>
      <c r="B326" s="4" t="s">
        <v>700</v>
      </c>
      <c r="C326" s="3" t="s">
        <v>701</v>
      </c>
      <c r="D326">
        <v>7100</v>
      </c>
      <c r="E326" s="11" cm="1">
        <f t="array" ref="E326">_xlfn.IFS(L326="USD",F326, L326="CAD", F326*0.73, L326="AUD", F326*0.64, L326="DKK",F326*0.13, L326="GBP", F326*1.07, L326="CHF", F326*1.01, L326="EUR", F326*0.96)</f>
        <v>11648</v>
      </c>
      <c r="F326">
        <v>11648</v>
      </c>
      <c r="G326" s="7">
        <f t="shared" si="31"/>
        <v>1.6405633802816901</v>
      </c>
      <c r="H326" t="s">
        <v>20</v>
      </c>
      <c r="I326">
        <f t="shared" si="32"/>
        <v>37.941368078175898</v>
      </c>
      <c r="J326">
        <v>307</v>
      </c>
      <c r="K326" t="s">
        <v>21</v>
      </c>
      <c r="L326" t="s">
        <v>22</v>
      </c>
      <c r="M326" s="9">
        <f t="shared" si="33"/>
        <v>42176.208333333328</v>
      </c>
      <c r="N326">
        <v>1434862800</v>
      </c>
      <c r="O326" s="9">
        <f t="shared" si="34"/>
        <v>42188.208333333328</v>
      </c>
      <c r="P326">
        <v>1435899600</v>
      </c>
      <c r="Q326" t="b">
        <v>0</v>
      </c>
      <c r="R326" t="b">
        <v>1</v>
      </c>
      <c r="S326" t="s">
        <v>33</v>
      </c>
      <c r="T326" t="str">
        <f t="shared" si="35"/>
        <v>theater/</v>
      </c>
      <c r="U326" t="str">
        <f t="shared" si="30"/>
        <v>plays</v>
      </c>
    </row>
    <row r="327" spans="1:21" ht="31" x14ac:dyDescent="0.35">
      <c r="A327">
        <v>325</v>
      </c>
      <c r="B327" s="4" t="s">
        <v>702</v>
      </c>
      <c r="C327" s="3" t="s">
        <v>703</v>
      </c>
      <c r="D327">
        <v>6500</v>
      </c>
      <c r="E327" s="11" cm="1">
        <f t="array" ref="E327">_xlfn.IFS(L327="USD",F327, L327="CAD", F327*0.73, L327="AUD", F327*0.64, L327="DKK",F327*0.13, L327="GBP", F327*1.07, L327="CHF", F327*1.01, L327="EUR", F327*0.96)</f>
        <v>5897</v>
      </c>
      <c r="F327">
        <v>5897</v>
      </c>
      <c r="G327" s="7">
        <f t="shared" si="31"/>
        <v>0.90723076923076929</v>
      </c>
      <c r="H327" t="s">
        <v>14</v>
      </c>
      <c r="I327">
        <f t="shared" si="32"/>
        <v>80.780821917808225</v>
      </c>
      <c r="J327">
        <v>73</v>
      </c>
      <c r="K327" t="s">
        <v>21</v>
      </c>
      <c r="L327" t="s">
        <v>22</v>
      </c>
      <c r="M327" s="9">
        <f t="shared" si="33"/>
        <v>43267.208333333328</v>
      </c>
      <c r="N327">
        <v>1529125200</v>
      </c>
      <c r="O327" s="9">
        <f t="shared" si="34"/>
        <v>43290.208333333328</v>
      </c>
      <c r="P327">
        <v>1531112400</v>
      </c>
      <c r="Q327" t="b">
        <v>0</v>
      </c>
      <c r="R327" t="b">
        <v>1</v>
      </c>
      <c r="S327" t="s">
        <v>33</v>
      </c>
      <c r="T327" t="str">
        <f t="shared" si="35"/>
        <v>theater/</v>
      </c>
      <c r="U327" t="str">
        <f t="shared" si="30"/>
        <v>plays</v>
      </c>
    </row>
    <row r="328" spans="1:21" ht="31" x14ac:dyDescent="0.35">
      <c r="A328">
        <v>326</v>
      </c>
      <c r="B328" s="4" t="s">
        <v>704</v>
      </c>
      <c r="C328" s="3" t="s">
        <v>705</v>
      </c>
      <c r="D328">
        <v>7200</v>
      </c>
      <c r="E328" s="11" cm="1">
        <f t="array" ref="E328">_xlfn.IFS(L328="USD",F328, L328="CAD", F328*0.73, L328="AUD", F328*0.64, L328="DKK",F328*0.13, L328="GBP", F328*1.07, L328="CHF", F328*1.01, L328="EUR", F328*0.96)</f>
        <v>3326</v>
      </c>
      <c r="F328">
        <v>3326</v>
      </c>
      <c r="G328" s="7">
        <f t="shared" si="31"/>
        <v>0.46194444444444444</v>
      </c>
      <c r="H328" t="s">
        <v>14</v>
      </c>
      <c r="I328">
        <f t="shared" si="32"/>
        <v>25.984375</v>
      </c>
      <c r="J328">
        <v>128</v>
      </c>
      <c r="K328" t="s">
        <v>21</v>
      </c>
      <c r="L328" t="s">
        <v>22</v>
      </c>
      <c r="M328" s="9">
        <f t="shared" si="33"/>
        <v>42364.25</v>
      </c>
      <c r="N328">
        <v>1451109600</v>
      </c>
      <c r="O328" s="9">
        <f t="shared" si="34"/>
        <v>42370.25</v>
      </c>
      <c r="P328">
        <v>1451628000</v>
      </c>
      <c r="Q328" t="b">
        <v>0</v>
      </c>
      <c r="R328" t="b">
        <v>0</v>
      </c>
      <c r="S328" t="s">
        <v>71</v>
      </c>
      <c r="T328" t="str">
        <f t="shared" si="35"/>
        <v>film &amp; video/</v>
      </c>
      <c r="U328" t="str">
        <f t="shared" si="30"/>
        <v>animation</v>
      </c>
    </row>
    <row r="329" spans="1:21" x14ac:dyDescent="0.35">
      <c r="A329">
        <v>327</v>
      </c>
      <c r="B329" s="4" t="s">
        <v>706</v>
      </c>
      <c r="C329" s="3" t="s">
        <v>707</v>
      </c>
      <c r="D329">
        <v>2600</v>
      </c>
      <c r="E329" s="11" cm="1">
        <f t="array" ref="E329">_xlfn.IFS(L329="USD",F329, L329="CAD", F329*0.73, L329="AUD", F329*0.64, L329="DKK",F329*0.13, L329="GBP", F329*1.07, L329="CHF", F329*1.01, L329="EUR", F329*0.96)</f>
        <v>1002</v>
      </c>
      <c r="F329">
        <v>1002</v>
      </c>
      <c r="G329" s="7">
        <f t="shared" si="31"/>
        <v>0.38538461538461538</v>
      </c>
      <c r="H329" t="s">
        <v>14</v>
      </c>
      <c r="I329">
        <f t="shared" si="32"/>
        <v>30.363636363636363</v>
      </c>
      <c r="J329">
        <v>33</v>
      </c>
      <c r="K329" t="s">
        <v>21</v>
      </c>
      <c r="L329" t="s">
        <v>22</v>
      </c>
      <c r="M329" s="9">
        <f t="shared" si="33"/>
        <v>43705.208333333328</v>
      </c>
      <c r="N329">
        <v>1566968400</v>
      </c>
      <c r="O329" s="9">
        <f t="shared" si="34"/>
        <v>43709.208333333328</v>
      </c>
      <c r="P329">
        <v>1567314000</v>
      </c>
      <c r="Q329" t="b">
        <v>0</v>
      </c>
      <c r="R329" t="b">
        <v>1</v>
      </c>
      <c r="S329" t="s">
        <v>33</v>
      </c>
      <c r="T329" t="str">
        <f t="shared" si="35"/>
        <v>theater/</v>
      </c>
      <c r="U329" t="str">
        <f t="shared" si="30"/>
        <v>plays</v>
      </c>
    </row>
    <row r="330" spans="1:21" ht="31" hidden="1" x14ac:dyDescent="0.35">
      <c r="A330">
        <v>328</v>
      </c>
      <c r="B330" s="4" t="s">
        <v>708</v>
      </c>
      <c r="C330" s="3" t="s">
        <v>709</v>
      </c>
      <c r="D330">
        <v>98700</v>
      </c>
      <c r="E330" s="11" cm="1">
        <f t="array" ref="E330">_xlfn.IFS(L330="USD",F330, L330="CAD", F330*0.73, L330="AUD", F330*0.64, L330="DKK",F330*0.13, L330="GBP", F330*1.07, L330="CHF", F330*1.01, L330="EUR", F330*0.96)</f>
        <v>131826</v>
      </c>
      <c r="F330">
        <v>131826</v>
      </c>
      <c r="G330" s="7">
        <f t="shared" si="31"/>
        <v>1.3356231003039514</v>
      </c>
      <c r="H330" t="s">
        <v>20</v>
      </c>
      <c r="I330">
        <f t="shared" si="32"/>
        <v>54.004916018025398</v>
      </c>
      <c r="J330">
        <v>2441</v>
      </c>
      <c r="K330" t="s">
        <v>21</v>
      </c>
      <c r="L330" t="s">
        <v>22</v>
      </c>
      <c r="M330" s="9">
        <f t="shared" si="33"/>
        <v>43434.25</v>
      </c>
      <c r="N330">
        <v>1543557600</v>
      </c>
      <c r="O330" s="9">
        <f t="shared" si="34"/>
        <v>43445.25</v>
      </c>
      <c r="P330">
        <v>1544508000</v>
      </c>
      <c r="Q330" t="b">
        <v>0</v>
      </c>
      <c r="R330" t="b">
        <v>0</v>
      </c>
      <c r="S330" t="s">
        <v>23</v>
      </c>
      <c r="T330" t="str">
        <f t="shared" si="35"/>
        <v>music/</v>
      </c>
      <c r="U330" t="str">
        <f t="shared" si="30"/>
        <v>rock</v>
      </c>
    </row>
    <row r="331" spans="1:21" hidden="1" x14ac:dyDescent="0.35">
      <c r="A331">
        <v>329</v>
      </c>
      <c r="B331" s="4" t="s">
        <v>710</v>
      </c>
      <c r="C331" s="3" t="s">
        <v>711</v>
      </c>
      <c r="D331">
        <v>93800</v>
      </c>
      <c r="E331" s="11" cm="1">
        <f t="array" ref="E331">_xlfn.IFS(L331="USD",F331, L331="CAD", F331*0.73, L331="AUD", F331*0.64, L331="DKK",F331*0.13, L331="GBP", F331*1.07, L331="CHF", F331*1.01, L331="EUR", F331*0.96)</f>
        <v>21477</v>
      </c>
      <c r="F331">
        <v>21477</v>
      </c>
      <c r="G331" s="7">
        <f t="shared" si="31"/>
        <v>0.22896588486140726</v>
      </c>
      <c r="H331" t="s">
        <v>47</v>
      </c>
      <c r="I331">
        <f t="shared" si="32"/>
        <v>101.78672985781991</v>
      </c>
      <c r="J331">
        <v>211</v>
      </c>
      <c r="K331" t="s">
        <v>21</v>
      </c>
      <c r="L331" t="s">
        <v>22</v>
      </c>
      <c r="M331" s="9">
        <f t="shared" si="33"/>
        <v>42716.25</v>
      </c>
      <c r="N331">
        <v>1481522400</v>
      </c>
      <c r="O331" s="9">
        <f t="shared" si="34"/>
        <v>42727.25</v>
      </c>
      <c r="P331">
        <v>1482472800</v>
      </c>
      <c r="Q331" t="b">
        <v>0</v>
      </c>
      <c r="R331" t="b">
        <v>0</v>
      </c>
      <c r="S331" t="s">
        <v>89</v>
      </c>
      <c r="T331" t="str">
        <f t="shared" si="35"/>
        <v>games/</v>
      </c>
      <c r="U331" t="str">
        <f t="shared" ref="U331:U394" si="36">RIGHT(S331, LEN(S331)-SEARCH("/",S331, 1))</f>
        <v>video games</v>
      </c>
    </row>
    <row r="332" spans="1:21" ht="31" hidden="1" x14ac:dyDescent="0.35">
      <c r="A332">
        <v>330</v>
      </c>
      <c r="B332" s="4" t="s">
        <v>712</v>
      </c>
      <c r="C332" s="3" t="s">
        <v>713</v>
      </c>
      <c r="D332">
        <v>33700</v>
      </c>
      <c r="E332" s="11" cm="1">
        <f t="array" ref="E332">_xlfn.IFS(L332="USD",F332, L332="CAD", F332*0.73, L332="AUD", F332*0.64, L332="DKK",F332*0.13, L332="GBP", F332*1.07, L332="CHF", F332*1.01, L332="EUR", F332*0.96)</f>
        <v>66693.100000000006</v>
      </c>
      <c r="F332">
        <v>62330</v>
      </c>
      <c r="G332" s="7">
        <f t="shared" si="31"/>
        <v>1.8495548961424333</v>
      </c>
      <c r="H332" t="s">
        <v>20</v>
      </c>
      <c r="I332">
        <f t="shared" si="32"/>
        <v>45.003610108303249</v>
      </c>
      <c r="J332">
        <v>1385</v>
      </c>
      <c r="K332" t="s">
        <v>40</v>
      </c>
      <c r="L332" t="s">
        <v>41</v>
      </c>
      <c r="M332" s="9">
        <f t="shared" si="33"/>
        <v>43077.25</v>
      </c>
      <c r="N332">
        <v>1512712800</v>
      </c>
      <c r="O332" s="9">
        <f t="shared" si="34"/>
        <v>43078.25</v>
      </c>
      <c r="P332">
        <v>1512799200</v>
      </c>
      <c r="Q332" t="b">
        <v>0</v>
      </c>
      <c r="R332" t="b">
        <v>0</v>
      </c>
      <c r="S332" t="s">
        <v>42</v>
      </c>
      <c r="T332" t="str">
        <f t="shared" si="35"/>
        <v>film &amp; video/</v>
      </c>
      <c r="U332" t="str">
        <f t="shared" si="36"/>
        <v>documentary</v>
      </c>
    </row>
    <row r="333" spans="1:21" hidden="1" x14ac:dyDescent="0.35">
      <c r="A333">
        <v>331</v>
      </c>
      <c r="B333" s="4" t="s">
        <v>714</v>
      </c>
      <c r="C333" s="3" t="s">
        <v>715</v>
      </c>
      <c r="D333">
        <v>3300</v>
      </c>
      <c r="E333" s="11" cm="1">
        <f t="array" ref="E333">_xlfn.IFS(L333="USD",F333, L333="CAD", F333*0.73, L333="AUD", F333*0.64, L333="DKK",F333*0.13, L333="GBP", F333*1.07, L333="CHF", F333*1.01, L333="EUR", F333*0.96)</f>
        <v>14643</v>
      </c>
      <c r="F333">
        <v>14643</v>
      </c>
      <c r="G333" s="7">
        <f t="shared" si="31"/>
        <v>4.4372727272727275</v>
      </c>
      <c r="H333" t="s">
        <v>20</v>
      </c>
      <c r="I333">
        <f t="shared" si="32"/>
        <v>77.068421052631578</v>
      </c>
      <c r="J333">
        <v>190</v>
      </c>
      <c r="K333" t="s">
        <v>21</v>
      </c>
      <c r="L333" t="s">
        <v>22</v>
      </c>
      <c r="M333" s="9">
        <f t="shared" si="33"/>
        <v>40896.25</v>
      </c>
      <c r="N333">
        <v>1324274400</v>
      </c>
      <c r="O333" s="9">
        <f t="shared" si="34"/>
        <v>40897.25</v>
      </c>
      <c r="P333">
        <v>1324360800</v>
      </c>
      <c r="Q333" t="b">
        <v>0</v>
      </c>
      <c r="R333" t="b">
        <v>0</v>
      </c>
      <c r="S333" t="s">
        <v>17</v>
      </c>
      <c r="T333" t="str">
        <f t="shared" si="35"/>
        <v>food/</v>
      </c>
      <c r="U333" t="str">
        <f t="shared" si="36"/>
        <v>food trucks</v>
      </c>
    </row>
    <row r="334" spans="1:21" ht="31" hidden="1" x14ac:dyDescent="0.35">
      <c r="A334">
        <v>332</v>
      </c>
      <c r="B334" s="4" t="s">
        <v>716</v>
      </c>
      <c r="C334" s="3" t="s">
        <v>717</v>
      </c>
      <c r="D334">
        <v>20700</v>
      </c>
      <c r="E334" s="11" cm="1">
        <f t="array" ref="E334">_xlfn.IFS(L334="USD",F334, L334="CAD", F334*0.73, L334="AUD", F334*0.64, L334="DKK",F334*0.13, L334="GBP", F334*1.07, L334="CHF", F334*1.01, L334="EUR", F334*0.96)</f>
        <v>41396</v>
      </c>
      <c r="F334">
        <v>41396</v>
      </c>
      <c r="G334" s="7">
        <f t="shared" si="31"/>
        <v>1.999806763285024</v>
      </c>
      <c r="H334" t="s">
        <v>20</v>
      </c>
      <c r="I334">
        <f t="shared" si="32"/>
        <v>88.076595744680844</v>
      </c>
      <c r="J334">
        <v>470</v>
      </c>
      <c r="K334" t="s">
        <v>21</v>
      </c>
      <c r="L334" t="s">
        <v>22</v>
      </c>
      <c r="M334" s="9">
        <f t="shared" si="33"/>
        <v>41361.208333333336</v>
      </c>
      <c r="N334">
        <v>1364446800</v>
      </c>
      <c r="O334" s="9">
        <f t="shared" si="34"/>
        <v>41362.208333333336</v>
      </c>
      <c r="P334">
        <v>1364533200</v>
      </c>
      <c r="Q334" t="b">
        <v>0</v>
      </c>
      <c r="R334" t="b">
        <v>0</v>
      </c>
      <c r="S334" t="s">
        <v>65</v>
      </c>
      <c r="T334" t="str">
        <f t="shared" si="35"/>
        <v>technology/</v>
      </c>
      <c r="U334" t="str">
        <f t="shared" si="36"/>
        <v>wearables</v>
      </c>
    </row>
    <row r="335" spans="1:21" hidden="1" x14ac:dyDescent="0.35">
      <c r="A335">
        <v>333</v>
      </c>
      <c r="B335" s="4" t="s">
        <v>718</v>
      </c>
      <c r="C335" s="3" t="s">
        <v>719</v>
      </c>
      <c r="D335">
        <v>9600</v>
      </c>
      <c r="E335" s="11" cm="1">
        <f t="array" ref="E335">_xlfn.IFS(L335="USD",F335, L335="CAD", F335*0.73, L335="AUD", F335*0.64, L335="DKK",F335*0.13, L335="GBP", F335*1.07, L335="CHF", F335*1.01, L335="EUR", F335*0.96)</f>
        <v>11900</v>
      </c>
      <c r="F335">
        <v>11900</v>
      </c>
      <c r="G335" s="7">
        <f t="shared" si="31"/>
        <v>1.2395833333333333</v>
      </c>
      <c r="H335" t="s">
        <v>20</v>
      </c>
      <c r="I335">
        <f t="shared" si="32"/>
        <v>47.035573122529641</v>
      </c>
      <c r="J335">
        <v>253</v>
      </c>
      <c r="K335" t="s">
        <v>21</v>
      </c>
      <c r="L335" t="s">
        <v>22</v>
      </c>
      <c r="M335" s="9">
        <f t="shared" si="33"/>
        <v>43424.25</v>
      </c>
      <c r="N335">
        <v>1542693600</v>
      </c>
      <c r="O335" s="9">
        <f t="shared" si="34"/>
        <v>43452.25</v>
      </c>
      <c r="P335">
        <v>1545112800</v>
      </c>
      <c r="Q335" t="b">
        <v>0</v>
      </c>
      <c r="R335" t="b">
        <v>0</v>
      </c>
      <c r="S335" t="s">
        <v>33</v>
      </c>
      <c r="T335" t="str">
        <f t="shared" si="35"/>
        <v>theater/</v>
      </c>
      <c r="U335" t="str">
        <f t="shared" si="36"/>
        <v>plays</v>
      </c>
    </row>
    <row r="336" spans="1:21" hidden="1" x14ac:dyDescent="0.35">
      <c r="A336">
        <v>334</v>
      </c>
      <c r="B336" s="4" t="s">
        <v>720</v>
      </c>
      <c r="C336" s="3" t="s">
        <v>721</v>
      </c>
      <c r="D336">
        <v>66200</v>
      </c>
      <c r="E336" s="11" cm="1">
        <f t="array" ref="E336">_xlfn.IFS(L336="USD",F336, L336="CAD", F336*0.73, L336="AUD", F336*0.64, L336="DKK",F336*0.13, L336="GBP", F336*1.07, L336="CHF", F336*1.01, L336="EUR", F336*0.96)</f>
        <v>123538</v>
      </c>
      <c r="F336">
        <v>123538</v>
      </c>
      <c r="G336" s="7">
        <f t="shared" si="31"/>
        <v>1.8661329305135952</v>
      </c>
      <c r="H336" t="s">
        <v>20</v>
      </c>
      <c r="I336">
        <f t="shared" si="32"/>
        <v>110.99550763701707</v>
      </c>
      <c r="J336">
        <v>1113</v>
      </c>
      <c r="K336" t="s">
        <v>21</v>
      </c>
      <c r="L336" t="s">
        <v>22</v>
      </c>
      <c r="M336" s="9">
        <f t="shared" si="33"/>
        <v>43110.25</v>
      </c>
      <c r="N336">
        <v>1515564000</v>
      </c>
      <c r="O336" s="9">
        <f t="shared" si="34"/>
        <v>43117.25</v>
      </c>
      <c r="P336">
        <v>1516168800</v>
      </c>
      <c r="Q336" t="b">
        <v>0</v>
      </c>
      <c r="R336" t="b">
        <v>0</v>
      </c>
      <c r="S336" t="s">
        <v>23</v>
      </c>
      <c r="T336" t="str">
        <f t="shared" si="35"/>
        <v>music/</v>
      </c>
      <c r="U336" t="str">
        <f t="shared" si="36"/>
        <v>rock</v>
      </c>
    </row>
    <row r="337" spans="1:21" hidden="1" x14ac:dyDescent="0.35">
      <c r="A337">
        <v>335</v>
      </c>
      <c r="B337" s="4" t="s">
        <v>722</v>
      </c>
      <c r="C337" s="3" t="s">
        <v>723</v>
      </c>
      <c r="D337">
        <v>173800</v>
      </c>
      <c r="E337" s="11" cm="1">
        <f t="array" ref="E337">_xlfn.IFS(L337="USD",F337, L337="CAD", F337*0.73, L337="AUD", F337*0.64, L337="DKK",F337*0.13, L337="GBP", F337*1.07, L337="CHF", F337*1.01, L337="EUR", F337*0.96)</f>
        <v>198628</v>
      </c>
      <c r="F337">
        <v>198628</v>
      </c>
      <c r="G337" s="7">
        <f t="shared" si="31"/>
        <v>1.1428538550057536</v>
      </c>
      <c r="H337" t="s">
        <v>20</v>
      </c>
      <c r="I337">
        <f t="shared" si="32"/>
        <v>87.003066141042481</v>
      </c>
      <c r="J337">
        <v>2283</v>
      </c>
      <c r="K337" t="s">
        <v>21</v>
      </c>
      <c r="L337" t="s">
        <v>22</v>
      </c>
      <c r="M337" s="9">
        <f t="shared" si="33"/>
        <v>43784.25</v>
      </c>
      <c r="N337">
        <v>1573797600</v>
      </c>
      <c r="O337" s="9">
        <f t="shared" si="34"/>
        <v>43797.25</v>
      </c>
      <c r="P337">
        <v>1574920800</v>
      </c>
      <c r="Q337" t="b">
        <v>0</v>
      </c>
      <c r="R337" t="b">
        <v>0</v>
      </c>
      <c r="S337" t="s">
        <v>23</v>
      </c>
      <c r="T337" t="str">
        <f t="shared" si="35"/>
        <v>music/</v>
      </c>
      <c r="U337" t="str">
        <f t="shared" si="36"/>
        <v>rock</v>
      </c>
    </row>
    <row r="338" spans="1:21" x14ac:dyDescent="0.35">
      <c r="A338">
        <v>336</v>
      </c>
      <c r="B338" s="4" t="s">
        <v>724</v>
      </c>
      <c r="C338" s="3" t="s">
        <v>725</v>
      </c>
      <c r="D338">
        <v>70700</v>
      </c>
      <c r="E338" s="11" cm="1">
        <f t="array" ref="E338">_xlfn.IFS(L338="USD",F338, L338="CAD", F338*0.73, L338="AUD", F338*0.64, L338="DKK",F338*0.13, L338="GBP", F338*1.07, L338="CHF", F338*1.01, L338="EUR", F338*0.96)</f>
        <v>68602</v>
      </c>
      <c r="F338">
        <v>68602</v>
      </c>
      <c r="G338" s="7">
        <f t="shared" si="31"/>
        <v>0.97032531824611035</v>
      </c>
      <c r="H338" t="s">
        <v>14</v>
      </c>
      <c r="I338">
        <f t="shared" si="32"/>
        <v>63.994402985074629</v>
      </c>
      <c r="J338">
        <v>1072</v>
      </c>
      <c r="K338" t="s">
        <v>21</v>
      </c>
      <c r="L338" t="s">
        <v>22</v>
      </c>
      <c r="M338" s="9">
        <f t="shared" si="33"/>
        <v>40527.25</v>
      </c>
      <c r="N338">
        <v>1292392800</v>
      </c>
      <c r="O338" s="9">
        <f t="shared" si="34"/>
        <v>40528.25</v>
      </c>
      <c r="P338">
        <v>1292479200</v>
      </c>
      <c r="Q338" t="b">
        <v>0</v>
      </c>
      <c r="R338" t="b">
        <v>1</v>
      </c>
      <c r="S338" t="s">
        <v>23</v>
      </c>
      <c r="T338" t="str">
        <f t="shared" si="35"/>
        <v>music/</v>
      </c>
      <c r="U338" t="str">
        <f t="shared" si="36"/>
        <v>rock</v>
      </c>
    </row>
    <row r="339" spans="1:21" hidden="1" x14ac:dyDescent="0.35">
      <c r="A339">
        <v>337</v>
      </c>
      <c r="B339" s="4" t="s">
        <v>726</v>
      </c>
      <c r="C339" s="3" t="s">
        <v>727</v>
      </c>
      <c r="D339">
        <v>94500</v>
      </c>
      <c r="E339" s="11" cm="1">
        <f t="array" ref="E339">_xlfn.IFS(L339="USD",F339, L339="CAD", F339*0.73, L339="AUD", F339*0.64, L339="DKK",F339*0.13, L339="GBP", F339*1.07, L339="CHF", F339*1.01, L339="EUR", F339*0.96)</f>
        <v>116064</v>
      </c>
      <c r="F339">
        <v>116064</v>
      </c>
      <c r="G339" s="7">
        <f t="shared" si="31"/>
        <v>1.2281904761904763</v>
      </c>
      <c r="H339" t="s">
        <v>20</v>
      </c>
      <c r="I339">
        <f t="shared" si="32"/>
        <v>105.9945205479452</v>
      </c>
      <c r="J339">
        <v>1095</v>
      </c>
      <c r="K339" t="s">
        <v>21</v>
      </c>
      <c r="L339" t="s">
        <v>22</v>
      </c>
      <c r="M339" s="9">
        <f t="shared" si="33"/>
        <v>43780.25</v>
      </c>
      <c r="N339">
        <v>1573452000</v>
      </c>
      <c r="O339" s="9">
        <f t="shared" si="34"/>
        <v>43781.25</v>
      </c>
      <c r="P339">
        <v>1573538400</v>
      </c>
      <c r="Q339" t="b">
        <v>0</v>
      </c>
      <c r="R339" t="b">
        <v>0</v>
      </c>
      <c r="S339" t="s">
        <v>33</v>
      </c>
      <c r="T339" t="str">
        <f t="shared" si="35"/>
        <v>theater/</v>
      </c>
      <c r="U339" t="str">
        <f t="shared" si="36"/>
        <v>plays</v>
      </c>
    </row>
    <row r="340" spans="1:21" hidden="1" x14ac:dyDescent="0.35">
      <c r="A340">
        <v>338</v>
      </c>
      <c r="B340" s="4" t="s">
        <v>728</v>
      </c>
      <c r="C340" s="3" t="s">
        <v>729</v>
      </c>
      <c r="D340">
        <v>69800</v>
      </c>
      <c r="E340" s="11" cm="1">
        <f t="array" ref="E340">_xlfn.IFS(L340="USD",F340, L340="CAD", F340*0.73, L340="AUD", F340*0.64, L340="DKK",F340*0.13, L340="GBP", F340*1.07, L340="CHF", F340*1.01, L340="EUR", F340*0.96)</f>
        <v>125042</v>
      </c>
      <c r="F340">
        <v>125042</v>
      </c>
      <c r="G340" s="7">
        <f t="shared" si="31"/>
        <v>1.7914326647564469</v>
      </c>
      <c r="H340" t="s">
        <v>20</v>
      </c>
      <c r="I340">
        <f t="shared" si="32"/>
        <v>73.989349112426041</v>
      </c>
      <c r="J340">
        <v>1690</v>
      </c>
      <c r="K340" t="s">
        <v>21</v>
      </c>
      <c r="L340" t="s">
        <v>22</v>
      </c>
      <c r="M340" s="9">
        <f t="shared" si="33"/>
        <v>40821.208333333336</v>
      </c>
      <c r="N340">
        <v>1317790800</v>
      </c>
      <c r="O340" s="9">
        <f t="shared" si="34"/>
        <v>40851.208333333336</v>
      </c>
      <c r="P340">
        <v>1320382800</v>
      </c>
      <c r="Q340" t="b">
        <v>0</v>
      </c>
      <c r="R340" t="b">
        <v>0</v>
      </c>
      <c r="S340" t="s">
        <v>33</v>
      </c>
      <c r="T340" t="str">
        <f t="shared" si="35"/>
        <v>theater/</v>
      </c>
      <c r="U340" t="str">
        <f t="shared" si="36"/>
        <v>plays</v>
      </c>
    </row>
    <row r="341" spans="1:21" hidden="1" x14ac:dyDescent="0.35">
      <c r="A341">
        <v>339</v>
      </c>
      <c r="B341" s="4" t="s">
        <v>730</v>
      </c>
      <c r="C341" s="3" t="s">
        <v>731</v>
      </c>
      <c r="D341">
        <v>136300</v>
      </c>
      <c r="E341" s="11" cm="1">
        <f t="array" ref="E341">_xlfn.IFS(L341="USD",F341, L341="CAD", F341*0.73, L341="AUD", F341*0.64, L341="DKK",F341*0.13, L341="GBP", F341*1.07, L341="CHF", F341*1.01, L341="EUR", F341*0.96)</f>
        <v>79551.02</v>
      </c>
      <c r="F341">
        <v>108974</v>
      </c>
      <c r="G341" s="7">
        <f t="shared" si="31"/>
        <v>0.79951577402787966</v>
      </c>
      <c r="H341" t="s">
        <v>74</v>
      </c>
      <c r="I341">
        <f t="shared" si="32"/>
        <v>84.02004626060139</v>
      </c>
      <c r="J341">
        <v>1297</v>
      </c>
      <c r="K341" t="s">
        <v>15</v>
      </c>
      <c r="L341" t="s">
        <v>16</v>
      </c>
      <c r="M341" s="9">
        <f t="shared" si="33"/>
        <v>42949.208333333328</v>
      </c>
      <c r="N341">
        <v>1501650000</v>
      </c>
      <c r="O341" s="9">
        <f t="shared" si="34"/>
        <v>42963.208333333328</v>
      </c>
      <c r="P341">
        <v>1502859600</v>
      </c>
      <c r="Q341" t="b">
        <v>0</v>
      </c>
      <c r="R341" t="b">
        <v>0</v>
      </c>
      <c r="S341" t="s">
        <v>33</v>
      </c>
      <c r="T341" t="str">
        <f t="shared" si="35"/>
        <v>theater/</v>
      </c>
      <c r="U341" t="str">
        <f t="shared" si="36"/>
        <v>plays</v>
      </c>
    </row>
    <row r="342" spans="1:21" x14ac:dyDescent="0.35">
      <c r="A342">
        <v>340</v>
      </c>
      <c r="B342" s="4" t="s">
        <v>732</v>
      </c>
      <c r="C342" s="3" t="s">
        <v>733</v>
      </c>
      <c r="D342">
        <v>37100</v>
      </c>
      <c r="E342" s="11" cm="1">
        <f t="array" ref="E342">_xlfn.IFS(L342="USD",F342, L342="CAD", F342*0.73, L342="AUD", F342*0.64, L342="DKK",F342*0.13, L342="GBP", F342*1.07, L342="CHF", F342*1.01, L342="EUR", F342*0.96)</f>
        <v>34964</v>
      </c>
      <c r="F342">
        <v>34964</v>
      </c>
      <c r="G342" s="7">
        <f t="shared" si="31"/>
        <v>0.94242587601078165</v>
      </c>
      <c r="H342" t="s">
        <v>14</v>
      </c>
      <c r="I342">
        <f t="shared" si="32"/>
        <v>88.966921119592882</v>
      </c>
      <c r="J342">
        <v>393</v>
      </c>
      <c r="K342" t="s">
        <v>21</v>
      </c>
      <c r="L342" t="s">
        <v>22</v>
      </c>
      <c r="M342" s="9">
        <f t="shared" si="33"/>
        <v>40889.25</v>
      </c>
      <c r="N342">
        <v>1323669600</v>
      </c>
      <c r="O342" s="9">
        <f t="shared" si="34"/>
        <v>40890.25</v>
      </c>
      <c r="P342">
        <v>1323756000</v>
      </c>
      <c r="Q342" t="b">
        <v>0</v>
      </c>
      <c r="R342" t="b">
        <v>0</v>
      </c>
      <c r="S342" t="s">
        <v>122</v>
      </c>
      <c r="T342" t="str">
        <f t="shared" si="35"/>
        <v>photography/</v>
      </c>
      <c r="U342" t="str">
        <f t="shared" si="36"/>
        <v>photography books</v>
      </c>
    </row>
    <row r="343" spans="1:21" ht="31" x14ac:dyDescent="0.35">
      <c r="A343">
        <v>341</v>
      </c>
      <c r="B343" s="4" t="s">
        <v>734</v>
      </c>
      <c r="C343" s="3" t="s">
        <v>735</v>
      </c>
      <c r="D343">
        <v>114300</v>
      </c>
      <c r="E343" s="11" cm="1">
        <f t="array" ref="E343">_xlfn.IFS(L343="USD",F343, L343="CAD", F343*0.73, L343="AUD", F343*0.64, L343="DKK",F343*0.13, L343="GBP", F343*1.07, L343="CHF", F343*1.01, L343="EUR", F343*0.96)</f>
        <v>96777</v>
      </c>
      <c r="F343">
        <v>96777</v>
      </c>
      <c r="G343" s="7">
        <f t="shared" si="31"/>
        <v>0.84669291338582675</v>
      </c>
      <c r="H343" t="s">
        <v>14</v>
      </c>
      <c r="I343">
        <f t="shared" si="32"/>
        <v>76.990453460620529</v>
      </c>
      <c r="J343">
        <v>1257</v>
      </c>
      <c r="K343" t="s">
        <v>21</v>
      </c>
      <c r="L343" t="s">
        <v>22</v>
      </c>
      <c r="M343" s="9">
        <f t="shared" si="33"/>
        <v>42244.208333333328</v>
      </c>
      <c r="N343">
        <v>1440738000</v>
      </c>
      <c r="O343" s="9">
        <f t="shared" si="34"/>
        <v>42251.208333333328</v>
      </c>
      <c r="P343">
        <v>1441342800</v>
      </c>
      <c r="Q343" t="b">
        <v>0</v>
      </c>
      <c r="R343" t="b">
        <v>0</v>
      </c>
      <c r="S343" t="s">
        <v>60</v>
      </c>
      <c r="T343" t="str">
        <f t="shared" si="35"/>
        <v>music/</v>
      </c>
      <c r="U343" t="str">
        <f t="shared" si="36"/>
        <v>indie rock</v>
      </c>
    </row>
    <row r="344" spans="1:21" x14ac:dyDescent="0.35">
      <c r="A344">
        <v>342</v>
      </c>
      <c r="B344" s="4" t="s">
        <v>736</v>
      </c>
      <c r="C344" s="3" t="s">
        <v>737</v>
      </c>
      <c r="D344">
        <v>47900</v>
      </c>
      <c r="E344" s="11" cm="1">
        <f t="array" ref="E344">_xlfn.IFS(L344="USD",F344, L344="CAD", F344*0.73, L344="AUD", F344*0.64, L344="DKK",F344*0.13, L344="GBP", F344*1.07, L344="CHF", F344*1.01, L344="EUR", F344*0.96)</f>
        <v>31864</v>
      </c>
      <c r="F344">
        <v>31864</v>
      </c>
      <c r="G344" s="7">
        <f t="shared" si="31"/>
        <v>0.66521920668058454</v>
      </c>
      <c r="H344" t="s">
        <v>14</v>
      </c>
      <c r="I344">
        <f t="shared" si="32"/>
        <v>97.146341463414629</v>
      </c>
      <c r="J344">
        <v>328</v>
      </c>
      <c r="K344" t="s">
        <v>21</v>
      </c>
      <c r="L344" t="s">
        <v>22</v>
      </c>
      <c r="M344" s="9">
        <f t="shared" si="33"/>
        <v>41475.208333333336</v>
      </c>
      <c r="N344">
        <v>1374296400</v>
      </c>
      <c r="O344" s="9">
        <f t="shared" si="34"/>
        <v>41487.208333333336</v>
      </c>
      <c r="P344">
        <v>1375333200</v>
      </c>
      <c r="Q344" t="b">
        <v>0</v>
      </c>
      <c r="R344" t="b">
        <v>0</v>
      </c>
      <c r="S344" t="s">
        <v>33</v>
      </c>
      <c r="T344" t="str">
        <f t="shared" si="35"/>
        <v>theater/</v>
      </c>
      <c r="U344" t="str">
        <f t="shared" si="36"/>
        <v>plays</v>
      </c>
    </row>
    <row r="345" spans="1:21" x14ac:dyDescent="0.35">
      <c r="A345">
        <v>343</v>
      </c>
      <c r="B345" s="4" t="s">
        <v>738</v>
      </c>
      <c r="C345" s="3" t="s">
        <v>739</v>
      </c>
      <c r="D345">
        <v>9000</v>
      </c>
      <c r="E345" s="11" cm="1">
        <f t="array" ref="E345">_xlfn.IFS(L345="USD",F345, L345="CAD", F345*0.73, L345="AUD", F345*0.64, L345="DKK",F345*0.13, L345="GBP", F345*1.07, L345="CHF", F345*1.01, L345="EUR", F345*0.96)</f>
        <v>4853</v>
      </c>
      <c r="F345">
        <v>4853</v>
      </c>
      <c r="G345" s="7">
        <f t="shared" si="31"/>
        <v>0.53922222222222227</v>
      </c>
      <c r="H345" t="s">
        <v>14</v>
      </c>
      <c r="I345">
        <f t="shared" si="32"/>
        <v>33.013605442176868</v>
      </c>
      <c r="J345">
        <v>147</v>
      </c>
      <c r="K345" t="s">
        <v>21</v>
      </c>
      <c r="L345" t="s">
        <v>22</v>
      </c>
      <c r="M345" s="9">
        <f t="shared" si="33"/>
        <v>41597.25</v>
      </c>
      <c r="N345">
        <v>1384840800</v>
      </c>
      <c r="O345" s="9">
        <f t="shared" si="34"/>
        <v>41650.25</v>
      </c>
      <c r="P345">
        <v>1389420000</v>
      </c>
      <c r="Q345" t="b">
        <v>0</v>
      </c>
      <c r="R345" t="b">
        <v>0</v>
      </c>
      <c r="S345" t="s">
        <v>33</v>
      </c>
      <c r="T345" t="str">
        <f t="shared" si="35"/>
        <v>theater/</v>
      </c>
      <c r="U345" t="str">
        <f t="shared" si="36"/>
        <v>plays</v>
      </c>
    </row>
    <row r="346" spans="1:21" x14ac:dyDescent="0.35">
      <c r="A346">
        <v>344</v>
      </c>
      <c r="B346" s="4" t="s">
        <v>740</v>
      </c>
      <c r="C346" s="3" t="s">
        <v>741</v>
      </c>
      <c r="D346">
        <v>197600</v>
      </c>
      <c r="E346" s="11" cm="1">
        <f t="array" ref="E346">_xlfn.IFS(L346="USD",F346, L346="CAD", F346*0.73, L346="AUD", F346*0.64, L346="DKK",F346*0.13, L346="GBP", F346*1.07, L346="CHF", F346*1.01, L346="EUR", F346*0.96)</f>
        <v>82959</v>
      </c>
      <c r="F346">
        <v>82959</v>
      </c>
      <c r="G346" s="7">
        <f t="shared" si="31"/>
        <v>0.41983299595141699</v>
      </c>
      <c r="H346" t="s">
        <v>14</v>
      </c>
      <c r="I346">
        <f t="shared" si="32"/>
        <v>99.950602409638549</v>
      </c>
      <c r="J346">
        <v>830</v>
      </c>
      <c r="K346" t="s">
        <v>21</v>
      </c>
      <c r="L346" t="s">
        <v>22</v>
      </c>
      <c r="M346" s="9">
        <f t="shared" si="33"/>
        <v>43122.25</v>
      </c>
      <c r="N346">
        <v>1516600800</v>
      </c>
      <c r="O346" s="9">
        <f t="shared" si="34"/>
        <v>43162.25</v>
      </c>
      <c r="P346">
        <v>1520056800</v>
      </c>
      <c r="Q346" t="b">
        <v>0</v>
      </c>
      <c r="R346" t="b">
        <v>0</v>
      </c>
      <c r="S346" t="s">
        <v>89</v>
      </c>
      <c r="T346" t="str">
        <f t="shared" si="35"/>
        <v>games/</v>
      </c>
      <c r="U346" t="str">
        <f t="shared" si="36"/>
        <v>video games</v>
      </c>
    </row>
    <row r="347" spans="1:21" x14ac:dyDescent="0.35">
      <c r="A347">
        <v>345</v>
      </c>
      <c r="B347" s="4" t="s">
        <v>742</v>
      </c>
      <c r="C347" s="3" t="s">
        <v>743</v>
      </c>
      <c r="D347">
        <v>157600</v>
      </c>
      <c r="E347" s="11" cm="1">
        <f t="array" ref="E347">_xlfn.IFS(L347="USD",F347, L347="CAD", F347*0.73, L347="AUD", F347*0.64, L347="DKK",F347*0.13, L347="GBP", F347*1.07, L347="CHF", F347*1.01, L347="EUR", F347*0.96)</f>
        <v>24780.13</v>
      </c>
      <c r="F347">
        <v>23159</v>
      </c>
      <c r="G347" s="7">
        <f t="shared" si="31"/>
        <v>0.14694796954314721</v>
      </c>
      <c r="H347" t="s">
        <v>14</v>
      </c>
      <c r="I347">
        <f t="shared" si="32"/>
        <v>69.966767371601208</v>
      </c>
      <c r="J347">
        <v>331</v>
      </c>
      <c r="K347" t="s">
        <v>40</v>
      </c>
      <c r="L347" t="s">
        <v>41</v>
      </c>
      <c r="M347" s="9">
        <f t="shared" si="33"/>
        <v>42194.208333333328</v>
      </c>
      <c r="N347">
        <v>1436418000</v>
      </c>
      <c r="O347" s="9">
        <f t="shared" si="34"/>
        <v>42195.208333333328</v>
      </c>
      <c r="P347">
        <v>1436504400</v>
      </c>
      <c r="Q347" t="b">
        <v>0</v>
      </c>
      <c r="R347" t="b">
        <v>0</v>
      </c>
      <c r="S347" t="s">
        <v>53</v>
      </c>
      <c r="T347" t="str">
        <f t="shared" si="35"/>
        <v>film &amp; video/</v>
      </c>
      <c r="U347" t="str">
        <f t="shared" si="36"/>
        <v>drama</v>
      </c>
    </row>
    <row r="348" spans="1:21" x14ac:dyDescent="0.35">
      <c r="A348">
        <v>346</v>
      </c>
      <c r="B348" s="4" t="s">
        <v>744</v>
      </c>
      <c r="C348" s="3" t="s">
        <v>745</v>
      </c>
      <c r="D348">
        <v>8000</v>
      </c>
      <c r="E348" s="11" cm="1">
        <f t="array" ref="E348">_xlfn.IFS(L348="USD",F348, L348="CAD", F348*0.73, L348="AUD", F348*0.64, L348="DKK",F348*0.13, L348="GBP", F348*1.07, L348="CHF", F348*1.01, L348="EUR", F348*0.96)</f>
        <v>2758</v>
      </c>
      <c r="F348">
        <v>2758</v>
      </c>
      <c r="G348" s="7">
        <f t="shared" si="31"/>
        <v>0.34475</v>
      </c>
      <c r="H348" t="s">
        <v>14</v>
      </c>
      <c r="I348">
        <f t="shared" si="32"/>
        <v>110.32</v>
      </c>
      <c r="J348">
        <v>25</v>
      </c>
      <c r="K348" t="s">
        <v>21</v>
      </c>
      <c r="L348" t="s">
        <v>22</v>
      </c>
      <c r="M348" s="9">
        <f t="shared" si="33"/>
        <v>42971.208333333328</v>
      </c>
      <c r="N348">
        <v>1503550800</v>
      </c>
      <c r="O348" s="9">
        <f t="shared" si="34"/>
        <v>43026.208333333328</v>
      </c>
      <c r="P348">
        <v>1508302800</v>
      </c>
      <c r="Q348" t="b">
        <v>0</v>
      </c>
      <c r="R348" t="b">
        <v>1</v>
      </c>
      <c r="S348" t="s">
        <v>60</v>
      </c>
      <c r="T348" t="str">
        <f t="shared" si="35"/>
        <v>music/</v>
      </c>
      <c r="U348" t="str">
        <f t="shared" si="36"/>
        <v>indie rock</v>
      </c>
    </row>
    <row r="349" spans="1:21" hidden="1" x14ac:dyDescent="0.35">
      <c r="A349">
        <v>347</v>
      </c>
      <c r="B349" s="4" t="s">
        <v>746</v>
      </c>
      <c r="C349" s="3" t="s">
        <v>747</v>
      </c>
      <c r="D349">
        <v>900</v>
      </c>
      <c r="E349" s="11" cm="1">
        <f t="array" ref="E349">_xlfn.IFS(L349="USD",F349, L349="CAD", F349*0.73, L349="AUD", F349*0.64, L349="DKK",F349*0.13, L349="GBP", F349*1.07, L349="CHF", F349*1.01, L349="EUR", F349*0.96)</f>
        <v>12607</v>
      </c>
      <c r="F349">
        <v>12607</v>
      </c>
      <c r="G349" s="7">
        <f t="shared" si="31"/>
        <v>14.007777777777777</v>
      </c>
      <c r="H349" t="s">
        <v>20</v>
      </c>
      <c r="I349">
        <f t="shared" si="32"/>
        <v>66.005235602094245</v>
      </c>
      <c r="J349">
        <v>191</v>
      </c>
      <c r="K349" t="s">
        <v>21</v>
      </c>
      <c r="L349" t="s">
        <v>22</v>
      </c>
      <c r="M349" s="9">
        <f t="shared" si="33"/>
        <v>42046.25</v>
      </c>
      <c r="N349">
        <v>1423634400</v>
      </c>
      <c r="O349" s="9">
        <f t="shared" si="34"/>
        <v>42070.25</v>
      </c>
      <c r="P349">
        <v>1425708000</v>
      </c>
      <c r="Q349" t="b">
        <v>0</v>
      </c>
      <c r="R349" t="b">
        <v>0</v>
      </c>
      <c r="S349" t="s">
        <v>28</v>
      </c>
      <c r="T349" t="str">
        <f t="shared" si="35"/>
        <v>technology/</v>
      </c>
      <c r="U349" t="str">
        <f t="shared" si="36"/>
        <v>web</v>
      </c>
    </row>
    <row r="350" spans="1:21" x14ac:dyDescent="0.35">
      <c r="A350">
        <v>348</v>
      </c>
      <c r="B350" s="4" t="s">
        <v>748</v>
      </c>
      <c r="C350" s="3" t="s">
        <v>749</v>
      </c>
      <c r="D350">
        <v>199000</v>
      </c>
      <c r="E350" s="11" cm="1">
        <f t="array" ref="E350">_xlfn.IFS(L350="USD",F350, L350="CAD", F350*0.73, L350="AUD", F350*0.64, L350="DKK",F350*0.13, L350="GBP", F350*1.07, L350="CHF", F350*1.01, L350="EUR", F350*0.96)</f>
        <v>142823</v>
      </c>
      <c r="F350">
        <v>142823</v>
      </c>
      <c r="G350" s="7">
        <f t="shared" si="31"/>
        <v>0.71770351758793971</v>
      </c>
      <c r="H350" t="s">
        <v>14</v>
      </c>
      <c r="I350">
        <f t="shared" si="32"/>
        <v>41.005742176284812</v>
      </c>
      <c r="J350">
        <v>3483</v>
      </c>
      <c r="K350" t="s">
        <v>21</v>
      </c>
      <c r="L350" t="s">
        <v>22</v>
      </c>
      <c r="M350" s="9">
        <f t="shared" si="33"/>
        <v>42782.25</v>
      </c>
      <c r="N350">
        <v>1487224800</v>
      </c>
      <c r="O350" s="9">
        <f t="shared" si="34"/>
        <v>42795.25</v>
      </c>
      <c r="P350">
        <v>1488348000</v>
      </c>
      <c r="Q350" t="b">
        <v>0</v>
      </c>
      <c r="R350" t="b">
        <v>0</v>
      </c>
      <c r="S350" t="s">
        <v>17</v>
      </c>
      <c r="T350" t="str">
        <f t="shared" si="35"/>
        <v>food/</v>
      </c>
      <c r="U350" t="str">
        <f t="shared" si="36"/>
        <v>food trucks</v>
      </c>
    </row>
    <row r="351" spans="1:21" x14ac:dyDescent="0.35">
      <c r="A351">
        <v>349</v>
      </c>
      <c r="B351" s="4" t="s">
        <v>750</v>
      </c>
      <c r="C351" s="3" t="s">
        <v>751</v>
      </c>
      <c r="D351">
        <v>180800</v>
      </c>
      <c r="E351" s="11" cm="1">
        <f t="array" ref="E351">_xlfn.IFS(L351="USD",F351, L351="CAD", F351*0.73, L351="AUD", F351*0.64, L351="DKK",F351*0.13, L351="GBP", F351*1.07, L351="CHF", F351*1.01, L351="EUR", F351*0.96)</f>
        <v>95958</v>
      </c>
      <c r="F351">
        <v>95958</v>
      </c>
      <c r="G351" s="7">
        <f t="shared" si="31"/>
        <v>0.53074115044247783</v>
      </c>
      <c r="H351" t="s">
        <v>14</v>
      </c>
      <c r="I351">
        <f t="shared" si="32"/>
        <v>103.96316359696641</v>
      </c>
      <c r="J351">
        <v>923</v>
      </c>
      <c r="K351" t="s">
        <v>21</v>
      </c>
      <c r="L351" t="s">
        <v>22</v>
      </c>
      <c r="M351" s="9">
        <f t="shared" si="33"/>
        <v>42930.208333333328</v>
      </c>
      <c r="N351">
        <v>1500008400</v>
      </c>
      <c r="O351" s="9">
        <f t="shared" si="34"/>
        <v>42960.208333333328</v>
      </c>
      <c r="P351">
        <v>1502600400</v>
      </c>
      <c r="Q351" t="b">
        <v>0</v>
      </c>
      <c r="R351" t="b">
        <v>0</v>
      </c>
      <c r="S351" t="s">
        <v>33</v>
      </c>
      <c r="T351" t="str">
        <f t="shared" si="35"/>
        <v>theater/</v>
      </c>
      <c r="U351" t="str">
        <f t="shared" si="36"/>
        <v>plays</v>
      </c>
    </row>
    <row r="352" spans="1:21" x14ac:dyDescent="0.35">
      <c r="A352">
        <v>350</v>
      </c>
      <c r="B352" s="4" t="s">
        <v>752</v>
      </c>
      <c r="C352" s="3" t="s">
        <v>753</v>
      </c>
      <c r="D352">
        <v>100</v>
      </c>
      <c r="E352" s="11" cm="1">
        <f t="array" ref="E352">_xlfn.IFS(L352="USD",F352, L352="CAD", F352*0.73, L352="AUD", F352*0.64, L352="DKK",F352*0.13, L352="GBP", F352*1.07, L352="CHF", F352*1.01, L352="EUR", F352*0.96)</f>
        <v>5</v>
      </c>
      <c r="F352">
        <v>5</v>
      </c>
      <c r="G352" s="7">
        <f t="shared" si="31"/>
        <v>0.05</v>
      </c>
      <c r="H352" t="s">
        <v>14</v>
      </c>
      <c r="I352">
        <f t="shared" si="32"/>
        <v>5</v>
      </c>
      <c r="J352">
        <v>1</v>
      </c>
      <c r="K352" t="s">
        <v>21</v>
      </c>
      <c r="L352" t="s">
        <v>22</v>
      </c>
      <c r="M352" s="9">
        <f t="shared" si="33"/>
        <v>42144.208333333328</v>
      </c>
      <c r="N352">
        <v>1432098000</v>
      </c>
      <c r="O352" s="9">
        <f t="shared" si="34"/>
        <v>42162.208333333328</v>
      </c>
      <c r="P352">
        <v>1433653200</v>
      </c>
      <c r="Q352" t="b">
        <v>0</v>
      </c>
      <c r="R352" t="b">
        <v>1</v>
      </c>
      <c r="S352" t="s">
        <v>159</v>
      </c>
      <c r="T352" t="str">
        <f t="shared" si="35"/>
        <v>music/</v>
      </c>
      <c r="U352" t="str">
        <f t="shared" si="36"/>
        <v>jazz</v>
      </c>
    </row>
    <row r="353" spans="1:21" hidden="1" x14ac:dyDescent="0.35">
      <c r="A353">
        <v>351</v>
      </c>
      <c r="B353" s="4" t="s">
        <v>754</v>
      </c>
      <c r="C353" s="3" t="s">
        <v>755</v>
      </c>
      <c r="D353">
        <v>74100</v>
      </c>
      <c r="E353" s="11" cm="1">
        <f t="array" ref="E353">_xlfn.IFS(L353="USD",F353, L353="CAD", F353*0.73, L353="AUD", F353*0.64, L353="DKK",F353*0.13, L353="GBP", F353*1.07, L353="CHF", F353*1.01, L353="EUR", F353*0.96)</f>
        <v>94631</v>
      </c>
      <c r="F353">
        <v>94631</v>
      </c>
      <c r="G353" s="7">
        <f t="shared" si="31"/>
        <v>1.2770715249662619</v>
      </c>
      <c r="H353" t="s">
        <v>20</v>
      </c>
      <c r="I353">
        <f t="shared" si="32"/>
        <v>47.009935419771487</v>
      </c>
      <c r="J353">
        <v>2013</v>
      </c>
      <c r="K353" t="s">
        <v>21</v>
      </c>
      <c r="L353" t="s">
        <v>22</v>
      </c>
      <c r="M353" s="9">
        <f t="shared" si="33"/>
        <v>42240.208333333328</v>
      </c>
      <c r="N353">
        <v>1440392400</v>
      </c>
      <c r="O353" s="9">
        <f t="shared" si="34"/>
        <v>42254.208333333328</v>
      </c>
      <c r="P353">
        <v>1441602000</v>
      </c>
      <c r="Q353" t="b">
        <v>0</v>
      </c>
      <c r="R353" t="b">
        <v>0</v>
      </c>
      <c r="S353" t="s">
        <v>23</v>
      </c>
      <c r="T353" t="str">
        <f t="shared" si="35"/>
        <v>music/</v>
      </c>
      <c r="U353" t="str">
        <f t="shared" si="36"/>
        <v>rock</v>
      </c>
    </row>
    <row r="354" spans="1:21" x14ac:dyDescent="0.35">
      <c r="A354">
        <v>352</v>
      </c>
      <c r="B354" s="4" t="s">
        <v>756</v>
      </c>
      <c r="C354" s="3" t="s">
        <v>757</v>
      </c>
      <c r="D354">
        <v>2800</v>
      </c>
      <c r="E354" s="11" cm="1">
        <f t="array" ref="E354">_xlfn.IFS(L354="USD",F354, L354="CAD", F354*0.73, L354="AUD", F354*0.64, L354="DKK",F354*0.13, L354="GBP", F354*1.07, L354="CHF", F354*1.01, L354="EUR", F354*0.96)</f>
        <v>713.21</v>
      </c>
      <c r="F354">
        <v>977</v>
      </c>
      <c r="G354" s="7">
        <f t="shared" si="31"/>
        <v>0.34892857142857142</v>
      </c>
      <c r="H354" t="s">
        <v>14</v>
      </c>
      <c r="I354">
        <f t="shared" si="32"/>
        <v>29.606060606060606</v>
      </c>
      <c r="J354">
        <v>33</v>
      </c>
      <c r="K354" t="s">
        <v>15</v>
      </c>
      <c r="L354" t="s">
        <v>16</v>
      </c>
      <c r="M354" s="9">
        <f t="shared" si="33"/>
        <v>42315.25</v>
      </c>
      <c r="N354">
        <v>1446876000</v>
      </c>
      <c r="O354" s="9">
        <f t="shared" si="34"/>
        <v>42323.25</v>
      </c>
      <c r="P354">
        <v>1447567200</v>
      </c>
      <c r="Q354" t="b">
        <v>0</v>
      </c>
      <c r="R354" t="b">
        <v>0</v>
      </c>
      <c r="S354" t="s">
        <v>33</v>
      </c>
      <c r="T354" t="str">
        <f t="shared" si="35"/>
        <v>theater/</v>
      </c>
      <c r="U354" t="str">
        <f t="shared" si="36"/>
        <v>plays</v>
      </c>
    </row>
    <row r="355" spans="1:21" hidden="1" x14ac:dyDescent="0.35">
      <c r="A355">
        <v>353</v>
      </c>
      <c r="B355" s="4" t="s">
        <v>758</v>
      </c>
      <c r="C355" s="3" t="s">
        <v>759</v>
      </c>
      <c r="D355">
        <v>33600</v>
      </c>
      <c r="E355" s="11" cm="1">
        <f t="array" ref="E355">_xlfn.IFS(L355="USD",F355, L355="CAD", F355*0.73, L355="AUD", F355*0.64, L355="DKK",F355*0.13, L355="GBP", F355*1.07, L355="CHF", F355*1.01, L355="EUR", F355*0.96)</f>
        <v>137961</v>
      </c>
      <c r="F355">
        <v>137961</v>
      </c>
      <c r="G355" s="7">
        <f t="shared" si="31"/>
        <v>4.105982142857143</v>
      </c>
      <c r="H355" t="s">
        <v>20</v>
      </c>
      <c r="I355">
        <f t="shared" si="32"/>
        <v>81.010569583088667</v>
      </c>
      <c r="J355">
        <v>1703</v>
      </c>
      <c r="K355" t="s">
        <v>21</v>
      </c>
      <c r="L355" t="s">
        <v>22</v>
      </c>
      <c r="M355" s="9">
        <f t="shared" si="33"/>
        <v>43651.208333333328</v>
      </c>
      <c r="N355">
        <v>1562302800</v>
      </c>
      <c r="O355" s="9">
        <f t="shared" si="34"/>
        <v>43652.208333333328</v>
      </c>
      <c r="P355">
        <v>1562389200</v>
      </c>
      <c r="Q355" t="b">
        <v>0</v>
      </c>
      <c r="R355" t="b">
        <v>0</v>
      </c>
      <c r="S355" t="s">
        <v>33</v>
      </c>
      <c r="T355" t="str">
        <f t="shared" si="35"/>
        <v>theater/</v>
      </c>
      <c r="U355" t="str">
        <f t="shared" si="36"/>
        <v>plays</v>
      </c>
    </row>
    <row r="356" spans="1:21" hidden="1" x14ac:dyDescent="0.35">
      <c r="A356">
        <v>354</v>
      </c>
      <c r="B356" s="4" t="s">
        <v>760</v>
      </c>
      <c r="C356" s="3" t="s">
        <v>761</v>
      </c>
      <c r="D356">
        <v>6100</v>
      </c>
      <c r="E356" s="11" cm="1">
        <f t="array" ref="E356">_xlfn.IFS(L356="USD",F356, L356="CAD", F356*0.73, L356="AUD", F356*0.64, L356="DKK",F356*0.13, L356="GBP", F356*1.07, L356="CHF", F356*1.01, L356="EUR", F356*0.96)</f>
        <v>981.24</v>
      </c>
      <c r="F356">
        <v>7548</v>
      </c>
      <c r="G356" s="7">
        <f t="shared" si="31"/>
        <v>1.2373770491803278</v>
      </c>
      <c r="H356" t="s">
        <v>20</v>
      </c>
      <c r="I356">
        <f t="shared" si="32"/>
        <v>94.35</v>
      </c>
      <c r="J356">
        <v>80</v>
      </c>
      <c r="K356" t="s">
        <v>36</v>
      </c>
      <c r="L356" t="s">
        <v>37</v>
      </c>
      <c r="M356" s="9">
        <f t="shared" si="33"/>
        <v>41520.208333333336</v>
      </c>
      <c r="N356">
        <v>1378184400</v>
      </c>
      <c r="O356" s="9">
        <f t="shared" si="34"/>
        <v>41527.208333333336</v>
      </c>
      <c r="P356">
        <v>1378789200</v>
      </c>
      <c r="Q356" t="b">
        <v>0</v>
      </c>
      <c r="R356" t="b">
        <v>0</v>
      </c>
      <c r="S356" t="s">
        <v>42</v>
      </c>
      <c r="T356" t="str">
        <f t="shared" si="35"/>
        <v>film &amp; video/</v>
      </c>
      <c r="U356" t="str">
        <f t="shared" si="36"/>
        <v>documentary</v>
      </c>
    </row>
    <row r="357" spans="1:21" hidden="1" x14ac:dyDescent="0.35">
      <c r="A357">
        <v>355</v>
      </c>
      <c r="B357" s="4" t="s">
        <v>762</v>
      </c>
      <c r="C357" s="3" t="s">
        <v>763</v>
      </c>
      <c r="D357">
        <v>3800</v>
      </c>
      <c r="E357" s="11" cm="1">
        <f t="array" ref="E357">_xlfn.IFS(L357="USD",F357, L357="CAD", F357*0.73, L357="AUD", F357*0.64, L357="DKK",F357*0.13, L357="GBP", F357*1.07, L357="CHF", F357*1.01, L357="EUR", F357*0.96)</f>
        <v>2241</v>
      </c>
      <c r="F357">
        <v>2241</v>
      </c>
      <c r="G357" s="7">
        <f t="shared" si="31"/>
        <v>0.58973684210526311</v>
      </c>
      <c r="H357" t="s">
        <v>47</v>
      </c>
      <c r="I357">
        <f t="shared" si="32"/>
        <v>26.058139534883722</v>
      </c>
      <c r="J357">
        <v>86</v>
      </c>
      <c r="K357" t="s">
        <v>21</v>
      </c>
      <c r="L357" t="s">
        <v>22</v>
      </c>
      <c r="M357" s="9">
        <f t="shared" si="33"/>
        <v>42757.25</v>
      </c>
      <c r="N357">
        <v>1485064800</v>
      </c>
      <c r="O357" s="9">
        <f t="shared" si="34"/>
        <v>42797.25</v>
      </c>
      <c r="P357">
        <v>1488520800</v>
      </c>
      <c r="Q357" t="b">
        <v>0</v>
      </c>
      <c r="R357" t="b">
        <v>0</v>
      </c>
      <c r="S357" t="s">
        <v>65</v>
      </c>
      <c r="T357" t="str">
        <f t="shared" si="35"/>
        <v>technology/</v>
      </c>
      <c r="U357" t="str">
        <f t="shared" si="36"/>
        <v>wearables</v>
      </c>
    </row>
    <row r="358" spans="1:21" x14ac:dyDescent="0.35">
      <c r="A358">
        <v>356</v>
      </c>
      <c r="B358" s="4" t="s">
        <v>764</v>
      </c>
      <c r="C358" s="3" t="s">
        <v>765</v>
      </c>
      <c r="D358">
        <v>9300</v>
      </c>
      <c r="E358" s="11" cm="1">
        <f t="array" ref="E358">_xlfn.IFS(L358="USD",F358, L358="CAD", F358*0.73, L358="AUD", F358*0.64, L358="DKK",F358*0.13, L358="GBP", F358*1.07, L358="CHF", F358*1.01, L358="EUR", F358*0.96)</f>
        <v>3293.7599999999998</v>
      </c>
      <c r="F358">
        <v>3431</v>
      </c>
      <c r="G358" s="7">
        <f t="shared" si="31"/>
        <v>0.36892473118279567</v>
      </c>
      <c r="H358" t="s">
        <v>14</v>
      </c>
      <c r="I358">
        <f t="shared" si="32"/>
        <v>85.775000000000006</v>
      </c>
      <c r="J358">
        <v>40</v>
      </c>
      <c r="K358" t="s">
        <v>107</v>
      </c>
      <c r="L358" t="s">
        <v>108</v>
      </c>
      <c r="M358" s="9">
        <f t="shared" si="33"/>
        <v>40922.25</v>
      </c>
      <c r="N358">
        <v>1326520800</v>
      </c>
      <c r="O358" s="9">
        <f t="shared" si="34"/>
        <v>40931.25</v>
      </c>
      <c r="P358">
        <v>1327298400</v>
      </c>
      <c r="Q358" t="b">
        <v>0</v>
      </c>
      <c r="R358" t="b">
        <v>0</v>
      </c>
      <c r="S358" t="s">
        <v>33</v>
      </c>
      <c r="T358" t="str">
        <f t="shared" si="35"/>
        <v>theater/</v>
      </c>
      <c r="U358" t="str">
        <f t="shared" si="36"/>
        <v>plays</v>
      </c>
    </row>
    <row r="359" spans="1:21" hidden="1" x14ac:dyDescent="0.35">
      <c r="A359">
        <v>357</v>
      </c>
      <c r="B359" s="4" t="s">
        <v>766</v>
      </c>
      <c r="C359" s="3" t="s">
        <v>767</v>
      </c>
      <c r="D359">
        <v>2300</v>
      </c>
      <c r="E359" s="11" cm="1">
        <f t="array" ref="E359">_xlfn.IFS(L359="USD",F359, L359="CAD", F359*0.73, L359="AUD", F359*0.64, L359="DKK",F359*0.13, L359="GBP", F359*1.07, L359="CHF", F359*1.01, L359="EUR", F359*0.96)</f>
        <v>4253</v>
      </c>
      <c r="F359">
        <v>4253</v>
      </c>
      <c r="G359" s="7">
        <f t="shared" si="31"/>
        <v>1.8491304347826087</v>
      </c>
      <c r="H359" t="s">
        <v>20</v>
      </c>
      <c r="I359">
        <f t="shared" si="32"/>
        <v>103.73170731707317</v>
      </c>
      <c r="J359">
        <v>41</v>
      </c>
      <c r="K359" t="s">
        <v>21</v>
      </c>
      <c r="L359" t="s">
        <v>22</v>
      </c>
      <c r="M359" s="9">
        <f t="shared" si="33"/>
        <v>42250.208333333328</v>
      </c>
      <c r="N359">
        <v>1441256400</v>
      </c>
      <c r="O359" s="9">
        <f t="shared" si="34"/>
        <v>42275.208333333328</v>
      </c>
      <c r="P359">
        <v>1443416400</v>
      </c>
      <c r="Q359" t="b">
        <v>0</v>
      </c>
      <c r="R359" t="b">
        <v>0</v>
      </c>
      <c r="S359" t="s">
        <v>89</v>
      </c>
      <c r="T359" t="str">
        <f t="shared" si="35"/>
        <v>games/</v>
      </c>
      <c r="U359" t="str">
        <f t="shared" si="36"/>
        <v>video games</v>
      </c>
    </row>
    <row r="360" spans="1:21" x14ac:dyDescent="0.35">
      <c r="A360">
        <v>358</v>
      </c>
      <c r="B360" s="4" t="s">
        <v>768</v>
      </c>
      <c r="C360" s="3" t="s">
        <v>769</v>
      </c>
      <c r="D360">
        <v>9700</v>
      </c>
      <c r="E360" s="11" cm="1">
        <f t="array" ref="E360">_xlfn.IFS(L360="USD",F360, L360="CAD", F360*0.73, L360="AUD", F360*0.64, L360="DKK",F360*0.13, L360="GBP", F360*1.07, L360="CHF", F360*1.01, L360="EUR", F360*0.96)</f>
        <v>836.57999999999993</v>
      </c>
      <c r="F360">
        <v>1146</v>
      </c>
      <c r="G360" s="7">
        <f t="shared" si="31"/>
        <v>0.11814432989690722</v>
      </c>
      <c r="H360" t="s">
        <v>14</v>
      </c>
      <c r="I360">
        <f t="shared" si="32"/>
        <v>49.826086956521742</v>
      </c>
      <c r="J360">
        <v>23</v>
      </c>
      <c r="K360" t="s">
        <v>15</v>
      </c>
      <c r="L360" t="s">
        <v>16</v>
      </c>
      <c r="M360" s="9">
        <f t="shared" si="33"/>
        <v>43322.208333333328</v>
      </c>
      <c r="N360">
        <v>1533877200</v>
      </c>
      <c r="O360" s="9">
        <f t="shared" si="34"/>
        <v>43325.208333333328</v>
      </c>
      <c r="P360">
        <v>1534136400</v>
      </c>
      <c r="Q360" t="b">
        <v>1</v>
      </c>
      <c r="R360" t="b">
        <v>0</v>
      </c>
      <c r="S360" t="s">
        <v>122</v>
      </c>
      <c r="T360" t="str">
        <f t="shared" si="35"/>
        <v>photography/</v>
      </c>
      <c r="U360" t="str">
        <f t="shared" si="36"/>
        <v>photography books</v>
      </c>
    </row>
    <row r="361" spans="1:21" hidden="1" x14ac:dyDescent="0.35">
      <c r="A361">
        <v>359</v>
      </c>
      <c r="B361" s="4" t="s">
        <v>770</v>
      </c>
      <c r="C361" s="3" t="s">
        <v>771</v>
      </c>
      <c r="D361">
        <v>4000</v>
      </c>
      <c r="E361" s="11" cm="1">
        <f t="array" ref="E361">_xlfn.IFS(L361="USD",F361, L361="CAD", F361*0.73, L361="AUD", F361*0.64, L361="DKK",F361*0.13, L361="GBP", F361*1.07, L361="CHF", F361*1.01, L361="EUR", F361*0.96)</f>
        <v>11948</v>
      </c>
      <c r="F361">
        <v>11948</v>
      </c>
      <c r="G361" s="7">
        <f t="shared" si="31"/>
        <v>2.9870000000000001</v>
      </c>
      <c r="H361" t="s">
        <v>20</v>
      </c>
      <c r="I361">
        <f t="shared" si="32"/>
        <v>63.893048128342244</v>
      </c>
      <c r="J361">
        <v>187</v>
      </c>
      <c r="K361" t="s">
        <v>21</v>
      </c>
      <c r="L361" t="s">
        <v>22</v>
      </c>
      <c r="M361" s="9">
        <f t="shared" si="33"/>
        <v>40782.208333333336</v>
      </c>
      <c r="N361">
        <v>1314421200</v>
      </c>
      <c r="O361" s="9">
        <f t="shared" si="34"/>
        <v>40789.208333333336</v>
      </c>
      <c r="P361">
        <v>1315026000</v>
      </c>
      <c r="Q361" t="b">
        <v>0</v>
      </c>
      <c r="R361" t="b">
        <v>0</v>
      </c>
      <c r="S361" t="s">
        <v>71</v>
      </c>
      <c r="T361" t="str">
        <f t="shared" si="35"/>
        <v>film &amp; video/</v>
      </c>
      <c r="U361" t="str">
        <f t="shared" si="36"/>
        <v>animation</v>
      </c>
    </row>
    <row r="362" spans="1:21" hidden="1" x14ac:dyDescent="0.35">
      <c r="A362">
        <v>360</v>
      </c>
      <c r="B362" s="4" t="s">
        <v>772</v>
      </c>
      <c r="C362" s="3" t="s">
        <v>773</v>
      </c>
      <c r="D362">
        <v>59700</v>
      </c>
      <c r="E362" s="11" cm="1">
        <f t="array" ref="E362">_xlfn.IFS(L362="USD",F362, L362="CAD", F362*0.73, L362="AUD", F362*0.64, L362="DKK",F362*0.13, L362="GBP", F362*1.07, L362="CHF", F362*1.01, L362="EUR", F362*0.96)</f>
        <v>144591.24000000002</v>
      </c>
      <c r="F362">
        <v>135132</v>
      </c>
      <c r="G362" s="7">
        <f t="shared" si="31"/>
        <v>2.2635175879396985</v>
      </c>
      <c r="H362" t="s">
        <v>20</v>
      </c>
      <c r="I362">
        <f t="shared" si="32"/>
        <v>47.002434782608695</v>
      </c>
      <c r="J362">
        <v>2875</v>
      </c>
      <c r="K362" t="s">
        <v>40</v>
      </c>
      <c r="L362" t="s">
        <v>41</v>
      </c>
      <c r="M362" s="9">
        <f t="shared" si="33"/>
        <v>40544.25</v>
      </c>
      <c r="N362">
        <v>1293861600</v>
      </c>
      <c r="O362" s="9">
        <f t="shared" si="34"/>
        <v>40558.25</v>
      </c>
      <c r="P362">
        <v>1295071200</v>
      </c>
      <c r="Q362" t="b">
        <v>0</v>
      </c>
      <c r="R362" t="b">
        <v>1</v>
      </c>
      <c r="S362" t="s">
        <v>33</v>
      </c>
      <c r="T362" t="str">
        <f t="shared" si="35"/>
        <v>theater/</v>
      </c>
      <c r="U362" t="str">
        <f t="shared" si="36"/>
        <v>plays</v>
      </c>
    </row>
    <row r="363" spans="1:21" hidden="1" x14ac:dyDescent="0.35">
      <c r="A363">
        <v>361</v>
      </c>
      <c r="B363" s="4" t="s">
        <v>774</v>
      </c>
      <c r="C363" s="3" t="s">
        <v>775</v>
      </c>
      <c r="D363">
        <v>5500</v>
      </c>
      <c r="E363" s="11" cm="1">
        <f t="array" ref="E363">_xlfn.IFS(L363="USD",F363, L363="CAD", F363*0.73, L363="AUD", F363*0.64, L363="DKK",F363*0.13, L363="GBP", F363*1.07, L363="CHF", F363*1.01, L363="EUR", F363*0.96)</f>
        <v>9546</v>
      </c>
      <c r="F363">
        <v>9546</v>
      </c>
      <c r="G363" s="7">
        <f t="shared" si="31"/>
        <v>1.7356363636363636</v>
      </c>
      <c r="H363" t="s">
        <v>20</v>
      </c>
      <c r="I363">
        <f t="shared" si="32"/>
        <v>108.47727272727273</v>
      </c>
      <c r="J363">
        <v>88</v>
      </c>
      <c r="K363" t="s">
        <v>21</v>
      </c>
      <c r="L363" t="s">
        <v>22</v>
      </c>
      <c r="M363" s="9">
        <f t="shared" si="33"/>
        <v>43015.208333333328</v>
      </c>
      <c r="N363">
        <v>1507352400</v>
      </c>
      <c r="O363" s="9">
        <f t="shared" si="34"/>
        <v>43039.208333333328</v>
      </c>
      <c r="P363">
        <v>1509426000</v>
      </c>
      <c r="Q363" t="b">
        <v>0</v>
      </c>
      <c r="R363" t="b">
        <v>0</v>
      </c>
      <c r="S363" t="s">
        <v>33</v>
      </c>
      <c r="T363" t="str">
        <f t="shared" si="35"/>
        <v>theater/</v>
      </c>
      <c r="U363" t="str">
        <f t="shared" si="36"/>
        <v>plays</v>
      </c>
    </row>
    <row r="364" spans="1:21" hidden="1" x14ac:dyDescent="0.35">
      <c r="A364">
        <v>362</v>
      </c>
      <c r="B364" s="4" t="s">
        <v>776</v>
      </c>
      <c r="C364" s="3" t="s">
        <v>777</v>
      </c>
      <c r="D364">
        <v>3700</v>
      </c>
      <c r="E364" s="11" cm="1">
        <f t="array" ref="E364">_xlfn.IFS(L364="USD",F364, L364="CAD", F364*0.73, L364="AUD", F364*0.64, L364="DKK",F364*0.13, L364="GBP", F364*1.07, L364="CHF", F364*1.01, L364="EUR", F364*0.96)</f>
        <v>13755</v>
      </c>
      <c r="F364">
        <v>13755</v>
      </c>
      <c r="G364" s="7">
        <f t="shared" si="31"/>
        <v>3.7175675675675675</v>
      </c>
      <c r="H364" t="s">
        <v>20</v>
      </c>
      <c r="I364">
        <f t="shared" si="32"/>
        <v>72.015706806282722</v>
      </c>
      <c r="J364">
        <v>191</v>
      </c>
      <c r="K364" t="s">
        <v>21</v>
      </c>
      <c r="L364" t="s">
        <v>22</v>
      </c>
      <c r="M364" s="9">
        <f t="shared" si="33"/>
        <v>40570.25</v>
      </c>
      <c r="N364">
        <v>1296108000</v>
      </c>
      <c r="O364" s="9">
        <f t="shared" si="34"/>
        <v>40608.25</v>
      </c>
      <c r="P364">
        <v>1299391200</v>
      </c>
      <c r="Q364" t="b">
        <v>0</v>
      </c>
      <c r="R364" t="b">
        <v>0</v>
      </c>
      <c r="S364" t="s">
        <v>23</v>
      </c>
      <c r="T364" t="str">
        <f t="shared" si="35"/>
        <v>music/</v>
      </c>
      <c r="U364" t="str">
        <f t="shared" si="36"/>
        <v>rock</v>
      </c>
    </row>
    <row r="365" spans="1:21" hidden="1" x14ac:dyDescent="0.35">
      <c r="A365">
        <v>363</v>
      </c>
      <c r="B365" s="4" t="s">
        <v>778</v>
      </c>
      <c r="C365" s="3" t="s">
        <v>779</v>
      </c>
      <c r="D365">
        <v>5200</v>
      </c>
      <c r="E365" s="11" cm="1">
        <f t="array" ref="E365">_xlfn.IFS(L365="USD",F365, L365="CAD", F365*0.73, L365="AUD", F365*0.64, L365="DKK",F365*0.13, L365="GBP", F365*1.07, L365="CHF", F365*1.01, L365="EUR", F365*0.96)</f>
        <v>8330</v>
      </c>
      <c r="F365">
        <v>8330</v>
      </c>
      <c r="G365" s="7">
        <f t="shared" si="31"/>
        <v>1.601923076923077</v>
      </c>
      <c r="H365" t="s">
        <v>20</v>
      </c>
      <c r="I365">
        <f t="shared" si="32"/>
        <v>59.928057553956833</v>
      </c>
      <c r="J365">
        <v>139</v>
      </c>
      <c r="K365" t="s">
        <v>21</v>
      </c>
      <c r="L365" t="s">
        <v>22</v>
      </c>
      <c r="M365" s="9">
        <f t="shared" si="33"/>
        <v>40904.25</v>
      </c>
      <c r="N365">
        <v>1324965600</v>
      </c>
      <c r="O365" s="9">
        <f t="shared" si="34"/>
        <v>40905.25</v>
      </c>
      <c r="P365">
        <v>1325052000</v>
      </c>
      <c r="Q365" t="b">
        <v>0</v>
      </c>
      <c r="R365" t="b">
        <v>0</v>
      </c>
      <c r="S365" t="s">
        <v>23</v>
      </c>
      <c r="T365" t="str">
        <f t="shared" si="35"/>
        <v>music/</v>
      </c>
      <c r="U365" t="str">
        <f t="shared" si="36"/>
        <v>rock</v>
      </c>
    </row>
    <row r="366" spans="1:21" hidden="1" x14ac:dyDescent="0.35">
      <c r="A366">
        <v>364</v>
      </c>
      <c r="B366" s="4" t="s">
        <v>780</v>
      </c>
      <c r="C366" s="3" t="s">
        <v>781</v>
      </c>
      <c r="D366">
        <v>900</v>
      </c>
      <c r="E366" s="11" cm="1">
        <f t="array" ref="E366">_xlfn.IFS(L366="USD",F366, L366="CAD", F366*0.73, L366="AUD", F366*0.64, L366="DKK",F366*0.13, L366="GBP", F366*1.07, L366="CHF", F366*1.01, L366="EUR", F366*0.96)</f>
        <v>14547</v>
      </c>
      <c r="F366">
        <v>14547</v>
      </c>
      <c r="G366" s="7">
        <f t="shared" si="31"/>
        <v>16.163333333333334</v>
      </c>
      <c r="H366" t="s">
        <v>20</v>
      </c>
      <c r="I366">
        <f t="shared" si="32"/>
        <v>78.209677419354833</v>
      </c>
      <c r="J366">
        <v>186</v>
      </c>
      <c r="K366" t="s">
        <v>21</v>
      </c>
      <c r="L366" t="s">
        <v>22</v>
      </c>
      <c r="M366" s="9">
        <f t="shared" si="33"/>
        <v>43164.25</v>
      </c>
      <c r="N366">
        <v>1520229600</v>
      </c>
      <c r="O366" s="9">
        <f t="shared" si="34"/>
        <v>43194.208333333328</v>
      </c>
      <c r="P366">
        <v>1522818000</v>
      </c>
      <c r="Q366" t="b">
        <v>0</v>
      </c>
      <c r="R366" t="b">
        <v>0</v>
      </c>
      <c r="S366" t="s">
        <v>60</v>
      </c>
      <c r="T366" t="str">
        <f t="shared" si="35"/>
        <v>music/</v>
      </c>
      <c r="U366" t="str">
        <f t="shared" si="36"/>
        <v>indie rock</v>
      </c>
    </row>
    <row r="367" spans="1:21" hidden="1" x14ac:dyDescent="0.35">
      <c r="A367">
        <v>365</v>
      </c>
      <c r="B367" s="4" t="s">
        <v>782</v>
      </c>
      <c r="C367" s="3" t="s">
        <v>783</v>
      </c>
      <c r="D367">
        <v>1600</v>
      </c>
      <c r="E367" s="11" cm="1">
        <f t="array" ref="E367">_xlfn.IFS(L367="USD",F367, L367="CAD", F367*0.73, L367="AUD", F367*0.64, L367="DKK",F367*0.13, L367="GBP", F367*1.07, L367="CHF", F367*1.01, L367="EUR", F367*0.96)</f>
        <v>7510.4000000000005</v>
      </c>
      <c r="F367">
        <v>11735</v>
      </c>
      <c r="G367" s="7">
        <f t="shared" si="31"/>
        <v>7.3343749999999996</v>
      </c>
      <c r="H367" t="s">
        <v>20</v>
      </c>
      <c r="I367">
        <f t="shared" si="32"/>
        <v>104.77678571428571</v>
      </c>
      <c r="J367">
        <v>112</v>
      </c>
      <c r="K367" t="s">
        <v>26</v>
      </c>
      <c r="L367" t="s">
        <v>27</v>
      </c>
      <c r="M367" s="9">
        <f t="shared" si="33"/>
        <v>42733.25</v>
      </c>
      <c r="N367">
        <v>1482991200</v>
      </c>
      <c r="O367" s="9">
        <f t="shared" si="34"/>
        <v>42760.25</v>
      </c>
      <c r="P367">
        <v>1485324000</v>
      </c>
      <c r="Q367" t="b">
        <v>0</v>
      </c>
      <c r="R367" t="b">
        <v>0</v>
      </c>
      <c r="S367" t="s">
        <v>33</v>
      </c>
      <c r="T367" t="str">
        <f t="shared" si="35"/>
        <v>theater/</v>
      </c>
      <c r="U367" t="str">
        <f t="shared" si="36"/>
        <v>plays</v>
      </c>
    </row>
    <row r="368" spans="1:21" hidden="1" x14ac:dyDescent="0.35">
      <c r="A368">
        <v>366</v>
      </c>
      <c r="B368" s="4" t="s">
        <v>784</v>
      </c>
      <c r="C368" s="3" t="s">
        <v>785</v>
      </c>
      <c r="D368">
        <v>1800</v>
      </c>
      <c r="E368" s="11" cm="1">
        <f t="array" ref="E368">_xlfn.IFS(L368="USD",F368, L368="CAD", F368*0.73, L368="AUD", F368*0.64, L368="DKK",F368*0.13, L368="GBP", F368*1.07, L368="CHF", F368*1.01, L368="EUR", F368*0.96)</f>
        <v>10658</v>
      </c>
      <c r="F368">
        <v>10658</v>
      </c>
      <c r="G368" s="7">
        <f t="shared" si="31"/>
        <v>5.9211111111111112</v>
      </c>
      <c r="H368" t="s">
        <v>20</v>
      </c>
      <c r="I368">
        <f t="shared" si="32"/>
        <v>105.52475247524752</v>
      </c>
      <c r="J368">
        <v>101</v>
      </c>
      <c r="K368" t="s">
        <v>21</v>
      </c>
      <c r="L368" t="s">
        <v>22</v>
      </c>
      <c r="M368" s="9">
        <f t="shared" si="33"/>
        <v>40546.25</v>
      </c>
      <c r="N368">
        <v>1294034400</v>
      </c>
      <c r="O368" s="9">
        <f t="shared" si="34"/>
        <v>40547.25</v>
      </c>
      <c r="P368">
        <v>1294120800</v>
      </c>
      <c r="Q368" t="b">
        <v>0</v>
      </c>
      <c r="R368" t="b">
        <v>1</v>
      </c>
      <c r="S368" t="s">
        <v>33</v>
      </c>
      <c r="T368" t="str">
        <f t="shared" si="35"/>
        <v>theater/</v>
      </c>
      <c r="U368" t="str">
        <f t="shared" si="36"/>
        <v>plays</v>
      </c>
    </row>
    <row r="369" spans="1:21" x14ac:dyDescent="0.35">
      <c r="A369">
        <v>367</v>
      </c>
      <c r="B369" s="4" t="s">
        <v>786</v>
      </c>
      <c r="C369" s="3" t="s">
        <v>787</v>
      </c>
      <c r="D369">
        <v>9900</v>
      </c>
      <c r="E369" s="11" cm="1">
        <f t="array" ref="E369">_xlfn.IFS(L369="USD",F369, L369="CAD", F369*0.73, L369="AUD", F369*0.64, L369="DKK",F369*0.13, L369="GBP", F369*1.07, L369="CHF", F369*1.01, L369="EUR", F369*0.96)</f>
        <v>1870</v>
      </c>
      <c r="F369">
        <v>1870</v>
      </c>
      <c r="G369" s="7">
        <f t="shared" si="31"/>
        <v>0.18888888888888888</v>
      </c>
      <c r="H369" t="s">
        <v>14</v>
      </c>
      <c r="I369">
        <f t="shared" si="32"/>
        <v>24.933333333333334</v>
      </c>
      <c r="J369">
        <v>75</v>
      </c>
      <c r="K369" t="s">
        <v>21</v>
      </c>
      <c r="L369" t="s">
        <v>22</v>
      </c>
      <c r="M369" s="9">
        <f t="shared" si="33"/>
        <v>41930.208333333336</v>
      </c>
      <c r="N369">
        <v>1413608400</v>
      </c>
      <c r="O369" s="9">
        <f t="shared" si="34"/>
        <v>41954.25</v>
      </c>
      <c r="P369">
        <v>1415685600</v>
      </c>
      <c r="Q369" t="b">
        <v>0</v>
      </c>
      <c r="R369" t="b">
        <v>1</v>
      </c>
      <c r="S369" t="s">
        <v>33</v>
      </c>
      <c r="T369" t="str">
        <f t="shared" si="35"/>
        <v>theater/</v>
      </c>
      <c r="U369" t="str">
        <f t="shared" si="36"/>
        <v>plays</v>
      </c>
    </row>
    <row r="370" spans="1:21" hidden="1" x14ac:dyDescent="0.35">
      <c r="A370">
        <v>368</v>
      </c>
      <c r="B370" s="4" t="s">
        <v>788</v>
      </c>
      <c r="C370" s="3" t="s">
        <v>789</v>
      </c>
      <c r="D370">
        <v>5200</v>
      </c>
      <c r="E370" s="11" cm="1">
        <f t="array" ref="E370">_xlfn.IFS(L370="USD",F370, L370="CAD", F370*0.73, L370="AUD", F370*0.64, L370="DKK",F370*0.13, L370="GBP", F370*1.07, L370="CHF", F370*1.01, L370="EUR", F370*0.96)</f>
        <v>15401.580000000002</v>
      </c>
      <c r="F370">
        <v>14394</v>
      </c>
      <c r="G370" s="7">
        <f t="shared" si="31"/>
        <v>2.7680769230769231</v>
      </c>
      <c r="H370" t="s">
        <v>20</v>
      </c>
      <c r="I370">
        <f t="shared" si="32"/>
        <v>69.873786407766985</v>
      </c>
      <c r="J370">
        <v>206</v>
      </c>
      <c r="K370" t="s">
        <v>40</v>
      </c>
      <c r="L370" t="s">
        <v>41</v>
      </c>
      <c r="M370" s="9">
        <f t="shared" si="33"/>
        <v>40464.208333333336</v>
      </c>
      <c r="N370">
        <v>1286946000</v>
      </c>
      <c r="O370" s="9">
        <f t="shared" si="34"/>
        <v>40487.208333333336</v>
      </c>
      <c r="P370">
        <v>1288933200</v>
      </c>
      <c r="Q370" t="b">
        <v>0</v>
      </c>
      <c r="R370" t="b">
        <v>1</v>
      </c>
      <c r="S370" t="s">
        <v>42</v>
      </c>
      <c r="T370" t="str">
        <f t="shared" si="35"/>
        <v>film &amp; video/</v>
      </c>
      <c r="U370" t="str">
        <f t="shared" si="36"/>
        <v>documentary</v>
      </c>
    </row>
    <row r="371" spans="1:21" hidden="1" x14ac:dyDescent="0.35">
      <c r="A371">
        <v>369</v>
      </c>
      <c r="B371" s="4" t="s">
        <v>790</v>
      </c>
      <c r="C371" s="3" t="s">
        <v>791</v>
      </c>
      <c r="D371">
        <v>5400</v>
      </c>
      <c r="E371" s="11" cm="1">
        <f t="array" ref="E371">_xlfn.IFS(L371="USD",F371, L371="CAD", F371*0.73, L371="AUD", F371*0.64, L371="DKK",F371*0.13, L371="GBP", F371*1.07, L371="CHF", F371*1.01, L371="EUR", F371*0.96)</f>
        <v>14743</v>
      </c>
      <c r="F371">
        <v>14743</v>
      </c>
      <c r="G371" s="7">
        <f t="shared" si="31"/>
        <v>2.730185185185185</v>
      </c>
      <c r="H371" t="s">
        <v>20</v>
      </c>
      <c r="I371">
        <f t="shared" si="32"/>
        <v>95.733766233766232</v>
      </c>
      <c r="J371">
        <v>154</v>
      </c>
      <c r="K371" t="s">
        <v>21</v>
      </c>
      <c r="L371" t="s">
        <v>22</v>
      </c>
      <c r="M371" s="9">
        <f t="shared" si="33"/>
        <v>41308.25</v>
      </c>
      <c r="N371">
        <v>1359871200</v>
      </c>
      <c r="O371" s="9">
        <f t="shared" si="34"/>
        <v>41347.208333333336</v>
      </c>
      <c r="P371">
        <v>1363237200</v>
      </c>
      <c r="Q371" t="b">
        <v>0</v>
      </c>
      <c r="R371" t="b">
        <v>1</v>
      </c>
      <c r="S371" t="s">
        <v>269</v>
      </c>
      <c r="T371" t="str">
        <f t="shared" si="35"/>
        <v>film &amp; video/</v>
      </c>
      <c r="U371" t="str">
        <f t="shared" si="36"/>
        <v>television</v>
      </c>
    </row>
    <row r="372" spans="1:21" hidden="1" x14ac:dyDescent="0.35">
      <c r="A372">
        <v>370</v>
      </c>
      <c r="B372" s="4" t="s">
        <v>792</v>
      </c>
      <c r="C372" s="3" t="s">
        <v>793</v>
      </c>
      <c r="D372">
        <v>112300</v>
      </c>
      <c r="E372" s="11" cm="1">
        <f t="array" ref="E372">_xlfn.IFS(L372="USD",F372, L372="CAD", F372*0.73, L372="AUD", F372*0.64, L372="DKK",F372*0.13, L372="GBP", F372*1.07, L372="CHF", F372*1.01, L372="EUR", F372*0.96)</f>
        <v>178965</v>
      </c>
      <c r="F372">
        <v>178965</v>
      </c>
      <c r="G372" s="7">
        <f t="shared" si="31"/>
        <v>1.593633125556545</v>
      </c>
      <c r="H372" t="s">
        <v>20</v>
      </c>
      <c r="I372">
        <f t="shared" si="32"/>
        <v>29.997485752598056</v>
      </c>
      <c r="J372">
        <v>5966</v>
      </c>
      <c r="K372" t="s">
        <v>21</v>
      </c>
      <c r="L372" t="s">
        <v>22</v>
      </c>
      <c r="M372" s="9">
        <f t="shared" si="33"/>
        <v>43570.208333333328</v>
      </c>
      <c r="N372">
        <v>1555304400</v>
      </c>
      <c r="O372" s="9">
        <f t="shared" si="34"/>
        <v>43576.208333333328</v>
      </c>
      <c r="P372">
        <v>1555822800</v>
      </c>
      <c r="Q372" t="b">
        <v>0</v>
      </c>
      <c r="R372" t="b">
        <v>0</v>
      </c>
      <c r="S372" t="s">
        <v>33</v>
      </c>
      <c r="T372" t="str">
        <f t="shared" si="35"/>
        <v>theater/</v>
      </c>
      <c r="U372" t="str">
        <f t="shared" si="36"/>
        <v>plays</v>
      </c>
    </row>
    <row r="373" spans="1:21" x14ac:dyDescent="0.35">
      <c r="A373">
        <v>371</v>
      </c>
      <c r="B373" s="4" t="s">
        <v>794</v>
      </c>
      <c r="C373" s="3" t="s">
        <v>795</v>
      </c>
      <c r="D373">
        <v>189200</v>
      </c>
      <c r="E373" s="11" cm="1">
        <f t="array" ref="E373">_xlfn.IFS(L373="USD",F373, L373="CAD", F373*0.73, L373="AUD", F373*0.64, L373="DKK",F373*0.13, L373="GBP", F373*1.07, L373="CHF", F373*1.01, L373="EUR", F373*0.96)</f>
        <v>128410</v>
      </c>
      <c r="F373">
        <v>128410</v>
      </c>
      <c r="G373" s="7">
        <f t="shared" si="31"/>
        <v>0.67869978858350954</v>
      </c>
      <c r="H373" t="s">
        <v>14</v>
      </c>
      <c r="I373">
        <f t="shared" si="32"/>
        <v>59.011948529411768</v>
      </c>
      <c r="J373">
        <v>2176</v>
      </c>
      <c r="K373" t="s">
        <v>21</v>
      </c>
      <c r="L373" t="s">
        <v>22</v>
      </c>
      <c r="M373" s="9">
        <f t="shared" si="33"/>
        <v>42043.25</v>
      </c>
      <c r="N373">
        <v>1423375200</v>
      </c>
      <c r="O373" s="9">
        <f t="shared" si="34"/>
        <v>42094.208333333328</v>
      </c>
      <c r="P373">
        <v>1427778000</v>
      </c>
      <c r="Q373" t="b">
        <v>0</v>
      </c>
      <c r="R373" t="b">
        <v>0</v>
      </c>
      <c r="S373" t="s">
        <v>33</v>
      </c>
      <c r="T373" t="str">
        <f t="shared" si="35"/>
        <v>theater/</v>
      </c>
      <c r="U373" t="str">
        <f t="shared" si="36"/>
        <v>plays</v>
      </c>
    </row>
    <row r="374" spans="1:21" ht="31" hidden="1" x14ac:dyDescent="0.35">
      <c r="A374">
        <v>372</v>
      </c>
      <c r="B374" s="4" t="s">
        <v>796</v>
      </c>
      <c r="C374" s="3" t="s">
        <v>797</v>
      </c>
      <c r="D374">
        <v>900</v>
      </c>
      <c r="E374" s="11" cm="1">
        <f t="array" ref="E374">_xlfn.IFS(L374="USD",F374, L374="CAD", F374*0.73, L374="AUD", F374*0.64, L374="DKK",F374*0.13, L374="GBP", F374*1.07, L374="CHF", F374*1.01, L374="EUR", F374*0.96)</f>
        <v>14324</v>
      </c>
      <c r="F374">
        <v>14324</v>
      </c>
      <c r="G374" s="7">
        <f t="shared" si="31"/>
        <v>15.915555555555555</v>
      </c>
      <c r="H374" t="s">
        <v>20</v>
      </c>
      <c r="I374">
        <f t="shared" si="32"/>
        <v>84.757396449704146</v>
      </c>
      <c r="J374">
        <v>169</v>
      </c>
      <c r="K374" t="s">
        <v>21</v>
      </c>
      <c r="L374" t="s">
        <v>22</v>
      </c>
      <c r="M374" s="9">
        <f t="shared" si="33"/>
        <v>42012.25</v>
      </c>
      <c r="N374">
        <v>1420696800</v>
      </c>
      <c r="O374" s="9">
        <f t="shared" si="34"/>
        <v>42032.25</v>
      </c>
      <c r="P374">
        <v>1422424800</v>
      </c>
      <c r="Q374" t="b">
        <v>0</v>
      </c>
      <c r="R374" t="b">
        <v>1</v>
      </c>
      <c r="S374" t="s">
        <v>42</v>
      </c>
      <c r="T374" t="str">
        <f t="shared" si="35"/>
        <v>film &amp; video/</v>
      </c>
      <c r="U374" t="str">
        <f t="shared" si="36"/>
        <v>documentary</v>
      </c>
    </row>
    <row r="375" spans="1:21" hidden="1" x14ac:dyDescent="0.35">
      <c r="A375">
        <v>373</v>
      </c>
      <c r="B375" s="4" t="s">
        <v>798</v>
      </c>
      <c r="C375" s="3" t="s">
        <v>799</v>
      </c>
      <c r="D375">
        <v>22500</v>
      </c>
      <c r="E375" s="11" cm="1">
        <f t="array" ref="E375">_xlfn.IFS(L375="USD",F375, L375="CAD", F375*0.73, L375="AUD", F375*0.64, L375="DKK",F375*0.13, L375="GBP", F375*1.07, L375="CHF", F375*1.01, L375="EUR", F375*0.96)</f>
        <v>164291</v>
      </c>
      <c r="F375">
        <v>164291</v>
      </c>
      <c r="G375" s="7">
        <f t="shared" si="31"/>
        <v>7.3018222222222224</v>
      </c>
      <c r="H375" t="s">
        <v>20</v>
      </c>
      <c r="I375">
        <f t="shared" si="32"/>
        <v>78.010921177587846</v>
      </c>
      <c r="J375">
        <v>2106</v>
      </c>
      <c r="K375" t="s">
        <v>21</v>
      </c>
      <c r="L375" t="s">
        <v>22</v>
      </c>
      <c r="M375" s="9">
        <f t="shared" si="33"/>
        <v>42964.208333333328</v>
      </c>
      <c r="N375">
        <v>1502946000</v>
      </c>
      <c r="O375" s="9">
        <f t="shared" si="34"/>
        <v>42972.208333333328</v>
      </c>
      <c r="P375">
        <v>1503637200</v>
      </c>
      <c r="Q375" t="b">
        <v>0</v>
      </c>
      <c r="R375" t="b">
        <v>0</v>
      </c>
      <c r="S375" t="s">
        <v>33</v>
      </c>
      <c r="T375" t="str">
        <f t="shared" si="35"/>
        <v>theater/</v>
      </c>
      <c r="U375" t="str">
        <f t="shared" si="36"/>
        <v>plays</v>
      </c>
    </row>
    <row r="376" spans="1:21" ht="31" x14ac:dyDescent="0.35">
      <c r="A376">
        <v>374</v>
      </c>
      <c r="B376" s="4" t="s">
        <v>800</v>
      </c>
      <c r="C376" s="3" t="s">
        <v>801</v>
      </c>
      <c r="D376">
        <v>167400</v>
      </c>
      <c r="E376" s="11" cm="1">
        <f t="array" ref="E376">_xlfn.IFS(L376="USD",F376, L376="CAD", F376*0.73, L376="AUD", F376*0.64, L376="DKK",F376*0.13, L376="GBP", F376*1.07, L376="CHF", F376*1.01, L376="EUR", F376*0.96)</f>
        <v>22073</v>
      </c>
      <c r="F376">
        <v>22073</v>
      </c>
      <c r="G376" s="7">
        <f t="shared" si="31"/>
        <v>0.13185782556750297</v>
      </c>
      <c r="H376" t="s">
        <v>14</v>
      </c>
      <c r="I376">
        <f t="shared" si="32"/>
        <v>50.05215419501134</v>
      </c>
      <c r="J376">
        <v>441</v>
      </c>
      <c r="K376" t="s">
        <v>21</v>
      </c>
      <c r="L376" t="s">
        <v>22</v>
      </c>
      <c r="M376" s="9">
        <f t="shared" si="33"/>
        <v>43476.25</v>
      </c>
      <c r="N376">
        <v>1547186400</v>
      </c>
      <c r="O376" s="9">
        <f t="shared" si="34"/>
        <v>43481.25</v>
      </c>
      <c r="P376">
        <v>1547618400</v>
      </c>
      <c r="Q376" t="b">
        <v>0</v>
      </c>
      <c r="R376" t="b">
        <v>1</v>
      </c>
      <c r="S376" t="s">
        <v>42</v>
      </c>
      <c r="T376" t="str">
        <f t="shared" si="35"/>
        <v>film &amp; video/</v>
      </c>
      <c r="U376" t="str">
        <f t="shared" si="36"/>
        <v>documentary</v>
      </c>
    </row>
    <row r="377" spans="1:21" ht="31" x14ac:dyDescent="0.35">
      <c r="A377">
        <v>375</v>
      </c>
      <c r="B377" s="4" t="s">
        <v>802</v>
      </c>
      <c r="C377" s="3" t="s">
        <v>803</v>
      </c>
      <c r="D377">
        <v>2700</v>
      </c>
      <c r="E377" s="11" cm="1">
        <f t="array" ref="E377">_xlfn.IFS(L377="USD",F377, L377="CAD", F377*0.73, L377="AUD", F377*0.64, L377="DKK",F377*0.13, L377="GBP", F377*1.07, L377="CHF", F377*1.01, L377="EUR", F377*0.96)</f>
        <v>1479</v>
      </c>
      <c r="F377">
        <v>1479</v>
      </c>
      <c r="G377" s="7">
        <f t="shared" si="31"/>
        <v>0.54777777777777781</v>
      </c>
      <c r="H377" t="s">
        <v>14</v>
      </c>
      <c r="I377">
        <f t="shared" si="32"/>
        <v>59.16</v>
      </c>
      <c r="J377">
        <v>25</v>
      </c>
      <c r="K377" t="s">
        <v>21</v>
      </c>
      <c r="L377" t="s">
        <v>22</v>
      </c>
      <c r="M377" s="9">
        <f t="shared" si="33"/>
        <v>42293.208333333328</v>
      </c>
      <c r="N377">
        <v>1444971600</v>
      </c>
      <c r="O377" s="9">
        <f t="shared" si="34"/>
        <v>42350.25</v>
      </c>
      <c r="P377">
        <v>1449900000</v>
      </c>
      <c r="Q377" t="b">
        <v>0</v>
      </c>
      <c r="R377" t="b">
        <v>0</v>
      </c>
      <c r="S377" t="s">
        <v>60</v>
      </c>
      <c r="T377" t="str">
        <f t="shared" si="35"/>
        <v>music/</v>
      </c>
      <c r="U377" t="str">
        <f t="shared" si="36"/>
        <v>indie rock</v>
      </c>
    </row>
    <row r="378" spans="1:21" hidden="1" x14ac:dyDescent="0.35">
      <c r="A378">
        <v>376</v>
      </c>
      <c r="B378" s="4" t="s">
        <v>804</v>
      </c>
      <c r="C378" s="3" t="s">
        <v>805</v>
      </c>
      <c r="D378">
        <v>3400</v>
      </c>
      <c r="E378" s="11" cm="1">
        <f t="array" ref="E378">_xlfn.IFS(L378="USD",F378, L378="CAD", F378*0.73, L378="AUD", F378*0.64, L378="DKK",F378*0.13, L378="GBP", F378*1.07, L378="CHF", F378*1.01, L378="EUR", F378*0.96)</f>
        <v>12275</v>
      </c>
      <c r="F378">
        <v>12275</v>
      </c>
      <c r="G378" s="7">
        <f t="shared" si="31"/>
        <v>3.6102941176470589</v>
      </c>
      <c r="H378" t="s">
        <v>20</v>
      </c>
      <c r="I378">
        <f t="shared" si="32"/>
        <v>93.702290076335885</v>
      </c>
      <c r="J378">
        <v>131</v>
      </c>
      <c r="K378" t="s">
        <v>21</v>
      </c>
      <c r="L378" t="s">
        <v>22</v>
      </c>
      <c r="M378" s="9">
        <f t="shared" si="33"/>
        <v>41826.208333333336</v>
      </c>
      <c r="N378">
        <v>1404622800</v>
      </c>
      <c r="O378" s="9">
        <f t="shared" si="34"/>
        <v>41832.208333333336</v>
      </c>
      <c r="P378">
        <v>1405141200</v>
      </c>
      <c r="Q378" t="b">
        <v>0</v>
      </c>
      <c r="R378" t="b">
        <v>0</v>
      </c>
      <c r="S378" t="s">
        <v>23</v>
      </c>
      <c r="T378" t="str">
        <f t="shared" si="35"/>
        <v>music/</v>
      </c>
      <c r="U378" t="str">
        <f t="shared" si="36"/>
        <v>rock</v>
      </c>
    </row>
    <row r="379" spans="1:21" x14ac:dyDescent="0.35">
      <c r="A379">
        <v>377</v>
      </c>
      <c r="B379" s="4" t="s">
        <v>806</v>
      </c>
      <c r="C379" s="3" t="s">
        <v>807</v>
      </c>
      <c r="D379">
        <v>49700</v>
      </c>
      <c r="E379" s="11" cm="1">
        <f t="array" ref="E379">_xlfn.IFS(L379="USD",F379, L379="CAD", F379*0.73, L379="AUD", F379*0.64, L379="DKK",F379*0.13, L379="GBP", F379*1.07, L379="CHF", F379*1.01, L379="EUR", F379*0.96)</f>
        <v>5098</v>
      </c>
      <c r="F379">
        <v>5098</v>
      </c>
      <c r="G379" s="7">
        <f t="shared" si="31"/>
        <v>0.10257545271629778</v>
      </c>
      <c r="H379" t="s">
        <v>14</v>
      </c>
      <c r="I379">
        <f t="shared" si="32"/>
        <v>40.14173228346457</v>
      </c>
      <c r="J379">
        <v>127</v>
      </c>
      <c r="K379" t="s">
        <v>21</v>
      </c>
      <c r="L379" t="s">
        <v>22</v>
      </c>
      <c r="M379" s="9">
        <f t="shared" si="33"/>
        <v>43760.208333333328</v>
      </c>
      <c r="N379">
        <v>1571720400</v>
      </c>
      <c r="O379" s="9">
        <f t="shared" si="34"/>
        <v>43774.25</v>
      </c>
      <c r="P379">
        <v>1572933600</v>
      </c>
      <c r="Q379" t="b">
        <v>0</v>
      </c>
      <c r="R379" t="b">
        <v>0</v>
      </c>
      <c r="S379" t="s">
        <v>33</v>
      </c>
      <c r="T379" t="str">
        <f t="shared" si="35"/>
        <v>theater/</v>
      </c>
      <c r="U379" t="str">
        <f t="shared" si="36"/>
        <v>plays</v>
      </c>
    </row>
    <row r="380" spans="1:21" x14ac:dyDescent="0.35">
      <c r="A380">
        <v>378</v>
      </c>
      <c r="B380" s="4" t="s">
        <v>808</v>
      </c>
      <c r="C380" s="3" t="s">
        <v>809</v>
      </c>
      <c r="D380">
        <v>178200</v>
      </c>
      <c r="E380" s="11" cm="1">
        <f t="array" ref="E380">_xlfn.IFS(L380="USD",F380, L380="CAD", F380*0.73, L380="AUD", F380*0.64, L380="DKK",F380*0.13, L380="GBP", F380*1.07, L380="CHF", F380*1.01, L380="EUR", F380*0.96)</f>
        <v>24882</v>
      </c>
      <c r="F380">
        <v>24882</v>
      </c>
      <c r="G380" s="7">
        <f t="shared" si="31"/>
        <v>0.13962962962962963</v>
      </c>
      <c r="H380" t="s">
        <v>14</v>
      </c>
      <c r="I380">
        <f t="shared" si="32"/>
        <v>70.090140845070422</v>
      </c>
      <c r="J380">
        <v>355</v>
      </c>
      <c r="K380" t="s">
        <v>21</v>
      </c>
      <c r="L380" t="s">
        <v>22</v>
      </c>
      <c r="M380" s="9">
        <f t="shared" si="33"/>
        <v>43241.208333333328</v>
      </c>
      <c r="N380">
        <v>1526878800</v>
      </c>
      <c r="O380" s="9">
        <f t="shared" si="34"/>
        <v>43279.208333333328</v>
      </c>
      <c r="P380">
        <v>1530162000</v>
      </c>
      <c r="Q380" t="b">
        <v>0</v>
      </c>
      <c r="R380" t="b">
        <v>0</v>
      </c>
      <c r="S380" t="s">
        <v>42</v>
      </c>
      <c r="T380" t="str">
        <f t="shared" si="35"/>
        <v>film &amp; video/</v>
      </c>
      <c r="U380" t="str">
        <f t="shared" si="36"/>
        <v>documentary</v>
      </c>
    </row>
    <row r="381" spans="1:21" x14ac:dyDescent="0.35">
      <c r="A381">
        <v>379</v>
      </c>
      <c r="B381" s="4" t="s">
        <v>810</v>
      </c>
      <c r="C381" s="3" t="s">
        <v>811</v>
      </c>
      <c r="D381">
        <v>7200</v>
      </c>
      <c r="E381" s="11" cm="1">
        <f t="array" ref="E381">_xlfn.IFS(L381="USD",F381, L381="CAD", F381*0.73, L381="AUD", F381*0.64, L381="DKK",F381*0.13, L381="GBP", F381*1.07, L381="CHF", F381*1.01, L381="EUR", F381*0.96)</f>
        <v>3115.84</v>
      </c>
      <c r="F381">
        <v>2912</v>
      </c>
      <c r="G381" s="7">
        <f t="shared" si="31"/>
        <v>0.40444444444444444</v>
      </c>
      <c r="H381" t="s">
        <v>14</v>
      </c>
      <c r="I381">
        <f t="shared" si="32"/>
        <v>66.181818181818187</v>
      </c>
      <c r="J381">
        <v>44</v>
      </c>
      <c r="K381" t="s">
        <v>40</v>
      </c>
      <c r="L381" t="s">
        <v>41</v>
      </c>
      <c r="M381" s="9">
        <f t="shared" si="33"/>
        <v>40843.208333333336</v>
      </c>
      <c r="N381">
        <v>1319691600</v>
      </c>
      <c r="O381" s="9">
        <f t="shared" si="34"/>
        <v>40857.25</v>
      </c>
      <c r="P381">
        <v>1320904800</v>
      </c>
      <c r="Q381" t="b">
        <v>0</v>
      </c>
      <c r="R381" t="b">
        <v>0</v>
      </c>
      <c r="S381" t="s">
        <v>33</v>
      </c>
      <c r="T381" t="str">
        <f t="shared" si="35"/>
        <v>theater/</v>
      </c>
      <c r="U381" t="str">
        <f t="shared" si="36"/>
        <v>plays</v>
      </c>
    </row>
    <row r="382" spans="1:21" ht="31" hidden="1" x14ac:dyDescent="0.35">
      <c r="A382">
        <v>380</v>
      </c>
      <c r="B382" s="4" t="s">
        <v>812</v>
      </c>
      <c r="C382" s="3" t="s">
        <v>813</v>
      </c>
      <c r="D382">
        <v>2500</v>
      </c>
      <c r="E382" s="11" cm="1">
        <f t="array" ref="E382">_xlfn.IFS(L382="USD",F382, L382="CAD", F382*0.73, L382="AUD", F382*0.64, L382="DKK",F382*0.13, L382="GBP", F382*1.07, L382="CHF", F382*1.01, L382="EUR", F382*0.96)</f>
        <v>4008</v>
      </c>
      <c r="F382">
        <v>4008</v>
      </c>
      <c r="G382" s="7">
        <f t="shared" si="31"/>
        <v>1.6032</v>
      </c>
      <c r="H382" t="s">
        <v>20</v>
      </c>
      <c r="I382">
        <f t="shared" si="32"/>
        <v>47.714285714285715</v>
      </c>
      <c r="J382">
        <v>84</v>
      </c>
      <c r="K382" t="s">
        <v>21</v>
      </c>
      <c r="L382" t="s">
        <v>22</v>
      </c>
      <c r="M382" s="9">
        <f t="shared" si="33"/>
        <v>41448.208333333336</v>
      </c>
      <c r="N382">
        <v>1371963600</v>
      </c>
      <c r="O382" s="9">
        <f t="shared" si="34"/>
        <v>41453.208333333336</v>
      </c>
      <c r="P382">
        <v>1372395600</v>
      </c>
      <c r="Q382" t="b">
        <v>0</v>
      </c>
      <c r="R382" t="b">
        <v>0</v>
      </c>
      <c r="S382" t="s">
        <v>33</v>
      </c>
      <c r="T382" t="str">
        <f t="shared" si="35"/>
        <v>theater/</v>
      </c>
      <c r="U382" t="str">
        <f t="shared" si="36"/>
        <v>plays</v>
      </c>
    </row>
    <row r="383" spans="1:21" hidden="1" x14ac:dyDescent="0.35">
      <c r="A383">
        <v>381</v>
      </c>
      <c r="B383" s="4" t="s">
        <v>814</v>
      </c>
      <c r="C383" s="3" t="s">
        <v>815</v>
      </c>
      <c r="D383">
        <v>5300</v>
      </c>
      <c r="E383" s="11" cm="1">
        <f t="array" ref="E383">_xlfn.IFS(L383="USD",F383, L383="CAD", F383*0.73, L383="AUD", F383*0.64, L383="DKK",F383*0.13, L383="GBP", F383*1.07, L383="CHF", F383*1.01, L383="EUR", F383*0.96)</f>
        <v>9749</v>
      </c>
      <c r="F383">
        <v>9749</v>
      </c>
      <c r="G383" s="7">
        <f t="shared" si="31"/>
        <v>1.8394339622641509</v>
      </c>
      <c r="H383" t="s">
        <v>20</v>
      </c>
      <c r="I383">
        <f t="shared" si="32"/>
        <v>62.896774193548389</v>
      </c>
      <c r="J383">
        <v>155</v>
      </c>
      <c r="K383" t="s">
        <v>21</v>
      </c>
      <c r="L383" t="s">
        <v>22</v>
      </c>
      <c r="M383" s="9">
        <f t="shared" si="33"/>
        <v>42163.208333333328</v>
      </c>
      <c r="N383">
        <v>1433739600</v>
      </c>
      <c r="O383" s="9">
        <f t="shared" si="34"/>
        <v>42209.208333333328</v>
      </c>
      <c r="P383">
        <v>1437714000</v>
      </c>
      <c r="Q383" t="b">
        <v>0</v>
      </c>
      <c r="R383" t="b">
        <v>0</v>
      </c>
      <c r="S383" t="s">
        <v>33</v>
      </c>
      <c r="T383" t="str">
        <f t="shared" si="35"/>
        <v>theater/</v>
      </c>
      <c r="U383" t="str">
        <f t="shared" si="36"/>
        <v>plays</v>
      </c>
    </row>
    <row r="384" spans="1:21" ht="31" x14ac:dyDescent="0.35">
      <c r="A384">
        <v>382</v>
      </c>
      <c r="B384" s="4" t="s">
        <v>816</v>
      </c>
      <c r="C384" s="3" t="s">
        <v>817</v>
      </c>
      <c r="D384">
        <v>9100</v>
      </c>
      <c r="E384" s="11" cm="1">
        <f t="array" ref="E384">_xlfn.IFS(L384="USD",F384, L384="CAD", F384*0.73, L384="AUD", F384*0.64, L384="DKK",F384*0.13, L384="GBP", F384*1.07, L384="CHF", F384*1.01, L384="EUR", F384*0.96)</f>
        <v>5803</v>
      </c>
      <c r="F384">
        <v>5803</v>
      </c>
      <c r="G384" s="7">
        <f t="shared" si="31"/>
        <v>0.63769230769230767</v>
      </c>
      <c r="H384" t="s">
        <v>14</v>
      </c>
      <c r="I384">
        <f t="shared" si="32"/>
        <v>86.611940298507463</v>
      </c>
      <c r="J384">
        <v>67</v>
      </c>
      <c r="K384" t="s">
        <v>21</v>
      </c>
      <c r="L384" t="s">
        <v>22</v>
      </c>
      <c r="M384" s="9">
        <f t="shared" si="33"/>
        <v>43024.208333333328</v>
      </c>
      <c r="N384">
        <v>1508130000</v>
      </c>
      <c r="O384" s="9">
        <f t="shared" si="34"/>
        <v>43043.208333333328</v>
      </c>
      <c r="P384">
        <v>1509771600</v>
      </c>
      <c r="Q384" t="b">
        <v>0</v>
      </c>
      <c r="R384" t="b">
        <v>0</v>
      </c>
      <c r="S384" t="s">
        <v>122</v>
      </c>
      <c r="T384" t="str">
        <f t="shared" si="35"/>
        <v>photography/</v>
      </c>
      <c r="U384" t="str">
        <f t="shared" si="36"/>
        <v>photography books</v>
      </c>
    </row>
    <row r="385" spans="1:21" hidden="1" x14ac:dyDescent="0.35">
      <c r="A385">
        <v>383</v>
      </c>
      <c r="B385" s="4" t="s">
        <v>818</v>
      </c>
      <c r="C385" s="3" t="s">
        <v>819</v>
      </c>
      <c r="D385">
        <v>6300</v>
      </c>
      <c r="E385" s="11" cm="1">
        <f t="array" ref="E385">_xlfn.IFS(L385="USD",F385, L385="CAD", F385*0.73, L385="AUD", F385*0.64, L385="DKK",F385*0.13, L385="GBP", F385*1.07, L385="CHF", F385*1.01, L385="EUR", F385*0.96)</f>
        <v>14199</v>
      </c>
      <c r="F385">
        <v>14199</v>
      </c>
      <c r="G385" s="7">
        <f t="shared" si="31"/>
        <v>2.2538095238095237</v>
      </c>
      <c r="H385" t="s">
        <v>20</v>
      </c>
      <c r="I385">
        <f t="shared" si="32"/>
        <v>75.126984126984127</v>
      </c>
      <c r="J385">
        <v>189</v>
      </c>
      <c r="K385" t="s">
        <v>21</v>
      </c>
      <c r="L385" t="s">
        <v>22</v>
      </c>
      <c r="M385" s="9">
        <f t="shared" si="33"/>
        <v>43509.25</v>
      </c>
      <c r="N385">
        <v>1550037600</v>
      </c>
      <c r="O385" s="9">
        <f t="shared" si="34"/>
        <v>43515.25</v>
      </c>
      <c r="P385">
        <v>1550556000</v>
      </c>
      <c r="Q385" t="b">
        <v>0</v>
      </c>
      <c r="R385" t="b">
        <v>1</v>
      </c>
      <c r="S385" t="s">
        <v>17</v>
      </c>
      <c r="T385" t="str">
        <f t="shared" si="35"/>
        <v>food/</v>
      </c>
      <c r="U385" t="str">
        <f t="shared" si="36"/>
        <v>food trucks</v>
      </c>
    </row>
    <row r="386" spans="1:21" hidden="1" x14ac:dyDescent="0.35">
      <c r="A386">
        <v>384</v>
      </c>
      <c r="B386" s="4" t="s">
        <v>820</v>
      </c>
      <c r="C386" s="3" t="s">
        <v>821</v>
      </c>
      <c r="D386">
        <v>114400</v>
      </c>
      <c r="E386" s="11" cm="1">
        <f t="array" ref="E386">_xlfn.IFS(L386="USD",F386, L386="CAD", F386*0.73, L386="AUD", F386*0.64, L386="DKK",F386*0.13, L386="GBP", F386*1.07, L386="CHF", F386*1.01, L386="EUR", F386*0.96)</f>
        <v>196779</v>
      </c>
      <c r="F386">
        <v>196779</v>
      </c>
      <c r="G386" s="7">
        <f t="shared" ref="G386:G449" si="37">F386/D386</f>
        <v>1.7200961538461539</v>
      </c>
      <c r="H386" t="s">
        <v>20</v>
      </c>
      <c r="I386">
        <f t="shared" si="32"/>
        <v>41.004167534903104</v>
      </c>
      <c r="J386">
        <v>4799</v>
      </c>
      <c r="K386" t="s">
        <v>21</v>
      </c>
      <c r="L386" t="s">
        <v>22</v>
      </c>
      <c r="M386" s="9">
        <f t="shared" si="33"/>
        <v>42776.25</v>
      </c>
      <c r="N386">
        <v>1486706400</v>
      </c>
      <c r="O386" s="9">
        <f t="shared" si="34"/>
        <v>42803.25</v>
      </c>
      <c r="P386">
        <v>1489039200</v>
      </c>
      <c r="Q386" t="b">
        <v>1</v>
      </c>
      <c r="R386" t="b">
        <v>1</v>
      </c>
      <c r="S386" t="s">
        <v>42</v>
      </c>
      <c r="T386" t="str">
        <f t="shared" si="35"/>
        <v>film &amp; video/</v>
      </c>
      <c r="U386" t="str">
        <f t="shared" si="36"/>
        <v>documentary</v>
      </c>
    </row>
    <row r="387" spans="1:21" ht="31" hidden="1" x14ac:dyDescent="0.35">
      <c r="A387">
        <v>385</v>
      </c>
      <c r="B387" s="4" t="s">
        <v>822</v>
      </c>
      <c r="C387" s="3" t="s">
        <v>823</v>
      </c>
      <c r="D387">
        <v>38900</v>
      </c>
      <c r="E387" s="11" cm="1">
        <f t="array" ref="E387">_xlfn.IFS(L387="USD",F387, L387="CAD", F387*0.73, L387="AUD", F387*0.64, L387="DKK",F387*0.13, L387="GBP", F387*1.07, L387="CHF", F387*1.01, L387="EUR", F387*0.96)</f>
        <v>56859</v>
      </c>
      <c r="F387">
        <v>56859</v>
      </c>
      <c r="G387" s="7">
        <f t="shared" si="37"/>
        <v>1.4616709511568124</v>
      </c>
      <c r="H387" t="s">
        <v>20</v>
      </c>
      <c r="I387">
        <f t="shared" ref="I387:I450" si="38">(F387/J387)</f>
        <v>50.007915567282325</v>
      </c>
      <c r="J387">
        <v>1137</v>
      </c>
      <c r="K387" t="s">
        <v>21</v>
      </c>
      <c r="L387" t="s">
        <v>22</v>
      </c>
      <c r="M387" s="9">
        <f t="shared" ref="M387:M450" si="39">(((N387/60)/60)/24)+DATE(1970, 1, 1)</f>
        <v>43553.208333333328</v>
      </c>
      <c r="N387">
        <v>1553835600</v>
      </c>
      <c r="O387" s="9">
        <f t="shared" ref="O387:O450" si="40">(((P387/60)/60)/24)+DATE(1970, 1, 1)</f>
        <v>43585.208333333328</v>
      </c>
      <c r="P387">
        <v>1556600400</v>
      </c>
      <c r="Q387" t="b">
        <v>0</v>
      </c>
      <c r="R387" t="b">
        <v>0</v>
      </c>
      <c r="S387" t="s">
        <v>68</v>
      </c>
      <c r="T387" t="str">
        <f t="shared" si="35"/>
        <v>publishing/</v>
      </c>
      <c r="U387" t="str">
        <f t="shared" si="36"/>
        <v>nonfiction</v>
      </c>
    </row>
    <row r="388" spans="1:21" ht="31" x14ac:dyDescent="0.35">
      <c r="A388">
        <v>386</v>
      </c>
      <c r="B388" s="4" t="s">
        <v>824</v>
      </c>
      <c r="C388" s="3" t="s">
        <v>825</v>
      </c>
      <c r="D388">
        <v>135500</v>
      </c>
      <c r="E388" s="11" cm="1">
        <f t="array" ref="E388">_xlfn.IFS(L388="USD",F388, L388="CAD", F388*0.73, L388="AUD", F388*0.64, L388="DKK",F388*0.13, L388="GBP", F388*1.07, L388="CHF", F388*1.01, L388="EUR", F388*0.96)</f>
        <v>103554</v>
      </c>
      <c r="F388">
        <v>103554</v>
      </c>
      <c r="G388" s="7">
        <f t="shared" si="37"/>
        <v>0.76423616236162362</v>
      </c>
      <c r="H388" t="s">
        <v>14</v>
      </c>
      <c r="I388">
        <f t="shared" si="38"/>
        <v>96.960674157303373</v>
      </c>
      <c r="J388">
        <v>1068</v>
      </c>
      <c r="K388" t="s">
        <v>21</v>
      </c>
      <c r="L388" t="s">
        <v>22</v>
      </c>
      <c r="M388" s="9">
        <f t="shared" si="39"/>
        <v>40355.208333333336</v>
      </c>
      <c r="N388">
        <v>1277528400</v>
      </c>
      <c r="O388" s="9">
        <f t="shared" si="40"/>
        <v>40367.208333333336</v>
      </c>
      <c r="P388">
        <v>1278565200</v>
      </c>
      <c r="Q388" t="b">
        <v>0</v>
      </c>
      <c r="R388" t="b">
        <v>0</v>
      </c>
      <c r="S388" t="s">
        <v>33</v>
      </c>
      <c r="T388" t="str">
        <f t="shared" si="35"/>
        <v>theater/</v>
      </c>
      <c r="U388" t="str">
        <f t="shared" si="36"/>
        <v>plays</v>
      </c>
    </row>
    <row r="389" spans="1:21" x14ac:dyDescent="0.35">
      <c r="A389">
        <v>387</v>
      </c>
      <c r="B389" s="4" t="s">
        <v>826</v>
      </c>
      <c r="C389" s="3" t="s">
        <v>827</v>
      </c>
      <c r="D389">
        <v>109000</v>
      </c>
      <c r="E389" s="11" cm="1">
        <f t="array" ref="E389">_xlfn.IFS(L389="USD",F389, L389="CAD", F389*0.73, L389="AUD", F389*0.64, L389="DKK",F389*0.13, L389="GBP", F389*1.07, L389="CHF", F389*1.01, L389="EUR", F389*0.96)</f>
        <v>42795</v>
      </c>
      <c r="F389">
        <v>42795</v>
      </c>
      <c r="G389" s="7">
        <f t="shared" si="37"/>
        <v>0.39261467889908258</v>
      </c>
      <c r="H389" t="s">
        <v>14</v>
      </c>
      <c r="I389">
        <f t="shared" si="38"/>
        <v>100.93160377358491</v>
      </c>
      <c r="J389">
        <v>424</v>
      </c>
      <c r="K389" t="s">
        <v>21</v>
      </c>
      <c r="L389" t="s">
        <v>22</v>
      </c>
      <c r="M389" s="9">
        <f t="shared" si="39"/>
        <v>41072.208333333336</v>
      </c>
      <c r="N389">
        <v>1339477200</v>
      </c>
      <c r="O389" s="9">
        <f t="shared" si="40"/>
        <v>41077.208333333336</v>
      </c>
      <c r="P389">
        <v>1339909200</v>
      </c>
      <c r="Q389" t="b">
        <v>0</v>
      </c>
      <c r="R389" t="b">
        <v>0</v>
      </c>
      <c r="S389" t="s">
        <v>65</v>
      </c>
      <c r="T389" t="str">
        <f t="shared" ref="T389:T452" si="41">LEFT(S389, SEARCH("/",S389,1))</f>
        <v>technology/</v>
      </c>
      <c r="U389" t="str">
        <f t="shared" si="36"/>
        <v>wearables</v>
      </c>
    </row>
    <row r="390" spans="1:21" hidden="1" x14ac:dyDescent="0.35">
      <c r="A390">
        <v>388</v>
      </c>
      <c r="B390" s="4" t="s">
        <v>828</v>
      </c>
      <c r="C390" s="3" t="s">
        <v>829</v>
      </c>
      <c r="D390">
        <v>114800</v>
      </c>
      <c r="E390" s="11" cm="1">
        <f t="array" ref="E390">_xlfn.IFS(L390="USD",F390, L390="CAD", F390*0.73, L390="AUD", F390*0.64, L390="DKK",F390*0.13, L390="GBP", F390*1.07, L390="CHF", F390*1.01, L390="EUR", F390*0.96)</f>
        <v>13067.380000000001</v>
      </c>
      <c r="F390">
        <v>12938</v>
      </c>
      <c r="G390" s="7">
        <f t="shared" si="37"/>
        <v>0.11270034843205574</v>
      </c>
      <c r="H390" t="s">
        <v>74</v>
      </c>
      <c r="I390">
        <f t="shared" si="38"/>
        <v>89.227586206896547</v>
      </c>
      <c r="J390">
        <v>145</v>
      </c>
      <c r="K390" t="s">
        <v>98</v>
      </c>
      <c r="L390" t="s">
        <v>99</v>
      </c>
      <c r="M390" s="9">
        <f t="shared" si="39"/>
        <v>40912.25</v>
      </c>
      <c r="N390">
        <v>1325656800</v>
      </c>
      <c r="O390" s="9">
        <f t="shared" si="40"/>
        <v>40914.25</v>
      </c>
      <c r="P390">
        <v>1325829600</v>
      </c>
      <c r="Q390" t="b">
        <v>0</v>
      </c>
      <c r="R390" t="b">
        <v>0</v>
      </c>
      <c r="S390" t="s">
        <v>60</v>
      </c>
      <c r="T390" t="str">
        <f t="shared" si="41"/>
        <v>music/</v>
      </c>
      <c r="U390" t="str">
        <f t="shared" si="36"/>
        <v>indie rock</v>
      </c>
    </row>
    <row r="391" spans="1:21" hidden="1" x14ac:dyDescent="0.35">
      <c r="A391">
        <v>389</v>
      </c>
      <c r="B391" s="4" t="s">
        <v>830</v>
      </c>
      <c r="C391" s="3" t="s">
        <v>831</v>
      </c>
      <c r="D391">
        <v>83000</v>
      </c>
      <c r="E391" s="11" cm="1">
        <f t="array" ref="E391">_xlfn.IFS(L391="USD",F391, L391="CAD", F391*0.73, L391="AUD", F391*0.64, L391="DKK",F391*0.13, L391="GBP", F391*1.07, L391="CHF", F391*1.01, L391="EUR", F391*0.96)</f>
        <v>101352</v>
      </c>
      <c r="F391">
        <v>101352</v>
      </c>
      <c r="G391" s="7">
        <f t="shared" si="37"/>
        <v>1.2211084337349398</v>
      </c>
      <c r="H391" t="s">
        <v>20</v>
      </c>
      <c r="I391">
        <f t="shared" si="38"/>
        <v>87.979166666666671</v>
      </c>
      <c r="J391">
        <v>1152</v>
      </c>
      <c r="K391" t="s">
        <v>21</v>
      </c>
      <c r="L391" t="s">
        <v>22</v>
      </c>
      <c r="M391" s="9">
        <f t="shared" si="39"/>
        <v>40479.208333333336</v>
      </c>
      <c r="N391">
        <v>1288242000</v>
      </c>
      <c r="O391" s="9">
        <f t="shared" si="40"/>
        <v>40506.25</v>
      </c>
      <c r="P391">
        <v>1290578400</v>
      </c>
      <c r="Q391" t="b">
        <v>0</v>
      </c>
      <c r="R391" t="b">
        <v>0</v>
      </c>
      <c r="S391" t="s">
        <v>33</v>
      </c>
      <c r="T391" t="str">
        <f t="shared" si="41"/>
        <v>theater/</v>
      </c>
      <c r="U391" t="str">
        <f t="shared" si="36"/>
        <v>plays</v>
      </c>
    </row>
    <row r="392" spans="1:21" hidden="1" x14ac:dyDescent="0.35">
      <c r="A392">
        <v>390</v>
      </c>
      <c r="B392" s="4" t="s">
        <v>832</v>
      </c>
      <c r="C392" s="3" t="s">
        <v>833</v>
      </c>
      <c r="D392">
        <v>2400</v>
      </c>
      <c r="E392" s="11" cm="1">
        <f t="array" ref="E392">_xlfn.IFS(L392="USD",F392, L392="CAD", F392*0.73, L392="AUD", F392*0.64, L392="DKK",F392*0.13, L392="GBP", F392*1.07, L392="CHF", F392*1.01, L392="EUR", F392*0.96)</f>
        <v>4477</v>
      </c>
      <c r="F392">
        <v>4477</v>
      </c>
      <c r="G392" s="7">
        <f t="shared" si="37"/>
        <v>1.8654166666666667</v>
      </c>
      <c r="H392" t="s">
        <v>20</v>
      </c>
      <c r="I392">
        <f t="shared" si="38"/>
        <v>89.54</v>
      </c>
      <c r="J392">
        <v>50</v>
      </c>
      <c r="K392" t="s">
        <v>21</v>
      </c>
      <c r="L392" t="s">
        <v>22</v>
      </c>
      <c r="M392" s="9">
        <f t="shared" si="39"/>
        <v>41530.208333333336</v>
      </c>
      <c r="N392">
        <v>1379048400</v>
      </c>
      <c r="O392" s="9">
        <f t="shared" si="40"/>
        <v>41545.208333333336</v>
      </c>
      <c r="P392">
        <v>1380344400</v>
      </c>
      <c r="Q392" t="b">
        <v>0</v>
      </c>
      <c r="R392" t="b">
        <v>0</v>
      </c>
      <c r="S392" t="s">
        <v>122</v>
      </c>
      <c r="T392" t="str">
        <f t="shared" si="41"/>
        <v>photography/</v>
      </c>
      <c r="U392" t="str">
        <f t="shared" si="36"/>
        <v>photography books</v>
      </c>
    </row>
    <row r="393" spans="1:21" x14ac:dyDescent="0.35">
      <c r="A393">
        <v>391</v>
      </c>
      <c r="B393" s="4" t="s">
        <v>834</v>
      </c>
      <c r="C393" s="3" t="s">
        <v>835</v>
      </c>
      <c r="D393">
        <v>60400</v>
      </c>
      <c r="E393" s="11" cm="1">
        <f t="array" ref="E393">_xlfn.IFS(L393="USD",F393, L393="CAD", F393*0.73, L393="AUD", F393*0.64, L393="DKK",F393*0.13, L393="GBP", F393*1.07, L393="CHF", F393*1.01, L393="EUR", F393*0.96)</f>
        <v>4393</v>
      </c>
      <c r="F393">
        <v>4393</v>
      </c>
      <c r="G393" s="7">
        <f t="shared" si="37"/>
        <v>7.27317880794702E-2</v>
      </c>
      <c r="H393" t="s">
        <v>14</v>
      </c>
      <c r="I393">
        <f t="shared" si="38"/>
        <v>29.09271523178808</v>
      </c>
      <c r="J393">
        <v>151</v>
      </c>
      <c r="K393" t="s">
        <v>21</v>
      </c>
      <c r="L393" t="s">
        <v>22</v>
      </c>
      <c r="M393" s="9">
        <f t="shared" si="39"/>
        <v>41653.25</v>
      </c>
      <c r="N393">
        <v>1389679200</v>
      </c>
      <c r="O393" s="9">
        <f t="shared" si="40"/>
        <v>41655.25</v>
      </c>
      <c r="P393">
        <v>1389852000</v>
      </c>
      <c r="Q393" t="b">
        <v>0</v>
      </c>
      <c r="R393" t="b">
        <v>0</v>
      </c>
      <c r="S393" t="s">
        <v>68</v>
      </c>
      <c r="T393" t="str">
        <f t="shared" si="41"/>
        <v>publishing/</v>
      </c>
      <c r="U393" t="str">
        <f t="shared" si="36"/>
        <v>nonfiction</v>
      </c>
    </row>
    <row r="394" spans="1:21" ht="31" x14ac:dyDescent="0.35">
      <c r="A394">
        <v>392</v>
      </c>
      <c r="B394" s="4" t="s">
        <v>836</v>
      </c>
      <c r="C394" s="3" t="s">
        <v>837</v>
      </c>
      <c r="D394">
        <v>102900</v>
      </c>
      <c r="E394" s="11" cm="1">
        <f t="array" ref="E394">_xlfn.IFS(L394="USD",F394, L394="CAD", F394*0.73, L394="AUD", F394*0.64, L394="DKK",F394*0.13, L394="GBP", F394*1.07, L394="CHF", F394*1.01, L394="EUR", F394*0.96)</f>
        <v>67546</v>
      </c>
      <c r="F394">
        <v>67546</v>
      </c>
      <c r="G394" s="7">
        <f t="shared" si="37"/>
        <v>0.65642371234207963</v>
      </c>
      <c r="H394" t="s">
        <v>14</v>
      </c>
      <c r="I394">
        <f t="shared" si="38"/>
        <v>42.006218905472636</v>
      </c>
      <c r="J394">
        <v>1608</v>
      </c>
      <c r="K394" t="s">
        <v>21</v>
      </c>
      <c r="L394" t="s">
        <v>22</v>
      </c>
      <c r="M394" s="9">
        <f t="shared" si="39"/>
        <v>40549.25</v>
      </c>
      <c r="N394">
        <v>1294293600</v>
      </c>
      <c r="O394" s="9">
        <f t="shared" si="40"/>
        <v>40551.25</v>
      </c>
      <c r="P394">
        <v>1294466400</v>
      </c>
      <c r="Q394" t="b">
        <v>0</v>
      </c>
      <c r="R394" t="b">
        <v>0</v>
      </c>
      <c r="S394" t="s">
        <v>65</v>
      </c>
      <c r="T394" t="str">
        <f t="shared" si="41"/>
        <v>technology/</v>
      </c>
      <c r="U394" t="str">
        <f t="shared" si="36"/>
        <v>wearables</v>
      </c>
    </row>
    <row r="395" spans="1:21" hidden="1" x14ac:dyDescent="0.35">
      <c r="A395">
        <v>393</v>
      </c>
      <c r="B395" s="4" t="s">
        <v>838</v>
      </c>
      <c r="C395" s="3" t="s">
        <v>839</v>
      </c>
      <c r="D395">
        <v>62800</v>
      </c>
      <c r="E395" s="11" cm="1">
        <f t="array" ref="E395">_xlfn.IFS(L395="USD",F395, L395="CAD", F395*0.73, L395="AUD", F395*0.64, L395="DKK",F395*0.13, L395="GBP", F395*1.07, L395="CHF", F395*1.01, L395="EUR", F395*0.96)</f>
        <v>104965.23999999999</v>
      </c>
      <c r="F395">
        <v>143788</v>
      </c>
      <c r="G395" s="7">
        <f t="shared" si="37"/>
        <v>2.2896178343949045</v>
      </c>
      <c r="H395" t="s">
        <v>20</v>
      </c>
      <c r="I395">
        <f t="shared" si="38"/>
        <v>47.004903563255965</v>
      </c>
      <c r="J395">
        <v>3059</v>
      </c>
      <c r="K395" t="s">
        <v>15</v>
      </c>
      <c r="L395" t="s">
        <v>16</v>
      </c>
      <c r="M395" s="9">
        <f t="shared" si="39"/>
        <v>42933.208333333328</v>
      </c>
      <c r="N395">
        <v>1500267600</v>
      </c>
      <c r="O395" s="9">
        <f t="shared" si="40"/>
        <v>42934.208333333328</v>
      </c>
      <c r="P395">
        <v>1500354000</v>
      </c>
      <c r="Q395" t="b">
        <v>0</v>
      </c>
      <c r="R395" t="b">
        <v>0</v>
      </c>
      <c r="S395" t="s">
        <v>159</v>
      </c>
      <c r="T395" t="str">
        <f t="shared" si="41"/>
        <v>music/</v>
      </c>
      <c r="U395" t="str">
        <f t="shared" ref="U395:U458" si="42">RIGHT(S395, LEN(S395)-SEARCH("/",S395, 1))</f>
        <v>jazz</v>
      </c>
    </row>
    <row r="396" spans="1:21" hidden="1" x14ac:dyDescent="0.35">
      <c r="A396">
        <v>394</v>
      </c>
      <c r="B396" s="4" t="s">
        <v>840</v>
      </c>
      <c r="C396" s="3" t="s">
        <v>841</v>
      </c>
      <c r="D396">
        <v>800</v>
      </c>
      <c r="E396" s="11" cm="1">
        <f t="array" ref="E396">_xlfn.IFS(L396="USD",F396, L396="CAD", F396*0.73, L396="AUD", F396*0.64, L396="DKK",F396*0.13, L396="GBP", F396*1.07, L396="CHF", F396*1.01, L396="EUR", F396*0.96)</f>
        <v>3755</v>
      </c>
      <c r="F396">
        <v>3755</v>
      </c>
      <c r="G396" s="7">
        <f t="shared" si="37"/>
        <v>4.6937499999999996</v>
      </c>
      <c r="H396" t="s">
        <v>20</v>
      </c>
      <c r="I396">
        <f t="shared" si="38"/>
        <v>110.44117647058823</v>
      </c>
      <c r="J396">
        <v>34</v>
      </c>
      <c r="K396" t="s">
        <v>21</v>
      </c>
      <c r="L396" t="s">
        <v>22</v>
      </c>
      <c r="M396" s="9">
        <f t="shared" si="39"/>
        <v>41484.208333333336</v>
      </c>
      <c r="N396">
        <v>1375074000</v>
      </c>
      <c r="O396" s="9">
        <f t="shared" si="40"/>
        <v>41494.208333333336</v>
      </c>
      <c r="P396">
        <v>1375938000</v>
      </c>
      <c r="Q396" t="b">
        <v>0</v>
      </c>
      <c r="R396" t="b">
        <v>1</v>
      </c>
      <c r="S396" t="s">
        <v>42</v>
      </c>
      <c r="T396" t="str">
        <f t="shared" si="41"/>
        <v>film &amp; video/</v>
      </c>
      <c r="U396" t="str">
        <f t="shared" si="42"/>
        <v>documentary</v>
      </c>
    </row>
    <row r="397" spans="1:21" ht="31" hidden="1" x14ac:dyDescent="0.35">
      <c r="A397">
        <v>395</v>
      </c>
      <c r="B397" s="4" t="s">
        <v>295</v>
      </c>
      <c r="C397" s="3" t="s">
        <v>842</v>
      </c>
      <c r="D397">
        <v>7100</v>
      </c>
      <c r="E397" s="11" cm="1">
        <f t="array" ref="E397">_xlfn.IFS(L397="USD",F397, L397="CAD", F397*0.73, L397="AUD", F397*0.64, L397="DKK",F397*0.13, L397="GBP", F397*1.07, L397="CHF", F397*1.01, L397="EUR", F397*0.96)</f>
        <v>9238</v>
      </c>
      <c r="F397">
        <v>9238</v>
      </c>
      <c r="G397" s="7">
        <f t="shared" si="37"/>
        <v>1.3011267605633803</v>
      </c>
      <c r="H397" t="s">
        <v>20</v>
      </c>
      <c r="I397">
        <f t="shared" si="38"/>
        <v>41.990909090909092</v>
      </c>
      <c r="J397">
        <v>220</v>
      </c>
      <c r="K397" t="s">
        <v>21</v>
      </c>
      <c r="L397" t="s">
        <v>22</v>
      </c>
      <c r="M397" s="9">
        <f t="shared" si="39"/>
        <v>40885.25</v>
      </c>
      <c r="N397">
        <v>1323324000</v>
      </c>
      <c r="O397" s="9">
        <f t="shared" si="40"/>
        <v>40886.25</v>
      </c>
      <c r="P397">
        <v>1323410400</v>
      </c>
      <c r="Q397" t="b">
        <v>1</v>
      </c>
      <c r="R397" t="b">
        <v>0</v>
      </c>
      <c r="S397" t="s">
        <v>33</v>
      </c>
      <c r="T397" t="str">
        <f t="shared" si="41"/>
        <v>theater/</v>
      </c>
      <c r="U397" t="str">
        <f t="shared" si="42"/>
        <v>plays</v>
      </c>
    </row>
    <row r="398" spans="1:21" hidden="1" x14ac:dyDescent="0.35">
      <c r="A398">
        <v>396</v>
      </c>
      <c r="B398" s="4" t="s">
        <v>843</v>
      </c>
      <c r="C398" s="3" t="s">
        <v>844</v>
      </c>
      <c r="D398">
        <v>46100</v>
      </c>
      <c r="E398" s="11" cm="1">
        <f t="array" ref="E398">_xlfn.IFS(L398="USD",F398, L398="CAD", F398*0.73, L398="AUD", F398*0.64, L398="DKK",F398*0.13, L398="GBP", F398*1.07, L398="CHF", F398*1.01, L398="EUR", F398*0.96)</f>
        <v>49287.68</v>
      </c>
      <c r="F398">
        <v>77012</v>
      </c>
      <c r="G398" s="7">
        <f t="shared" si="37"/>
        <v>1.6705422993492407</v>
      </c>
      <c r="H398" t="s">
        <v>20</v>
      </c>
      <c r="I398">
        <f t="shared" si="38"/>
        <v>48.012468827930178</v>
      </c>
      <c r="J398">
        <v>1604</v>
      </c>
      <c r="K398" t="s">
        <v>26</v>
      </c>
      <c r="L398" t="s">
        <v>27</v>
      </c>
      <c r="M398" s="9">
        <f t="shared" si="39"/>
        <v>43378.208333333328</v>
      </c>
      <c r="N398">
        <v>1538715600</v>
      </c>
      <c r="O398" s="9">
        <f t="shared" si="40"/>
        <v>43386.208333333328</v>
      </c>
      <c r="P398">
        <v>1539406800</v>
      </c>
      <c r="Q398" t="b">
        <v>0</v>
      </c>
      <c r="R398" t="b">
        <v>0</v>
      </c>
      <c r="S398" t="s">
        <v>53</v>
      </c>
      <c r="T398" t="str">
        <f t="shared" si="41"/>
        <v>film &amp; video/</v>
      </c>
      <c r="U398" t="str">
        <f t="shared" si="42"/>
        <v>drama</v>
      </c>
    </row>
    <row r="399" spans="1:21" hidden="1" x14ac:dyDescent="0.35">
      <c r="A399">
        <v>397</v>
      </c>
      <c r="B399" s="4" t="s">
        <v>845</v>
      </c>
      <c r="C399" s="3" t="s">
        <v>846</v>
      </c>
      <c r="D399">
        <v>8100</v>
      </c>
      <c r="E399" s="11" cm="1">
        <f t="array" ref="E399">_xlfn.IFS(L399="USD",F399, L399="CAD", F399*0.73, L399="AUD", F399*0.64, L399="DKK",F399*0.13, L399="GBP", F399*1.07, L399="CHF", F399*1.01, L399="EUR", F399*0.96)</f>
        <v>14083</v>
      </c>
      <c r="F399">
        <v>14083</v>
      </c>
      <c r="G399" s="7">
        <f t="shared" si="37"/>
        <v>1.738641975308642</v>
      </c>
      <c r="H399" t="s">
        <v>20</v>
      </c>
      <c r="I399">
        <f t="shared" si="38"/>
        <v>31.019823788546255</v>
      </c>
      <c r="J399">
        <v>454</v>
      </c>
      <c r="K399" t="s">
        <v>21</v>
      </c>
      <c r="L399" t="s">
        <v>22</v>
      </c>
      <c r="M399" s="9">
        <f t="shared" si="39"/>
        <v>41417.208333333336</v>
      </c>
      <c r="N399">
        <v>1369285200</v>
      </c>
      <c r="O399" s="9">
        <f t="shared" si="40"/>
        <v>41423.208333333336</v>
      </c>
      <c r="P399">
        <v>1369803600</v>
      </c>
      <c r="Q399" t="b">
        <v>0</v>
      </c>
      <c r="R399" t="b">
        <v>0</v>
      </c>
      <c r="S399" t="s">
        <v>23</v>
      </c>
      <c r="T399" t="str">
        <f t="shared" si="41"/>
        <v>music/</v>
      </c>
      <c r="U399" t="str">
        <f t="shared" si="42"/>
        <v>rock</v>
      </c>
    </row>
    <row r="400" spans="1:21" ht="31" hidden="1" x14ac:dyDescent="0.35">
      <c r="A400">
        <v>398</v>
      </c>
      <c r="B400" s="4" t="s">
        <v>847</v>
      </c>
      <c r="C400" s="3" t="s">
        <v>848</v>
      </c>
      <c r="D400">
        <v>1700</v>
      </c>
      <c r="E400" s="11" cm="1">
        <f t="array" ref="E400">_xlfn.IFS(L400="USD",F400, L400="CAD", F400*0.73, L400="AUD", F400*0.64, L400="DKK",F400*0.13, L400="GBP", F400*1.07, L400="CHF", F400*1.01, L400="EUR", F400*0.96)</f>
        <v>11713.92</v>
      </c>
      <c r="F400">
        <v>12202</v>
      </c>
      <c r="G400" s="7">
        <f t="shared" si="37"/>
        <v>7.1776470588235295</v>
      </c>
      <c r="H400" t="s">
        <v>20</v>
      </c>
      <c r="I400">
        <f t="shared" si="38"/>
        <v>99.203252032520325</v>
      </c>
      <c r="J400">
        <v>123</v>
      </c>
      <c r="K400" t="s">
        <v>107</v>
      </c>
      <c r="L400" t="s">
        <v>108</v>
      </c>
      <c r="M400" s="9">
        <f t="shared" si="39"/>
        <v>43228.208333333328</v>
      </c>
      <c r="N400">
        <v>1525755600</v>
      </c>
      <c r="O400" s="9">
        <f t="shared" si="40"/>
        <v>43230.208333333328</v>
      </c>
      <c r="P400">
        <v>1525928400</v>
      </c>
      <c r="Q400" t="b">
        <v>0</v>
      </c>
      <c r="R400" t="b">
        <v>1</v>
      </c>
      <c r="S400" t="s">
        <v>71</v>
      </c>
      <c r="T400" t="str">
        <f t="shared" si="41"/>
        <v>film &amp; video/</v>
      </c>
      <c r="U400" t="str">
        <f t="shared" si="42"/>
        <v>animation</v>
      </c>
    </row>
    <row r="401" spans="1:21" x14ac:dyDescent="0.35">
      <c r="A401">
        <v>399</v>
      </c>
      <c r="B401" s="4" t="s">
        <v>849</v>
      </c>
      <c r="C401" s="3" t="s">
        <v>850</v>
      </c>
      <c r="D401">
        <v>97300</v>
      </c>
      <c r="E401" s="11" cm="1">
        <f t="array" ref="E401">_xlfn.IFS(L401="USD",F401, L401="CAD", F401*0.73, L401="AUD", F401*0.64, L401="DKK",F401*0.13, L401="GBP", F401*1.07, L401="CHF", F401*1.01, L401="EUR", F401*0.96)</f>
        <v>62127</v>
      </c>
      <c r="F401">
        <v>62127</v>
      </c>
      <c r="G401" s="7">
        <f t="shared" si="37"/>
        <v>0.63850976361767731</v>
      </c>
      <c r="H401" t="s">
        <v>14</v>
      </c>
      <c r="I401">
        <f t="shared" si="38"/>
        <v>66.022316684378325</v>
      </c>
      <c r="J401">
        <v>941</v>
      </c>
      <c r="K401" t="s">
        <v>21</v>
      </c>
      <c r="L401" t="s">
        <v>22</v>
      </c>
      <c r="M401" s="9">
        <f t="shared" si="39"/>
        <v>40576.25</v>
      </c>
      <c r="N401">
        <v>1296626400</v>
      </c>
      <c r="O401" s="9">
        <f t="shared" si="40"/>
        <v>40583.25</v>
      </c>
      <c r="P401">
        <v>1297231200</v>
      </c>
      <c r="Q401" t="b">
        <v>0</v>
      </c>
      <c r="R401" t="b">
        <v>0</v>
      </c>
      <c r="S401" t="s">
        <v>60</v>
      </c>
      <c r="T401" t="str">
        <f t="shared" si="41"/>
        <v>music/</v>
      </c>
      <c r="U401" t="str">
        <f t="shared" si="42"/>
        <v>indie rock</v>
      </c>
    </row>
    <row r="402" spans="1:21" ht="31" x14ac:dyDescent="0.35">
      <c r="A402">
        <v>400</v>
      </c>
      <c r="B402" s="4" t="s">
        <v>851</v>
      </c>
      <c r="C402" s="3" t="s">
        <v>852</v>
      </c>
      <c r="D402">
        <v>100</v>
      </c>
      <c r="E402" s="11" cm="1">
        <f t="array" ref="E402">_xlfn.IFS(L402="USD",F402, L402="CAD", F402*0.73, L402="AUD", F402*0.64, L402="DKK",F402*0.13, L402="GBP", F402*1.07, L402="CHF", F402*1.01, L402="EUR", F402*0.96)</f>
        <v>2</v>
      </c>
      <c r="F402">
        <v>2</v>
      </c>
      <c r="G402" s="7">
        <f t="shared" si="37"/>
        <v>0.02</v>
      </c>
      <c r="H402" t="s">
        <v>14</v>
      </c>
      <c r="I402">
        <f t="shared" si="38"/>
        <v>2</v>
      </c>
      <c r="J402">
        <v>1</v>
      </c>
      <c r="K402" t="s">
        <v>21</v>
      </c>
      <c r="L402" t="s">
        <v>22</v>
      </c>
      <c r="M402" s="9">
        <f t="shared" si="39"/>
        <v>41502.208333333336</v>
      </c>
      <c r="N402">
        <v>1376629200</v>
      </c>
      <c r="O402" s="9">
        <f t="shared" si="40"/>
        <v>41524.208333333336</v>
      </c>
      <c r="P402">
        <v>1378530000</v>
      </c>
      <c r="Q402" t="b">
        <v>0</v>
      </c>
      <c r="R402" t="b">
        <v>1</v>
      </c>
      <c r="S402" t="s">
        <v>122</v>
      </c>
      <c r="T402" t="str">
        <f t="shared" si="41"/>
        <v>photography/</v>
      </c>
      <c r="U402" t="str">
        <f t="shared" si="42"/>
        <v>photography books</v>
      </c>
    </row>
    <row r="403" spans="1:21" hidden="1" x14ac:dyDescent="0.35">
      <c r="A403">
        <v>401</v>
      </c>
      <c r="B403" s="4" t="s">
        <v>853</v>
      </c>
      <c r="C403" s="3" t="s">
        <v>854</v>
      </c>
      <c r="D403">
        <v>900</v>
      </c>
      <c r="E403" s="11" cm="1">
        <f t="array" ref="E403">_xlfn.IFS(L403="USD",F403, L403="CAD", F403*0.73, L403="AUD", F403*0.64, L403="DKK",F403*0.13, L403="GBP", F403*1.07, L403="CHF", F403*1.01, L403="EUR", F403*0.96)</f>
        <v>13772</v>
      </c>
      <c r="F403">
        <v>13772</v>
      </c>
      <c r="G403" s="7">
        <f t="shared" si="37"/>
        <v>15.302222222222222</v>
      </c>
      <c r="H403" t="s">
        <v>20</v>
      </c>
      <c r="I403">
        <f t="shared" si="38"/>
        <v>46.060200668896321</v>
      </c>
      <c r="J403">
        <v>299</v>
      </c>
      <c r="K403" t="s">
        <v>21</v>
      </c>
      <c r="L403" t="s">
        <v>22</v>
      </c>
      <c r="M403" s="9">
        <f t="shared" si="39"/>
        <v>43765.208333333328</v>
      </c>
      <c r="N403">
        <v>1572152400</v>
      </c>
      <c r="O403" s="9">
        <f t="shared" si="40"/>
        <v>43765.208333333328</v>
      </c>
      <c r="P403">
        <v>1572152400</v>
      </c>
      <c r="Q403" t="b">
        <v>0</v>
      </c>
      <c r="R403" t="b">
        <v>0</v>
      </c>
      <c r="S403" t="s">
        <v>33</v>
      </c>
      <c r="T403" t="str">
        <f t="shared" si="41"/>
        <v>theater/</v>
      </c>
      <c r="U403" t="str">
        <f t="shared" si="42"/>
        <v>plays</v>
      </c>
    </row>
    <row r="404" spans="1:21" x14ac:dyDescent="0.35">
      <c r="A404">
        <v>402</v>
      </c>
      <c r="B404" s="4" t="s">
        <v>855</v>
      </c>
      <c r="C404" s="3" t="s">
        <v>856</v>
      </c>
      <c r="D404">
        <v>7300</v>
      </c>
      <c r="E404" s="11" cm="1">
        <f t="array" ref="E404">_xlfn.IFS(L404="USD",F404, L404="CAD", F404*0.73, L404="AUD", F404*0.64, L404="DKK",F404*0.13, L404="GBP", F404*1.07, L404="CHF", F404*1.01, L404="EUR", F404*0.96)</f>
        <v>2946</v>
      </c>
      <c r="F404">
        <v>2946</v>
      </c>
      <c r="G404" s="7">
        <f t="shared" si="37"/>
        <v>0.40356164383561643</v>
      </c>
      <c r="H404" t="s">
        <v>14</v>
      </c>
      <c r="I404">
        <f t="shared" si="38"/>
        <v>73.650000000000006</v>
      </c>
      <c r="J404">
        <v>40</v>
      </c>
      <c r="K404" t="s">
        <v>21</v>
      </c>
      <c r="L404" t="s">
        <v>22</v>
      </c>
      <c r="M404" s="9">
        <f t="shared" si="39"/>
        <v>40914.25</v>
      </c>
      <c r="N404">
        <v>1325829600</v>
      </c>
      <c r="O404" s="9">
        <f t="shared" si="40"/>
        <v>40961.25</v>
      </c>
      <c r="P404">
        <v>1329890400</v>
      </c>
      <c r="Q404" t="b">
        <v>0</v>
      </c>
      <c r="R404" t="b">
        <v>1</v>
      </c>
      <c r="S404" t="s">
        <v>100</v>
      </c>
      <c r="T404" t="str">
        <f t="shared" si="41"/>
        <v>film &amp; video/</v>
      </c>
      <c r="U404" t="str">
        <f t="shared" si="42"/>
        <v>shorts</v>
      </c>
    </row>
    <row r="405" spans="1:21" x14ac:dyDescent="0.35">
      <c r="A405">
        <v>403</v>
      </c>
      <c r="B405" s="4" t="s">
        <v>857</v>
      </c>
      <c r="C405" s="3" t="s">
        <v>858</v>
      </c>
      <c r="D405">
        <v>195800</v>
      </c>
      <c r="E405" s="11" cm="1">
        <f t="array" ref="E405">_xlfn.IFS(L405="USD",F405, L405="CAD", F405*0.73, L405="AUD", F405*0.64, L405="DKK",F405*0.13, L405="GBP", F405*1.07, L405="CHF", F405*1.01, L405="EUR", F405*0.96)</f>
        <v>123238.59999999999</v>
      </c>
      <c r="F405">
        <v>168820</v>
      </c>
      <c r="G405" s="7">
        <f t="shared" si="37"/>
        <v>0.86220633299284988</v>
      </c>
      <c r="H405" t="s">
        <v>14</v>
      </c>
      <c r="I405">
        <f t="shared" si="38"/>
        <v>55.99336650082919</v>
      </c>
      <c r="J405">
        <v>3015</v>
      </c>
      <c r="K405" t="s">
        <v>15</v>
      </c>
      <c r="L405" t="s">
        <v>16</v>
      </c>
      <c r="M405" s="9">
        <f t="shared" si="39"/>
        <v>40310.208333333336</v>
      </c>
      <c r="N405">
        <v>1273640400</v>
      </c>
      <c r="O405" s="9">
        <f t="shared" si="40"/>
        <v>40346.208333333336</v>
      </c>
      <c r="P405">
        <v>1276750800</v>
      </c>
      <c r="Q405" t="b">
        <v>0</v>
      </c>
      <c r="R405" t="b">
        <v>1</v>
      </c>
      <c r="S405" t="s">
        <v>33</v>
      </c>
      <c r="T405" t="str">
        <f t="shared" si="41"/>
        <v>theater/</v>
      </c>
      <c r="U405" t="str">
        <f t="shared" si="42"/>
        <v>plays</v>
      </c>
    </row>
    <row r="406" spans="1:21" hidden="1" x14ac:dyDescent="0.35">
      <c r="A406">
        <v>404</v>
      </c>
      <c r="B406" s="4" t="s">
        <v>859</v>
      </c>
      <c r="C406" s="3" t="s">
        <v>860</v>
      </c>
      <c r="D406">
        <v>48900</v>
      </c>
      <c r="E406" s="11" cm="1">
        <f t="array" ref="E406">_xlfn.IFS(L406="USD",F406, L406="CAD", F406*0.73, L406="AUD", F406*0.64, L406="DKK",F406*0.13, L406="GBP", F406*1.07, L406="CHF", F406*1.01, L406="EUR", F406*0.96)</f>
        <v>154321</v>
      </c>
      <c r="F406">
        <v>154321</v>
      </c>
      <c r="G406" s="7">
        <f t="shared" si="37"/>
        <v>3.1558486707566464</v>
      </c>
      <c r="H406" t="s">
        <v>20</v>
      </c>
      <c r="I406">
        <f t="shared" si="38"/>
        <v>68.985695127402778</v>
      </c>
      <c r="J406">
        <v>2237</v>
      </c>
      <c r="K406" t="s">
        <v>21</v>
      </c>
      <c r="L406" t="s">
        <v>22</v>
      </c>
      <c r="M406" s="9">
        <f t="shared" si="39"/>
        <v>43053.25</v>
      </c>
      <c r="N406">
        <v>1510639200</v>
      </c>
      <c r="O406" s="9">
        <f t="shared" si="40"/>
        <v>43056.25</v>
      </c>
      <c r="P406">
        <v>1510898400</v>
      </c>
      <c r="Q406" t="b">
        <v>0</v>
      </c>
      <c r="R406" t="b">
        <v>0</v>
      </c>
      <c r="S406" t="s">
        <v>33</v>
      </c>
      <c r="T406" t="str">
        <f t="shared" si="41"/>
        <v>theater/</v>
      </c>
      <c r="U406" t="str">
        <f t="shared" si="42"/>
        <v>plays</v>
      </c>
    </row>
    <row r="407" spans="1:21" x14ac:dyDescent="0.35">
      <c r="A407">
        <v>405</v>
      </c>
      <c r="B407" s="4" t="s">
        <v>861</v>
      </c>
      <c r="C407" s="3" t="s">
        <v>862</v>
      </c>
      <c r="D407">
        <v>29600</v>
      </c>
      <c r="E407" s="11" cm="1">
        <f t="array" ref="E407">_xlfn.IFS(L407="USD",F407, L407="CAD", F407*0.73, L407="AUD", F407*0.64, L407="DKK",F407*0.13, L407="GBP", F407*1.07, L407="CHF", F407*1.01, L407="EUR", F407*0.96)</f>
        <v>26527</v>
      </c>
      <c r="F407">
        <v>26527</v>
      </c>
      <c r="G407" s="7">
        <f t="shared" si="37"/>
        <v>0.89618243243243245</v>
      </c>
      <c r="H407" t="s">
        <v>14</v>
      </c>
      <c r="I407">
        <f t="shared" si="38"/>
        <v>60.981609195402299</v>
      </c>
      <c r="J407">
        <v>435</v>
      </c>
      <c r="K407" t="s">
        <v>21</v>
      </c>
      <c r="L407" t="s">
        <v>22</v>
      </c>
      <c r="M407" s="9">
        <f t="shared" si="39"/>
        <v>43255.208333333328</v>
      </c>
      <c r="N407">
        <v>1528088400</v>
      </c>
      <c r="O407" s="9">
        <f t="shared" si="40"/>
        <v>43305.208333333328</v>
      </c>
      <c r="P407">
        <v>1532408400</v>
      </c>
      <c r="Q407" t="b">
        <v>0</v>
      </c>
      <c r="R407" t="b">
        <v>0</v>
      </c>
      <c r="S407" t="s">
        <v>33</v>
      </c>
      <c r="T407" t="str">
        <f t="shared" si="41"/>
        <v>theater/</v>
      </c>
      <c r="U407" t="str">
        <f t="shared" si="42"/>
        <v>plays</v>
      </c>
    </row>
    <row r="408" spans="1:21" hidden="1" x14ac:dyDescent="0.35">
      <c r="A408">
        <v>406</v>
      </c>
      <c r="B408" s="4" t="s">
        <v>863</v>
      </c>
      <c r="C408" s="3" t="s">
        <v>864</v>
      </c>
      <c r="D408">
        <v>39300</v>
      </c>
      <c r="E408" s="11" cm="1">
        <f t="array" ref="E408">_xlfn.IFS(L408="USD",F408, L408="CAD", F408*0.73, L408="AUD", F408*0.64, L408="DKK",F408*0.13, L408="GBP", F408*1.07, L408="CHF", F408*1.01, L408="EUR", F408*0.96)</f>
        <v>71583</v>
      </c>
      <c r="F408">
        <v>71583</v>
      </c>
      <c r="G408" s="7">
        <f t="shared" si="37"/>
        <v>1.8214503816793892</v>
      </c>
      <c r="H408" t="s">
        <v>20</v>
      </c>
      <c r="I408">
        <f t="shared" si="38"/>
        <v>110.98139534883721</v>
      </c>
      <c r="J408">
        <v>645</v>
      </c>
      <c r="K408" t="s">
        <v>21</v>
      </c>
      <c r="L408" t="s">
        <v>22</v>
      </c>
      <c r="M408" s="9">
        <f t="shared" si="39"/>
        <v>41304.25</v>
      </c>
      <c r="N408">
        <v>1359525600</v>
      </c>
      <c r="O408" s="9">
        <f t="shared" si="40"/>
        <v>41316.25</v>
      </c>
      <c r="P408">
        <v>1360562400</v>
      </c>
      <c r="Q408" t="b">
        <v>1</v>
      </c>
      <c r="R408" t="b">
        <v>0</v>
      </c>
      <c r="S408" t="s">
        <v>42</v>
      </c>
      <c r="T408" t="str">
        <f t="shared" si="41"/>
        <v>film &amp; video/</v>
      </c>
      <c r="U408" t="str">
        <f t="shared" si="42"/>
        <v>documentary</v>
      </c>
    </row>
    <row r="409" spans="1:21" hidden="1" x14ac:dyDescent="0.35">
      <c r="A409">
        <v>407</v>
      </c>
      <c r="B409" s="4" t="s">
        <v>865</v>
      </c>
      <c r="C409" s="3" t="s">
        <v>866</v>
      </c>
      <c r="D409">
        <v>3400</v>
      </c>
      <c r="E409" s="11" cm="1">
        <f t="array" ref="E409">_xlfn.IFS(L409="USD",F409, L409="CAD", F409*0.73, L409="AUD", F409*0.64, L409="DKK",F409*0.13, L409="GBP", F409*1.07, L409="CHF", F409*1.01, L409="EUR", F409*0.96)</f>
        <v>1573</v>
      </c>
      <c r="F409">
        <v>12100</v>
      </c>
      <c r="G409" s="7">
        <f t="shared" si="37"/>
        <v>3.5588235294117645</v>
      </c>
      <c r="H409" t="s">
        <v>20</v>
      </c>
      <c r="I409">
        <f t="shared" si="38"/>
        <v>25</v>
      </c>
      <c r="J409">
        <v>484</v>
      </c>
      <c r="K409" t="s">
        <v>36</v>
      </c>
      <c r="L409" t="s">
        <v>37</v>
      </c>
      <c r="M409" s="9">
        <f t="shared" si="39"/>
        <v>43751.208333333328</v>
      </c>
      <c r="N409">
        <v>1570942800</v>
      </c>
      <c r="O409" s="9">
        <f t="shared" si="40"/>
        <v>43758.208333333328</v>
      </c>
      <c r="P409">
        <v>1571547600</v>
      </c>
      <c r="Q409" t="b">
        <v>0</v>
      </c>
      <c r="R409" t="b">
        <v>0</v>
      </c>
      <c r="S409" t="s">
        <v>33</v>
      </c>
      <c r="T409" t="str">
        <f t="shared" si="41"/>
        <v>theater/</v>
      </c>
      <c r="U409" t="str">
        <f t="shared" si="42"/>
        <v>plays</v>
      </c>
    </row>
    <row r="410" spans="1:21" hidden="1" x14ac:dyDescent="0.35">
      <c r="A410">
        <v>408</v>
      </c>
      <c r="B410" s="4" t="s">
        <v>867</v>
      </c>
      <c r="C410" s="3" t="s">
        <v>868</v>
      </c>
      <c r="D410">
        <v>9200</v>
      </c>
      <c r="E410" s="11" cm="1">
        <f t="array" ref="E410">_xlfn.IFS(L410="USD",F410, L410="CAD", F410*0.73, L410="AUD", F410*0.64, L410="DKK",F410*0.13, L410="GBP", F410*1.07, L410="CHF", F410*1.01, L410="EUR", F410*0.96)</f>
        <v>8854.17</v>
      </c>
      <c r="F410">
        <v>12129</v>
      </c>
      <c r="G410" s="7">
        <f t="shared" si="37"/>
        <v>1.3183695652173912</v>
      </c>
      <c r="H410" t="s">
        <v>20</v>
      </c>
      <c r="I410">
        <f t="shared" si="38"/>
        <v>78.759740259740255</v>
      </c>
      <c r="J410">
        <v>154</v>
      </c>
      <c r="K410" t="s">
        <v>15</v>
      </c>
      <c r="L410" t="s">
        <v>16</v>
      </c>
      <c r="M410" s="9">
        <f t="shared" si="39"/>
        <v>42541.208333333328</v>
      </c>
      <c r="N410">
        <v>1466398800</v>
      </c>
      <c r="O410" s="9">
        <f t="shared" si="40"/>
        <v>42561.208333333328</v>
      </c>
      <c r="P410">
        <v>1468126800</v>
      </c>
      <c r="Q410" t="b">
        <v>0</v>
      </c>
      <c r="R410" t="b">
        <v>0</v>
      </c>
      <c r="S410" t="s">
        <v>42</v>
      </c>
      <c r="T410" t="str">
        <f t="shared" si="41"/>
        <v>film &amp; video/</v>
      </c>
      <c r="U410" t="str">
        <f t="shared" si="42"/>
        <v>documentary</v>
      </c>
    </row>
    <row r="411" spans="1:21" x14ac:dyDescent="0.35">
      <c r="A411">
        <v>409</v>
      </c>
      <c r="B411" s="4" t="s">
        <v>243</v>
      </c>
      <c r="C411" s="3" t="s">
        <v>869</v>
      </c>
      <c r="D411">
        <v>135600</v>
      </c>
      <c r="E411" s="11" cm="1">
        <f t="array" ref="E411">_xlfn.IFS(L411="USD",F411, L411="CAD", F411*0.73, L411="AUD", F411*0.64, L411="DKK",F411*0.13, L411="GBP", F411*1.07, L411="CHF", F411*1.01, L411="EUR", F411*0.96)</f>
        <v>62804</v>
      </c>
      <c r="F411">
        <v>62804</v>
      </c>
      <c r="G411" s="7">
        <f t="shared" si="37"/>
        <v>0.46315634218289087</v>
      </c>
      <c r="H411" t="s">
        <v>14</v>
      </c>
      <c r="I411">
        <f t="shared" si="38"/>
        <v>87.960784313725483</v>
      </c>
      <c r="J411">
        <v>714</v>
      </c>
      <c r="K411" t="s">
        <v>21</v>
      </c>
      <c r="L411" t="s">
        <v>22</v>
      </c>
      <c r="M411" s="9">
        <f t="shared" si="39"/>
        <v>42843.208333333328</v>
      </c>
      <c r="N411">
        <v>1492491600</v>
      </c>
      <c r="O411" s="9">
        <f t="shared" si="40"/>
        <v>42847.208333333328</v>
      </c>
      <c r="P411">
        <v>1492837200</v>
      </c>
      <c r="Q411" t="b">
        <v>0</v>
      </c>
      <c r="R411" t="b">
        <v>0</v>
      </c>
      <c r="S411" t="s">
        <v>23</v>
      </c>
      <c r="T411" t="str">
        <f t="shared" si="41"/>
        <v>music/</v>
      </c>
      <c r="U411" t="str">
        <f t="shared" si="42"/>
        <v>rock</v>
      </c>
    </row>
    <row r="412" spans="1:21" hidden="1" x14ac:dyDescent="0.35">
      <c r="A412">
        <v>410</v>
      </c>
      <c r="B412" s="4" t="s">
        <v>870</v>
      </c>
      <c r="C412" s="3" t="s">
        <v>871</v>
      </c>
      <c r="D412">
        <v>153700</v>
      </c>
      <c r="E412" s="11" cm="1">
        <f t="array" ref="E412">_xlfn.IFS(L412="USD",F412, L412="CAD", F412*0.73, L412="AUD", F412*0.64, L412="DKK",F412*0.13, L412="GBP", F412*1.07, L412="CHF", F412*1.01, L412="EUR", F412*0.96)</f>
        <v>55536</v>
      </c>
      <c r="F412">
        <v>55536</v>
      </c>
      <c r="G412" s="7">
        <f t="shared" si="37"/>
        <v>0.36132726089785294</v>
      </c>
      <c r="H412" t="s">
        <v>47</v>
      </c>
      <c r="I412">
        <f t="shared" si="38"/>
        <v>49.987398739873989</v>
      </c>
      <c r="J412">
        <v>1111</v>
      </c>
      <c r="K412" t="s">
        <v>21</v>
      </c>
      <c r="L412" t="s">
        <v>22</v>
      </c>
      <c r="M412" s="9">
        <f t="shared" si="39"/>
        <v>42122.208333333328</v>
      </c>
      <c r="N412">
        <v>1430197200</v>
      </c>
      <c r="O412" s="9">
        <f t="shared" si="40"/>
        <v>42122.208333333328</v>
      </c>
      <c r="P412">
        <v>1430197200</v>
      </c>
      <c r="Q412" t="b">
        <v>0</v>
      </c>
      <c r="R412" t="b">
        <v>0</v>
      </c>
      <c r="S412" t="s">
        <v>292</v>
      </c>
      <c r="T412" t="str">
        <f t="shared" si="41"/>
        <v>games/</v>
      </c>
      <c r="U412" t="str">
        <f t="shared" si="42"/>
        <v>mobile games</v>
      </c>
    </row>
    <row r="413" spans="1:21" hidden="1" x14ac:dyDescent="0.35">
      <c r="A413">
        <v>411</v>
      </c>
      <c r="B413" s="4" t="s">
        <v>872</v>
      </c>
      <c r="C413" s="3" t="s">
        <v>873</v>
      </c>
      <c r="D413">
        <v>7800</v>
      </c>
      <c r="E413" s="11" cm="1">
        <f t="array" ref="E413">_xlfn.IFS(L413="USD",F413, L413="CAD", F413*0.73, L413="AUD", F413*0.64, L413="DKK",F413*0.13, L413="GBP", F413*1.07, L413="CHF", F413*1.01, L413="EUR", F413*0.96)</f>
        <v>8161</v>
      </c>
      <c r="F413">
        <v>8161</v>
      </c>
      <c r="G413" s="7">
        <f t="shared" si="37"/>
        <v>1.0462820512820512</v>
      </c>
      <c r="H413" t="s">
        <v>20</v>
      </c>
      <c r="I413">
        <f t="shared" si="38"/>
        <v>99.524390243902445</v>
      </c>
      <c r="J413">
        <v>82</v>
      </c>
      <c r="K413" t="s">
        <v>21</v>
      </c>
      <c r="L413" t="s">
        <v>22</v>
      </c>
      <c r="M413" s="9">
        <f t="shared" si="39"/>
        <v>42884.208333333328</v>
      </c>
      <c r="N413">
        <v>1496034000</v>
      </c>
      <c r="O413" s="9">
        <f t="shared" si="40"/>
        <v>42886.208333333328</v>
      </c>
      <c r="P413">
        <v>1496206800</v>
      </c>
      <c r="Q413" t="b">
        <v>0</v>
      </c>
      <c r="R413" t="b">
        <v>0</v>
      </c>
      <c r="S413" t="s">
        <v>33</v>
      </c>
      <c r="T413" t="str">
        <f t="shared" si="41"/>
        <v>theater/</v>
      </c>
      <c r="U413" t="str">
        <f t="shared" si="42"/>
        <v>plays</v>
      </c>
    </row>
    <row r="414" spans="1:21" hidden="1" x14ac:dyDescent="0.35">
      <c r="A414">
        <v>412</v>
      </c>
      <c r="B414" s="4" t="s">
        <v>874</v>
      </c>
      <c r="C414" s="3" t="s">
        <v>875</v>
      </c>
      <c r="D414">
        <v>2100</v>
      </c>
      <c r="E414" s="11" cm="1">
        <f t="array" ref="E414">_xlfn.IFS(L414="USD",F414, L414="CAD", F414*0.73, L414="AUD", F414*0.64, L414="DKK",F414*0.13, L414="GBP", F414*1.07, L414="CHF", F414*1.01, L414="EUR", F414*0.96)</f>
        <v>14046</v>
      </c>
      <c r="F414">
        <v>14046</v>
      </c>
      <c r="G414" s="7">
        <f t="shared" si="37"/>
        <v>6.6885714285714286</v>
      </c>
      <c r="H414" t="s">
        <v>20</v>
      </c>
      <c r="I414">
        <f t="shared" si="38"/>
        <v>104.82089552238806</v>
      </c>
      <c r="J414">
        <v>134</v>
      </c>
      <c r="K414" t="s">
        <v>21</v>
      </c>
      <c r="L414" t="s">
        <v>22</v>
      </c>
      <c r="M414" s="9">
        <f t="shared" si="39"/>
        <v>41642.25</v>
      </c>
      <c r="N414">
        <v>1388728800</v>
      </c>
      <c r="O414" s="9">
        <f t="shared" si="40"/>
        <v>41652.25</v>
      </c>
      <c r="P414">
        <v>1389592800</v>
      </c>
      <c r="Q414" t="b">
        <v>0</v>
      </c>
      <c r="R414" t="b">
        <v>0</v>
      </c>
      <c r="S414" t="s">
        <v>119</v>
      </c>
      <c r="T414" t="str">
        <f t="shared" si="41"/>
        <v>publishing/</v>
      </c>
      <c r="U414" t="str">
        <f t="shared" si="42"/>
        <v>fiction</v>
      </c>
    </row>
    <row r="415" spans="1:21" hidden="1" x14ac:dyDescent="0.35">
      <c r="A415">
        <v>413</v>
      </c>
      <c r="B415" s="4" t="s">
        <v>876</v>
      </c>
      <c r="C415" s="3" t="s">
        <v>877</v>
      </c>
      <c r="D415">
        <v>189500</v>
      </c>
      <c r="E415" s="11" cm="1">
        <f t="array" ref="E415">_xlfn.IFS(L415="USD",F415, L415="CAD", F415*0.73, L415="AUD", F415*0.64, L415="DKK",F415*0.13, L415="GBP", F415*1.07, L415="CHF", F415*1.01, L415="EUR", F415*0.96)</f>
        <v>117628</v>
      </c>
      <c r="F415">
        <v>117628</v>
      </c>
      <c r="G415" s="7">
        <f t="shared" si="37"/>
        <v>0.62072823218997364</v>
      </c>
      <c r="H415" t="s">
        <v>47</v>
      </c>
      <c r="I415">
        <f t="shared" si="38"/>
        <v>108.01469237832875</v>
      </c>
      <c r="J415">
        <v>1089</v>
      </c>
      <c r="K415" t="s">
        <v>21</v>
      </c>
      <c r="L415" t="s">
        <v>22</v>
      </c>
      <c r="M415" s="9">
        <f t="shared" si="39"/>
        <v>43431.25</v>
      </c>
      <c r="N415">
        <v>1543298400</v>
      </c>
      <c r="O415" s="9">
        <f t="shared" si="40"/>
        <v>43458.25</v>
      </c>
      <c r="P415">
        <v>1545631200</v>
      </c>
      <c r="Q415" t="b">
        <v>0</v>
      </c>
      <c r="R415" t="b">
        <v>0</v>
      </c>
      <c r="S415" t="s">
        <v>71</v>
      </c>
      <c r="T415" t="str">
        <f t="shared" si="41"/>
        <v>film &amp; video/</v>
      </c>
      <c r="U415" t="str">
        <f t="shared" si="42"/>
        <v>animation</v>
      </c>
    </row>
    <row r="416" spans="1:21" x14ac:dyDescent="0.35">
      <c r="A416">
        <v>414</v>
      </c>
      <c r="B416" s="4" t="s">
        <v>878</v>
      </c>
      <c r="C416" s="3" t="s">
        <v>879</v>
      </c>
      <c r="D416">
        <v>188200</v>
      </c>
      <c r="E416" s="11" cm="1">
        <f t="array" ref="E416">_xlfn.IFS(L416="USD",F416, L416="CAD", F416*0.73, L416="AUD", F416*0.64, L416="DKK",F416*0.13, L416="GBP", F416*1.07, L416="CHF", F416*1.01, L416="EUR", F416*0.96)</f>
        <v>159405</v>
      </c>
      <c r="F416">
        <v>159405</v>
      </c>
      <c r="G416" s="7">
        <f t="shared" si="37"/>
        <v>0.84699787460148779</v>
      </c>
      <c r="H416" t="s">
        <v>14</v>
      </c>
      <c r="I416">
        <f t="shared" si="38"/>
        <v>28.998544660724033</v>
      </c>
      <c r="J416">
        <v>5497</v>
      </c>
      <c r="K416" t="s">
        <v>21</v>
      </c>
      <c r="L416" t="s">
        <v>22</v>
      </c>
      <c r="M416" s="9">
        <f t="shared" si="39"/>
        <v>40288.208333333336</v>
      </c>
      <c r="N416">
        <v>1271739600</v>
      </c>
      <c r="O416" s="9">
        <f t="shared" si="40"/>
        <v>40296.208333333336</v>
      </c>
      <c r="P416">
        <v>1272430800</v>
      </c>
      <c r="Q416" t="b">
        <v>0</v>
      </c>
      <c r="R416" t="b">
        <v>1</v>
      </c>
      <c r="S416" t="s">
        <v>17</v>
      </c>
      <c r="T416" t="str">
        <f t="shared" si="41"/>
        <v>food/</v>
      </c>
      <c r="U416" t="str">
        <f t="shared" si="42"/>
        <v>food trucks</v>
      </c>
    </row>
    <row r="417" spans="1:21" x14ac:dyDescent="0.35">
      <c r="A417">
        <v>415</v>
      </c>
      <c r="B417" s="4" t="s">
        <v>880</v>
      </c>
      <c r="C417" s="3" t="s">
        <v>881</v>
      </c>
      <c r="D417">
        <v>113500</v>
      </c>
      <c r="E417" s="11" cm="1">
        <f t="array" ref="E417">_xlfn.IFS(L417="USD",F417, L417="CAD", F417*0.73, L417="AUD", F417*0.64, L417="DKK",F417*0.13, L417="GBP", F417*1.07, L417="CHF", F417*1.01, L417="EUR", F417*0.96)</f>
        <v>12552</v>
      </c>
      <c r="F417">
        <v>12552</v>
      </c>
      <c r="G417" s="7">
        <f t="shared" si="37"/>
        <v>0.11059030837004405</v>
      </c>
      <c r="H417" t="s">
        <v>14</v>
      </c>
      <c r="I417">
        <f t="shared" si="38"/>
        <v>30.028708133971293</v>
      </c>
      <c r="J417">
        <v>418</v>
      </c>
      <c r="K417" t="s">
        <v>21</v>
      </c>
      <c r="L417" t="s">
        <v>22</v>
      </c>
      <c r="M417" s="9">
        <f t="shared" si="39"/>
        <v>40921.25</v>
      </c>
      <c r="N417">
        <v>1326434400</v>
      </c>
      <c r="O417" s="9">
        <f t="shared" si="40"/>
        <v>40938.25</v>
      </c>
      <c r="P417">
        <v>1327903200</v>
      </c>
      <c r="Q417" t="b">
        <v>0</v>
      </c>
      <c r="R417" t="b">
        <v>0</v>
      </c>
      <c r="S417" t="s">
        <v>33</v>
      </c>
      <c r="T417" t="str">
        <f t="shared" si="41"/>
        <v>theater/</v>
      </c>
      <c r="U417" t="str">
        <f t="shared" si="42"/>
        <v>plays</v>
      </c>
    </row>
    <row r="418" spans="1:21" ht="31" x14ac:dyDescent="0.35">
      <c r="A418">
        <v>416</v>
      </c>
      <c r="B418" s="4" t="s">
        <v>882</v>
      </c>
      <c r="C418" s="3" t="s">
        <v>883</v>
      </c>
      <c r="D418">
        <v>134600</v>
      </c>
      <c r="E418" s="11" cm="1">
        <f t="array" ref="E418">_xlfn.IFS(L418="USD",F418, L418="CAD", F418*0.73, L418="AUD", F418*0.64, L418="DKK",F418*0.13, L418="GBP", F418*1.07, L418="CHF", F418*1.01, L418="EUR", F418*0.96)</f>
        <v>59007</v>
      </c>
      <c r="F418">
        <v>59007</v>
      </c>
      <c r="G418" s="7">
        <f t="shared" si="37"/>
        <v>0.43838781575037145</v>
      </c>
      <c r="H418" t="s">
        <v>14</v>
      </c>
      <c r="I418">
        <f t="shared" si="38"/>
        <v>41.005559416261292</v>
      </c>
      <c r="J418">
        <v>1439</v>
      </c>
      <c r="K418" t="s">
        <v>21</v>
      </c>
      <c r="L418" t="s">
        <v>22</v>
      </c>
      <c r="M418" s="9">
        <f t="shared" si="39"/>
        <v>40560.25</v>
      </c>
      <c r="N418">
        <v>1295244000</v>
      </c>
      <c r="O418" s="9">
        <f t="shared" si="40"/>
        <v>40569.25</v>
      </c>
      <c r="P418">
        <v>1296021600</v>
      </c>
      <c r="Q418" t="b">
        <v>0</v>
      </c>
      <c r="R418" t="b">
        <v>1</v>
      </c>
      <c r="S418" t="s">
        <v>42</v>
      </c>
      <c r="T418" t="str">
        <f t="shared" si="41"/>
        <v>film &amp; video/</v>
      </c>
      <c r="U418" t="str">
        <f t="shared" si="42"/>
        <v>documentary</v>
      </c>
    </row>
    <row r="419" spans="1:21" x14ac:dyDescent="0.35">
      <c r="A419">
        <v>417</v>
      </c>
      <c r="B419" s="4" t="s">
        <v>884</v>
      </c>
      <c r="C419" s="3" t="s">
        <v>885</v>
      </c>
      <c r="D419">
        <v>1700</v>
      </c>
      <c r="E419" s="11" cm="1">
        <f t="array" ref="E419">_xlfn.IFS(L419="USD",F419, L419="CAD", F419*0.73, L419="AUD", F419*0.64, L419="DKK",F419*0.13, L419="GBP", F419*1.07, L419="CHF", F419*1.01, L419="EUR", F419*0.96)</f>
        <v>943</v>
      </c>
      <c r="F419">
        <v>943</v>
      </c>
      <c r="G419" s="7">
        <f t="shared" si="37"/>
        <v>0.55470588235294116</v>
      </c>
      <c r="H419" t="s">
        <v>14</v>
      </c>
      <c r="I419">
        <f t="shared" si="38"/>
        <v>62.866666666666667</v>
      </c>
      <c r="J419">
        <v>15</v>
      </c>
      <c r="K419" t="s">
        <v>21</v>
      </c>
      <c r="L419" t="s">
        <v>22</v>
      </c>
      <c r="M419" s="9">
        <f t="shared" si="39"/>
        <v>43407.208333333328</v>
      </c>
      <c r="N419">
        <v>1541221200</v>
      </c>
      <c r="O419" s="9">
        <f t="shared" si="40"/>
        <v>43431.25</v>
      </c>
      <c r="P419">
        <v>1543298400</v>
      </c>
      <c r="Q419" t="b">
        <v>0</v>
      </c>
      <c r="R419" t="b">
        <v>0</v>
      </c>
      <c r="S419" t="s">
        <v>33</v>
      </c>
      <c r="T419" t="str">
        <f t="shared" si="41"/>
        <v>theater/</v>
      </c>
      <c r="U419" t="str">
        <f t="shared" si="42"/>
        <v>plays</v>
      </c>
    </row>
    <row r="420" spans="1:21" x14ac:dyDescent="0.35">
      <c r="A420">
        <v>418</v>
      </c>
      <c r="B420" s="4" t="s">
        <v>105</v>
      </c>
      <c r="C420" s="3" t="s">
        <v>886</v>
      </c>
      <c r="D420">
        <v>163700</v>
      </c>
      <c r="E420" s="11" cm="1">
        <f t="array" ref="E420">_xlfn.IFS(L420="USD",F420, L420="CAD", F420*0.73, L420="AUD", F420*0.64, L420="DKK",F420*0.13, L420="GBP", F420*1.07, L420="CHF", F420*1.01, L420="EUR", F420*0.96)</f>
        <v>68592.990000000005</v>
      </c>
      <c r="F420">
        <v>93963</v>
      </c>
      <c r="G420" s="7">
        <f t="shared" si="37"/>
        <v>0.57399511301160655</v>
      </c>
      <c r="H420" t="s">
        <v>14</v>
      </c>
      <c r="I420">
        <f t="shared" si="38"/>
        <v>47.005002501250623</v>
      </c>
      <c r="J420">
        <v>1999</v>
      </c>
      <c r="K420" t="s">
        <v>15</v>
      </c>
      <c r="L420" t="s">
        <v>16</v>
      </c>
      <c r="M420" s="9">
        <f t="shared" si="39"/>
        <v>41035.208333333336</v>
      </c>
      <c r="N420">
        <v>1336280400</v>
      </c>
      <c r="O420" s="9">
        <f t="shared" si="40"/>
        <v>41036.208333333336</v>
      </c>
      <c r="P420">
        <v>1336366800</v>
      </c>
      <c r="Q420" t="b">
        <v>0</v>
      </c>
      <c r="R420" t="b">
        <v>0</v>
      </c>
      <c r="S420" t="s">
        <v>42</v>
      </c>
      <c r="T420" t="str">
        <f t="shared" si="41"/>
        <v>film &amp; video/</v>
      </c>
      <c r="U420" t="str">
        <f t="shared" si="42"/>
        <v>documentary</v>
      </c>
    </row>
    <row r="421" spans="1:21" hidden="1" x14ac:dyDescent="0.35">
      <c r="A421">
        <v>419</v>
      </c>
      <c r="B421" s="4" t="s">
        <v>887</v>
      </c>
      <c r="C421" s="3" t="s">
        <v>888</v>
      </c>
      <c r="D421">
        <v>113800</v>
      </c>
      <c r="E421" s="11" cm="1">
        <f t="array" ref="E421">_xlfn.IFS(L421="USD",F421, L421="CAD", F421*0.73, L421="AUD", F421*0.64, L421="DKK",F421*0.13, L421="GBP", F421*1.07, L421="CHF", F421*1.01, L421="EUR", F421*0.96)</f>
        <v>140469</v>
      </c>
      <c r="F421">
        <v>140469</v>
      </c>
      <c r="G421" s="7">
        <f t="shared" si="37"/>
        <v>1.2343497363796134</v>
      </c>
      <c r="H421" t="s">
        <v>20</v>
      </c>
      <c r="I421">
        <f t="shared" si="38"/>
        <v>26.997693638285604</v>
      </c>
      <c r="J421">
        <v>5203</v>
      </c>
      <c r="K421" t="s">
        <v>21</v>
      </c>
      <c r="L421" t="s">
        <v>22</v>
      </c>
      <c r="M421" s="9">
        <f t="shared" si="39"/>
        <v>40899.25</v>
      </c>
      <c r="N421">
        <v>1324533600</v>
      </c>
      <c r="O421" s="9">
        <f t="shared" si="40"/>
        <v>40905.25</v>
      </c>
      <c r="P421">
        <v>1325052000</v>
      </c>
      <c r="Q421" t="b">
        <v>0</v>
      </c>
      <c r="R421" t="b">
        <v>0</v>
      </c>
      <c r="S421" t="s">
        <v>28</v>
      </c>
      <c r="T421" t="str">
        <f t="shared" si="41"/>
        <v>technology/</v>
      </c>
      <c r="U421" t="str">
        <f t="shared" si="42"/>
        <v>web</v>
      </c>
    </row>
    <row r="422" spans="1:21" hidden="1" x14ac:dyDescent="0.35">
      <c r="A422">
        <v>420</v>
      </c>
      <c r="B422" s="4" t="s">
        <v>889</v>
      </c>
      <c r="C422" s="3" t="s">
        <v>890</v>
      </c>
      <c r="D422">
        <v>5000</v>
      </c>
      <c r="E422" s="11" cm="1">
        <f t="array" ref="E422">_xlfn.IFS(L422="USD",F422, L422="CAD", F422*0.73, L422="AUD", F422*0.64, L422="DKK",F422*0.13, L422="GBP", F422*1.07, L422="CHF", F422*1.01, L422="EUR", F422*0.96)</f>
        <v>6423</v>
      </c>
      <c r="F422">
        <v>6423</v>
      </c>
      <c r="G422" s="7">
        <f t="shared" si="37"/>
        <v>1.2846</v>
      </c>
      <c r="H422" t="s">
        <v>20</v>
      </c>
      <c r="I422">
        <f t="shared" si="38"/>
        <v>68.329787234042556</v>
      </c>
      <c r="J422">
        <v>94</v>
      </c>
      <c r="K422" t="s">
        <v>21</v>
      </c>
      <c r="L422" t="s">
        <v>22</v>
      </c>
      <c r="M422" s="9">
        <f t="shared" si="39"/>
        <v>42911.208333333328</v>
      </c>
      <c r="N422">
        <v>1498366800</v>
      </c>
      <c r="O422" s="9">
        <f t="shared" si="40"/>
        <v>42925.208333333328</v>
      </c>
      <c r="P422">
        <v>1499576400</v>
      </c>
      <c r="Q422" t="b">
        <v>0</v>
      </c>
      <c r="R422" t="b">
        <v>0</v>
      </c>
      <c r="S422" t="s">
        <v>33</v>
      </c>
      <c r="T422" t="str">
        <f t="shared" si="41"/>
        <v>theater/</v>
      </c>
      <c r="U422" t="str">
        <f t="shared" si="42"/>
        <v>plays</v>
      </c>
    </row>
    <row r="423" spans="1:21" x14ac:dyDescent="0.35">
      <c r="A423">
        <v>421</v>
      </c>
      <c r="B423" s="4" t="s">
        <v>891</v>
      </c>
      <c r="C423" s="3" t="s">
        <v>892</v>
      </c>
      <c r="D423">
        <v>9400</v>
      </c>
      <c r="E423" s="11" cm="1">
        <f t="array" ref="E423">_xlfn.IFS(L423="USD",F423, L423="CAD", F423*0.73, L423="AUD", F423*0.64, L423="DKK",F423*0.13, L423="GBP", F423*1.07, L423="CHF", F423*1.01, L423="EUR", F423*0.96)</f>
        <v>6015</v>
      </c>
      <c r="F423">
        <v>6015</v>
      </c>
      <c r="G423" s="7">
        <f t="shared" si="37"/>
        <v>0.63989361702127656</v>
      </c>
      <c r="H423" t="s">
        <v>14</v>
      </c>
      <c r="I423">
        <f t="shared" si="38"/>
        <v>50.974576271186443</v>
      </c>
      <c r="J423">
        <v>118</v>
      </c>
      <c r="K423" t="s">
        <v>21</v>
      </c>
      <c r="L423" t="s">
        <v>22</v>
      </c>
      <c r="M423" s="9">
        <f t="shared" si="39"/>
        <v>42915.208333333328</v>
      </c>
      <c r="N423">
        <v>1498712400</v>
      </c>
      <c r="O423" s="9">
        <f t="shared" si="40"/>
        <v>42945.208333333328</v>
      </c>
      <c r="P423">
        <v>1501304400</v>
      </c>
      <c r="Q423" t="b">
        <v>0</v>
      </c>
      <c r="R423" t="b">
        <v>1</v>
      </c>
      <c r="S423" t="s">
        <v>65</v>
      </c>
      <c r="T423" t="str">
        <f t="shared" si="41"/>
        <v>technology/</v>
      </c>
      <c r="U423" t="str">
        <f t="shared" si="42"/>
        <v>wearables</v>
      </c>
    </row>
    <row r="424" spans="1:21" ht="31" hidden="1" x14ac:dyDescent="0.35">
      <c r="A424">
        <v>422</v>
      </c>
      <c r="B424" s="4" t="s">
        <v>893</v>
      </c>
      <c r="C424" s="3" t="s">
        <v>894</v>
      </c>
      <c r="D424">
        <v>8700</v>
      </c>
      <c r="E424" s="11" cm="1">
        <f t="array" ref="E424">_xlfn.IFS(L424="USD",F424, L424="CAD", F424*0.73, L424="AUD", F424*0.64, L424="DKK",F424*0.13, L424="GBP", F424*1.07, L424="CHF", F424*1.01, L424="EUR", F424*0.96)</f>
        <v>11075</v>
      </c>
      <c r="F424">
        <v>11075</v>
      </c>
      <c r="G424" s="7">
        <f t="shared" si="37"/>
        <v>1.2729885057471264</v>
      </c>
      <c r="H424" t="s">
        <v>20</v>
      </c>
      <c r="I424">
        <f t="shared" si="38"/>
        <v>54.024390243902438</v>
      </c>
      <c r="J424">
        <v>205</v>
      </c>
      <c r="K424" t="s">
        <v>21</v>
      </c>
      <c r="L424" t="s">
        <v>22</v>
      </c>
      <c r="M424" s="9">
        <f t="shared" si="39"/>
        <v>40285.208333333336</v>
      </c>
      <c r="N424">
        <v>1271480400</v>
      </c>
      <c r="O424" s="9">
        <f t="shared" si="40"/>
        <v>40305.208333333336</v>
      </c>
      <c r="P424">
        <v>1273208400</v>
      </c>
      <c r="Q424" t="b">
        <v>0</v>
      </c>
      <c r="R424" t="b">
        <v>1</v>
      </c>
      <c r="S424" t="s">
        <v>33</v>
      </c>
      <c r="T424" t="str">
        <f t="shared" si="41"/>
        <v>theater/</v>
      </c>
      <c r="U424" t="str">
        <f t="shared" si="42"/>
        <v>plays</v>
      </c>
    </row>
    <row r="425" spans="1:21" x14ac:dyDescent="0.35">
      <c r="A425">
        <v>423</v>
      </c>
      <c r="B425" s="4" t="s">
        <v>895</v>
      </c>
      <c r="C425" s="3" t="s">
        <v>896</v>
      </c>
      <c r="D425">
        <v>147800</v>
      </c>
      <c r="E425" s="11" cm="1">
        <f t="array" ref="E425">_xlfn.IFS(L425="USD",F425, L425="CAD", F425*0.73, L425="AUD", F425*0.64, L425="DKK",F425*0.13, L425="GBP", F425*1.07, L425="CHF", F425*1.01, L425="EUR", F425*0.96)</f>
        <v>15723</v>
      </c>
      <c r="F425">
        <v>15723</v>
      </c>
      <c r="G425" s="7">
        <f t="shared" si="37"/>
        <v>0.10638024357239513</v>
      </c>
      <c r="H425" t="s">
        <v>14</v>
      </c>
      <c r="I425">
        <f t="shared" si="38"/>
        <v>97.055555555555557</v>
      </c>
      <c r="J425">
        <v>162</v>
      </c>
      <c r="K425" t="s">
        <v>21</v>
      </c>
      <c r="L425" t="s">
        <v>22</v>
      </c>
      <c r="M425" s="9">
        <f t="shared" si="39"/>
        <v>40808.208333333336</v>
      </c>
      <c r="N425">
        <v>1316667600</v>
      </c>
      <c r="O425" s="9">
        <f t="shared" si="40"/>
        <v>40810.208333333336</v>
      </c>
      <c r="P425">
        <v>1316840400</v>
      </c>
      <c r="Q425" t="b">
        <v>0</v>
      </c>
      <c r="R425" t="b">
        <v>1</v>
      </c>
      <c r="S425" t="s">
        <v>17</v>
      </c>
      <c r="T425" t="str">
        <f t="shared" si="41"/>
        <v>food/</v>
      </c>
      <c r="U425" t="str">
        <f t="shared" si="42"/>
        <v>food trucks</v>
      </c>
    </row>
    <row r="426" spans="1:21" x14ac:dyDescent="0.35">
      <c r="A426">
        <v>424</v>
      </c>
      <c r="B426" s="4" t="s">
        <v>897</v>
      </c>
      <c r="C426" s="3" t="s">
        <v>898</v>
      </c>
      <c r="D426">
        <v>5100</v>
      </c>
      <c r="E426" s="11" cm="1">
        <f t="array" ref="E426">_xlfn.IFS(L426="USD",F426, L426="CAD", F426*0.73, L426="AUD", F426*0.64, L426="DKK",F426*0.13, L426="GBP", F426*1.07, L426="CHF", F426*1.01, L426="EUR", F426*0.96)</f>
        <v>2064</v>
      </c>
      <c r="F426">
        <v>2064</v>
      </c>
      <c r="G426" s="7">
        <f t="shared" si="37"/>
        <v>0.40470588235294119</v>
      </c>
      <c r="H426" t="s">
        <v>14</v>
      </c>
      <c r="I426">
        <f t="shared" si="38"/>
        <v>24.867469879518072</v>
      </c>
      <c r="J426">
        <v>83</v>
      </c>
      <c r="K426" t="s">
        <v>21</v>
      </c>
      <c r="L426" t="s">
        <v>22</v>
      </c>
      <c r="M426" s="9">
        <f t="shared" si="39"/>
        <v>43208.208333333328</v>
      </c>
      <c r="N426">
        <v>1524027600</v>
      </c>
      <c r="O426" s="9">
        <f t="shared" si="40"/>
        <v>43214.208333333328</v>
      </c>
      <c r="P426">
        <v>1524546000</v>
      </c>
      <c r="Q426" t="b">
        <v>0</v>
      </c>
      <c r="R426" t="b">
        <v>0</v>
      </c>
      <c r="S426" t="s">
        <v>60</v>
      </c>
      <c r="T426" t="str">
        <f t="shared" si="41"/>
        <v>music/</v>
      </c>
      <c r="U426" t="str">
        <f t="shared" si="42"/>
        <v>indie rock</v>
      </c>
    </row>
    <row r="427" spans="1:21" hidden="1" x14ac:dyDescent="0.35">
      <c r="A427">
        <v>425</v>
      </c>
      <c r="B427" s="4" t="s">
        <v>899</v>
      </c>
      <c r="C427" s="3" t="s">
        <v>900</v>
      </c>
      <c r="D427">
        <v>2700</v>
      </c>
      <c r="E427" s="11" cm="1">
        <f t="array" ref="E427">_xlfn.IFS(L427="USD",F427, L427="CAD", F427*0.73, L427="AUD", F427*0.64, L427="DKK",F427*0.13, L427="GBP", F427*1.07, L427="CHF", F427*1.01, L427="EUR", F427*0.96)</f>
        <v>7767</v>
      </c>
      <c r="F427">
        <v>7767</v>
      </c>
      <c r="G427" s="7">
        <f t="shared" si="37"/>
        <v>2.8766666666666665</v>
      </c>
      <c r="H427" t="s">
        <v>20</v>
      </c>
      <c r="I427">
        <f t="shared" si="38"/>
        <v>84.423913043478265</v>
      </c>
      <c r="J427">
        <v>92</v>
      </c>
      <c r="K427" t="s">
        <v>21</v>
      </c>
      <c r="L427" t="s">
        <v>22</v>
      </c>
      <c r="M427" s="9">
        <f t="shared" si="39"/>
        <v>42213.208333333328</v>
      </c>
      <c r="N427">
        <v>1438059600</v>
      </c>
      <c r="O427" s="9">
        <f t="shared" si="40"/>
        <v>42219.208333333328</v>
      </c>
      <c r="P427">
        <v>1438578000</v>
      </c>
      <c r="Q427" t="b">
        <v>0</v>
      </c>
      <c r="R427" t="b">
        <v>0</v>
      </c>
      <c r="S427" t="s">
        <v>122</v>
      </c>
      <c r="T427" t="str">
        <f t="shared" si="41"/>
        <v>photography/</v>
      </c>
      <c r="U427" t="str">
        <f t="shared" si="42"/>
        <v>photography books</v>
      </c>
    </row>
    <row r="428" spans="1:21" hidden="1" x14ac:dyDescent="0.35">
      <c r="A428">
        <v>426</v>
      </c>
      <c r="B428" s="4" t="s">
        <v>901</v>
      </c>
      <c r="C428" s="3" t="s">
        <v>902</v>
      </c>
      <c r="D428">
        <v>1800</v>
      </c>
      <c r="E428" s="11" cm="1">
        <f t="array" ref="E428">_xlfn.IFS(L428="USD",F428, L428="CAD", F428*0.73, L428="AUD", F428*0.64, L428="DKK",F428*0.13, L428="GBP", F428*1.07, L428="CHF", F428*1.01, L428="EUR", F428*0.96)</f>
        <v>10313</v>
      </c>
      <c r="F428">
        <v>10313</v>
      </c>
      <c r="G428" s="7">
        <f t="shared" si="37"/>
        <v>5.7294444444444448</v>
      </c>
      <c r="H428" t="s">
        <v>20</v>
      </c>
      <c r="I428">
        <f t="shared" si="38"/>
        <v>47.091324200913242</v>
      </c>
      <c r="J428">
        <v>219</v>
      </c>
      <c r="K428" t="s">
        <v>21</v>
      </c>
      <c r="L428" t="s">
        <v>22</v>
      </c>
      <c r="M428" s="9">
        <f t="shared" si="39"/>
        <v>41332.25</v>
      </c>
      <c r="N428">
        <v>1361944800</v>
      </c>
      <c r="O428" s="9">
        <f t="shared" si="40"/>
        <v>41339.25</v>
      </c>
      <c r="P428">
        <v>1362549600</v>
      </c>
      <c r="Q428" t="b">
        <v>0</v>
      </c>
      <c r="R428" t="b">
        <v>0</v>
      </c>
      <c r="S428" t="s">
        <v>33</v>
      </c>
      <c r="T428" t="str">
        <f t="shared" si="41"/>
        <v>theater/</v>
      </c>
      <c r="U428" t="str">
        <f t="shared" si="42"/>
        <v>plays</v>
      </c>
    </row>
    <row r="429" spans="1:21" hidden="1" x14ac:dyDescent="0.35">
      <c r="A429">
        <v>427</v>
      </c>
      <c r="B429" s="4" t="s">
        <v>903</v>
      </c>
      <c r="C429" s="3" t="s">
        <v>904</v>
      </c>
      <c r="D429">
        <v>174500</v>
      </c>
      <c r="E429" s="11" cm="1">
        <f t="array" ref="E429">_xlfn.IFS(L429="USD",F429, L429="CAD", F429*0.73, L429="AUD", F429*0.64, L429="DKK",F429*0.13, L429="GBP", F429*1.07, L429="CHF", F429*1.01, L429="EUR", F429*0.96)</f>
        <v>197018</v>
      </c>
      <c r="F429">
        <v>197018</v>
      </c>
      <c r="G429" s="7">
        <f t="shared" si="37"/>
        <v>1.1290429799426933</v>
      </c>
      <c r="H429" t="s">
        <v>20</v>
      </c>
      <c r="I429">
        <f t="shared" si="38"/>
        <v>77.996041171813147</v>
      </c>
      <c r="J429">
        <v>2526</v>
      </c>
      <c r="K429" t="s">
        <v>21</v>
      </c>
      <c r="L429" t="s">
        <v>22</v>
      </c>
      <c r="M429" s="9">
        <f t="shared" si="39"/>
        <v>41895.208333333336</v>
      </c>
      <c r="N429">
        <v>1410584400</v>
      </c>
      <c r="O429" s="9">
        <f t="shared" si="40"/>
        <v>41927.208333333336</v>
      </c>
      <c r="P429">
        <v>1413349200</v>
      </c>
      <c r="Q429" t="b">
        <v>0</v>
      </c>
      <c r="R429" t="b">
        <v>1</v>
      </c>
      <c r="S429" t="s">
        <v>33</v>
      </c>
      <c r="T429" t="str">
        <f t="shared" si="41"/>
        <v>theater/</v>
      </c>
      <c r="U429" t="str">
        <f t="shared" si="42"/>
        <v>plays</v>
      </c>
    </row>
    <row r="430" spans="1:21" x14ac:dyDescent="0.35">
      <c r="A430">
        <v>428</v>
      </c>
      <c r="B430" s="4" t="s">
        <v>905</v>
      </c>
      <c r="C430" s="3" t="s">
        <v>906</v>
      </c>
      <c r="D430">
        <v>101400</v>
      </c>
      <c r="E430" s="11" cm="1">
        <f t="array" ref="E430">_xlfn.IFS(L430="USD",F430, L430="CAD", F430*0.73, L430="AUD", F430*0.64, L430="DKK",F430*0.13, L430="GBP", F430*1.07, L430="CHF", F430*1.01, L430="EUR", F430*0.96)</f>
        <v>47037</v>
      </c>
      <c r="F430">
        <v>47037</v>
      </c>
      <c r="G430" s="7">
        <f t="shared" si="37"/>
        <v>0.46387573964497042</v>
      </c>
      <c r="H430" t="s">
        <v>14</v>
      </c>
      <c r="I430">
        <f t="shared" si="38"/>
        <v>62.967871485943775</v>
      </c>
      <c r="J430">
        <v>747</v>
      </c>
      <c r="K430" t="s">
        <v>21</v>
      </c>
      <c r="L430" t="s">
        <v>22</v>
      </c>
      <c r="M430" s="9">
        <f t="shared" si="39"/>
        <v>40585.25</v>
      </c>
      <c r="N430">
        <v>1297404000</v>
      </c>
      <c r="O430" s="9">
        <f t="shared" si="40"/>
        <v>40592.25</v>
      </c>
      <c r="P430">
        <v>1298008800</v>
      </c>
      <c r="Q430" t="b">
        <v>0</v>
      </c>
      <c r="R430" t="b">
        <v>0</v>
      </c>
      <c r="S430" t="s">
        <v>71</v>
      </c>
      <c r="T430" t="str">
        <f t="shared" si="41"/>
        <v>film &amp; video/</v>
      </c>
      <c r="U430" t="str">
        <f t="shared" si="42"/>
        <v>animation</v>
      </c>
    </row>
    <row r="431" spans="1:21" hidden="1" x14ac:dyDescent="0.35">
      <c r="A431">
        <v>429</v>
      </c>
      <c r="B431" s="4" t="s">
        <v>907</v>
      </c>
      <c r="C431" s="3" t="s">
        <v>908</v>
      </c>
      <c r="D431">
        <v>191000</v>
      </c>
      <c r="E431" s="11" cm="1">
        <f t="array" ref="E431">_xlfn.IFS(L431="USD",F431, L431="CAD", F431*0.73, L431="AUD", F431*0.64, L431="DKK",F431*0.13, L431="GBP", F431*1.07, L431="CHF", F431*1.01, L431="EUR", F431*0.96)</f>
        <v>173191</v>
      </c>
      <c r="F431">
        <v>173191</v>
      </c>
      <c r="G431" s="7">
        <f t="shared" si="37"/>
        <v>0.90675916230366493</v>
      </c>
      <c r="H431" t="s">
        <v>74</v>
      </c>
      <c r="I431">
        <f t="shared" si="38"/>
        <v>81.006080449017773</v>
      </c>
      <c r="J431">
        <v>2138</v>
      </c>
      <c r="K431" t="s">
        <v>21</v>
      </c>
      <c r="L431" t="s">
        <v>22</v>
      </c>
      <c r="M431" s="9">
        <f t="shared" si="39"/>
        <v>41680.25</v>
      </c>
      <c r="N431">
        <v>1392012000</v>
      </c>
      <c r="O431" s="9">
        <f t="shared" si="40"/>
        <v>41708.208333333336</v>
      </c>
      <c r="P431">
        <v>1394427600</v>
      </c>
      <c r="Q431" t="b">
        <v>0</v>
      </c>
      <c r="R431" t="b">
        <v>1</v>
      </c>
      <c r="S431" t="s">
        <v>122</v>
      </c>
      <c r="T431" t="str">
        <f t="shared" si="41"/>
        <v>photography/</v>
      </c>
      <c r="U431" t="str">
        <f t="shared" si="42"/>
        <v>photography books</v>
      </c>
    </row>
    <row r="432" spans="1:21" x14ac:dyDescent="0.35">
      <c r="A432">
        <v>430</v>
      </c>
      <c r="B432" s="4" t="s">
        <v>909</v>
      </c>
      <c r="C432" s="3" t="s">
        <v>910</v>
      </c>
      <c r="D432">
        <v>8100</v>
      </c>
      <c r="E432" s="11" cm="1">
        <f t="array" ref="E432">_xlfn.IFS(L432="USD",F432, L432="CAD", F432*0.73, L432="AUD", F432*0.64, L432="DKK",F432*0.13, L432="GBP", F432*1.07, L432="CHF", F432*1.01, L432="EUR", F432*0.96)</f>
        <v>5487</v>
      </c>
      <c r="F432">
        <v>5487</v>
      </c>
      <c r="G432" s="7">
        <f t="shared" si="37"/>
        <v>0.67740740740740746</v>
      </c>
      <c r="H432" t="s">
        <v>14</v>
      </c>
      <c r="I432">
        <f t="shared" si="38"/>
        <v>65.321428571428569</v>
      </c>
      <c r="J432">
        <v>84</v>
      </c>
      <c r="K432" t="s">
        <v>21</v>
      </c>
      <c r="L432" t="s">
        <v>22</v>
      </c>
      <c r="M432" s="9">
        <f t="shared" si="39"/>
        <v>43737.208333333328</v>
      </c>
      <c r="N432">
        <v>1569733200</v>
      </c>
      <c r="O432" s="9">
        <f t="shared" si="40"/>
        <v>43771.208333333328</v>
      </c>
      <c r="P432">
        <v>1572670800</v>
      </c>
      <c r="Q432" t="b">
        <v>0</v>
      </c>
      <c r="R432" t="b">
        <v>0</v>
      </c>
      <c r="S432" t="s">
        <v>33</v>
      </c>
      <c r="T432" t="str">
        <f t="shared" si="41"/>
        <v>theater/</v>
      </c>
      <c r="U432" t="str">
        <f t="shared" si="42"/>
        <v>plays</v>
      </c>
    </row>
    <row r="433" spans="1:21" hidden="1" x14ac:dyDescent="0.35">
      <c r="A433">
        <v>431</v>
      </c>
      <c r="B433" s="4" t="s">
        <v>911</v>
      </c>
      <c r="C433" s="3" t="s">
        <v>912</v>
      </c>
      <c r="D433">
        <v>5100</v>
      </c>
      <c r="E433" s="11" cm="1">
        <f t="array" ref="E433">_xlfn.IFS(L433="USD",F433, L433="CAD", F433*0.73, L433="AUD", F433*0.64, L433="DKK",F433*0.13, L433="GBP", F433*1.07, L433="CHF", F433*1.01, L433="EUR", F433*0.96)</f>
        <v>9817</v>
      </c>
      <c r="F433">
        <v>9817</v>
      </c>
      <c r="G433" s="7">
        <f t="shared" si="37"/>
        <v>1.9249019607843136</v>
      </c>
      <c r="H433" t="s">
        <v>20</v>
      </c>
      <c r="I433">
        <f t="shared" si="38"/>
        <v>104.43617021276596</v>
      </c>
      <c r="J433">
        <v>94</v>
      </c>
      <c r="K433" t="s">
        <v>21</v>
      </c>
      <c r="L433" t="s">
        <v>22</v>
      </c>
      <c r="M433" s="9">
        <f t="shared" si="39"/>
        <v>43273.208333333328</v>
      </c>
      <c r="N433">
        <v>1529643600</v>
      </c>
      <c r="O433" s="9">
        <f t="shared" si="40"/>
        <v>43290.208333333328</v>
      </c>
      <c r="P433">
        <v>1531112400</v>
      </c>
      <c r="Q433" t="b">
        <v>1</v>
      </c>
      <c r="R433" t="b">
        <v>0</v>
      </c>
      <c r="S433" t="s">
        <v>33</v>
      </c>
      <c r="T433" t="str">
        <f t="shared" si="41"/>
        <v>theater/</v>
      </c>
      <c r="U433" t="str">
        <f t="shared" si="42"/>
        <v>plays</v>
      </c>
    </row>
    <row r="434" spans="1:21" x14ac:dyDescent="0.35">
      <c r="A434">
        <v>432</v>
      </c>
      <c r="B434" s="4" t="s">
        <v>913</v>
      </c>
      <c r="C434" s="3" t="s">
        <v>914</v>
      </c>
      <c r="D434">
        <v>7700</v>
      </c>
      <c r="E434" s="11" cm="1">
        <f t="array" ref="E434">_xlfn.IFS(L434="USD",F434, L434="CAD", F434*0.73, L434="AUD", F434*0.64, L434="DKK",F434*0.13, L434="GBP", F434*1.07, L434="CHF", F434*1.01, L434="EUR", F434*0.96)</f>
        <v>6369</v>
      </c>
      <c r="F434">
        <v>6369</v>
      </c>
      <c r="G434" s="7">
        <f t="shared" si="37"/>
        <v>0.82714285714285718</v>
      </c>
      <c r="H434" t="s">
        <v>14</v>
      </c>
      <c r="I434">
        <f t="shared" si="38"/>
        <v>69.989010989010993</v>
      </c>
      <c r="J434">
        <v>91</v>
      </c>
      <c r="K434" t="s">
        <v>21</v>
      </c>
      <c r="L434" t="s">
        <v>22</v>
      </c>
      <c r="M434" s="9">
        <f t="shared" si="39"/>
        <v>41761.208333333336</v>
      </c>
      <c r="N434">
        <v>1399006800</v>
      </c>
      <c r="O434" s="9">
        <f t="shared" si="40"/>
        <v>41781.208333333336</v>
      </c>
      <c r="P434">
        <v>1400734800</v>
      </c>
      <c r="Q434" t="b">
        <v>0</v>
      </c>
      <c r="R434" t="b">
        <v>0</v>
      </c>
      <c r="S434" t="s">
        <v>33</v>
      </c>
      <c r="T434" t="str">
        <f t="shared" si="41"/>
        <v>theater/</v>
      </c>
      <c r="U434" t="str">
        <f t="shared" si="42"/>
        <v>plays</v>
      </c>
    </row>
    <row r="435" spans="1:21" x14ac:dyDescent="0.35">
      <c r="A435">
        <v>433</v>
      </c>
      <c r="B435" s="4" t="s">
        <v>915</v>
      </c>
      <c r="C435" s="3" t="s">
        <v>916</v>
      </c>
      <c r="D435">
        <v>121400</v>
      </c>
      <c r="E435" s="11" cm="1">
        <f t="array" ref="E435">_xlfn.IFS(L435="USD",F435, L435="CAD", F435*0.73, L435="AUD", F435*0.64, L435="DKK",F435*0.13, L435="GBP", F435*1.07, L435="CHF", F435*1.01, L435="EUR", F435*0.96)</f>
        <v>65755</v>
      </c>
      <c r="F435">
        <v>65755</v>
      </c>
      <c r="G435" s="7">
        <f t="shared" si="37"/>
        <v>0.54163920922570019</v>
      </c>
      <c r="H435" t="s">
        <v>14</v>
      </c>
      <c r="I435">
        <f t="shared" si="38"/>
        <v>83.023989898989896</v>
      </c>
      <c r="J435">
        <v>792</v>
      </c>
      <c r="K435" t="s">
        <v>21</v>
      </c>
      <c r="L435" t="s">
        <v>22</v>
      </c>
      <c r="M435" s="9">
        <f t="shared" si="39"/>
        <v>41603.25</v>
      </c>
      <c r="N435">
        <v>1385359200</v>
      </c>
      <c r="O435" s="9">
        <f t="shared" si="40"/>
        <v>41619.25</v>
      </c>
      <c r="P435">
        <v>1386741600</v>
      </c>
      <c r="Q435" t="b">
        <v>0</v>
      </c>
      <c r="R435" t="b">
        <v>1</v>
      </c>
      <c r="S435" t="s">
        <v>42</v>
      </c>
      <c r="T435" t="str">
        <f t="shared" si="41"/>
        <v>film &amp; video/</v>
      </c>
      <c r="U435" t="str">
        <f t="shared" si="42"/>
        <v>documentary</v>
      </c>
    </row>
    <row r="436" spans="1:21" hidden="1" x14ac:dyDescent="0.35">
      <c r="A436">
        <v>434</v>
      </c>
      <c r="B436" s="4" t="s">
        <v>917</v>
      </c>
      <c r="C436" s="3" t="s">
        <v>918</v>
      </c>
      <c r="D436">
        <v>5400</v>
      </c>
      <c r="E436" s="11" cm="1">
        <f t="array" ref="E436">_xlfn.IFS(L436="USD",F436, L436="CAD", F436*0.73, L436="AUD", F436*0.64, L436="DKK",F436*0.13, L436="GBP", F436*1.07, L436="CHF", F436*1.01, L436="EUR", F436*0.96)</f>
        <v>659.18999999999994</v>
      </c>
      <c r="F436">
        <v>903</v>
      </c>
      <c r="G436" s="7">
        <f t="shared" si="37"/>
        <v>0.16722222222222222</v>
      </c>
      <c r="H436" t="s">
        <v>74</v>
      </c>
      <c r="I436">
        <f t="shared" si="38"/>
        <v>90.3</v>
      </c>
      <c r="J436">
        <v>10</v>
      </c>
      <c r="K436" t="s">
        <v>15</v>
      </c>
      <c r="L436" t="s">
        <v>16</v>
      </c>
      <c r="M436" s="9">
        <f t="shared" si="39"/>
        <v>42705.25</v>
      </c>
      <c r="N436">
        <v>1480572000</v>
      </c>
      <c r="O436" s="9">
        <f t="shared" si="40"/>
        <v>42719.25</v>
      </c>
      <c r="P436">
        <v>1481781600</v>
      </c>
      <c r="Q436" t="b">
        <v>1</v>
      </c>
      <c r="R436" t="b">
        <v>0</v>
      </c>
      <c r="S436" t="s">
        <v>33</v>
      </c>
      <c r="T436" t="str">
        <f t="shared" si="41"/>
        <v>theater/</v>
      </c>
      <c r="U436" t="str">
        <f t="shared" si="42"/>
        <v>plays</v>
      </c>
    </row>
    <row r="437" spans="1:21" hidden="1" x14ac:dyDescent="0.35">
      <c r="A437">
        <v>435</v>
      </c>
      <c r="B437" s="4" t="s">
        <v>919</v>
      </c>
      <c r="C437" s="3" t="s">
        <v>920</v>
      </c>
      <c r="D437">
        <v>152400</v>
      </c>
      <c r="E437" s="11" cm="1">
        <f t="array" ref="E437">_xlfn.IFS(L437="USD",F437, L437="CAD", F437*0.73, L437="AUD", F437*0.64, L437="DKK",F437*0.13, L437="GBP", F437*1.07, L437="CHF", F437*1.01, L437="EUR", F437*0.96)</f>
        <v>170995.19999999998</v>
      </c>
      <c r="F437">
        <v>178120</v>
      </c>
      <c r="G437" s="7">
        <f t="shared" si="37"/>
        <v>1.168766404199475</v>
      </c>
      <c r="H437" t="s">
        <v>20</v>
      </c>
      <c r="I437">
        <f t="shared" si="38"/>
        <v>103.98131932282546</v>
      </c>
      <c r="J437">
        <v>1713</v>
      </c>
      <c r="K437" t="s">
        <v>107</v>
      </c>
      <c r="L437" t="s">
        <v>108</v>
      </c>
      <c r="M437" s="9">
        <f t="shared" si="39"/>
        <v>41988.25</v>
      </c>
      <c r="N437">
        <v>1418623200</v>
      </c>
      <c r="O437" s="9">
        <f t="shared" si="40"/>
        <v>42000.25</v>
      </c>
      <c r="P437">
        <v>1419660000</v>
      </c>
      <c r="Q437" t="b">
        <v>0</v>
      </c>
      <c r="R437" t="b">
        <v>1</v>
      </c>
      <c r="S437" t="s">
        <v>33</v>
      </c>
      <c r="T437" t="str">
        <f t="shared" si="41"/>
        <v>theater/</v>
      </c>
      <c r="U437" t="str">
        <f t="shared" si="42"/>
        <v>plays</v>
      </c>
    </row>
    <row r="438" spans="1:21" hidden="1" x14ac:dyDescent="0.35">
      <c r="A438">
        <v>436</v>
      </c>
      <c r="B438" s="4" t="s">
        <v>921</v>
      </c>
      <c r="C438" s="3" t="s">
        <v>922</v>
      </c>
      <c r="D438">
        <v>1300</v>
      </c>
      <c r="E438" s="11" cm="1">
        <f t="array" ref="E438">_xlfn.IFS(L438="USD",F438, L438="CAD", F438*0.73, L438="AUD", F438*0.64, L438="DKK",F438*0.13, L438="GBP", F438*1.07, L438="CHF", F438*1.01, L438="EUR", F438*0.96)</f>
        <v>13678</v>
      </c>
      <c r="F438">
        <v>13678</v>
      </c>
      <c r="G438" s="7">
        <f t="shared" si="37"/>
        <v>10.521538461538462</v>
      </c>
      <c r="H438" t="s">
        <v>20</v>
      </c>
      <c r="I438">
        <f t="shared" si="38"/>
        <v>54.931726907630519</v>
      </c>
      <c r="J438">
        <v>249</v>
      </c>
      <c r="K438" t="s">
        <v>21</v>
      </c>
      <c r="L438" t="s">
        <v>22</v>
      </c>
      <c r="M438" s="9">
        <f t="shared" si="39"/>
        <v>43575.208333333328</v>
      </c>
      <c r="N438">
        <v>1555736400</v>
      </c>
      <c r="O438" s="9">
        <f t="shared" si="40"/>
        <v>43576.208333333328</v>
      </c>
      <c r="P438">
        <v>1555822800</v>
      </c>
      <c r="Q438" t="b">
        <v>0</v>
      </c>
      <c r="R438" t="b">
        <v>0</v>
      </c>
      <c r="S438" t="s">
        <v>159</v>
      </c>
      <c r="T438" t="str">
        <f t="shared" si="41"/>
        <v>music/</v>
      </c>
      <c r="U438" t="str">
        <f t="shared" si="42"/>
        <v>jazz</v>
      </c>
    </row>
    <row r="439" spans="1:21" hidden="1" x14ac:dyDescent="0.35">
      <c r="A439">
        <v>437</v>
      </c>
      <c r="B439" s="4" t="s">
        <v>923</v>
      </c>
      <c r="C439" s="3" t="s">
        <v>924</v>
      </c>
      <c r="D439">
        <v>8100</v>
      </c>
      <c r="E439" s="11" cm="1">
        <f t="array" ref="E439">_xlfn.IFS(L439="USD",F439, L439="CAD", F439*0.73, L439="AUD", F439*0.64, L439="DKK",F439*0.13, L439="GBP", F439*1.07, L439="CHF", F439*1.01, L439="EUR", F439*0.96)</f>
        <v>9969</v>
      </c>
      <c r="F439">
        <v>9969</v>
      </c>
      <c r="G439" s="7">
        <f t="shared" si="37"/>
        <v>1.2307407407407407</v>
      </c>
      <c r="H439" t="s">
        <v>20</v>
      </c>
      <c r="I439">
        <f t="shared" si="38"/>
        <v>51.921875</v>
      </c>
      <c r="J439">
        <v>192</v>
      </c>
      <c r="K439" t="s">
        <v>21</v>
      </c>
      <c r="L439" t="s">
        <v>22</v>
      </c>
      <c r="M439" s="9">
        <f t="shared" si="39"/>
        <v>42260.208333333328</v>
      </c>
      <c r="N439">
        <v>1442120400</v>
      </c>
      <c r="O439" s="9">
        <f t="shared" si="40"/>
        <v>42263.208333333328</v>
      </c>
      <c r="P439">
        <v>1442379600</v>
      </c>
      <c r="Q439" t="b">
        <v>0</v>
      </c>
      <c r="R439" t="b">
        <v>1</v>
      </c>
      <c r="S439" t="s">
        <v>71</v>
      </c>
      <c r="T439" t="str">
        <f t="shared" si="41"/>
        <v>film &amp; video/</v>
      </c>
      <c r="U439" t="str">
        <f t="shared" si="42"/>
        <v>animation</v>
      </c>
    </row>
    <row r="440" spans="1:21" ht="31" hidden="1" x14ac:dyDescent="0.35">
      <c r="A440">
        <v>438</v>
      </c>
      <c r="B440" s="4" t="s">
        <v>925</v>
      </c>
      <c r="C440" s="3" t="s">
        <v>926</v>
      </c>
      <c r="D440">
        <v>8300</v>
      </c>
      <c r="E440" s="11" cm="1">
        <f t="array" ref="E440">_xlfn.IFS(L440="USD",F440, L440="CAD", F440*0.73, L440="AUD", F440*0.64, L440="DKK",F440*0.13, L440="GBP", F440*1.07, L440="CHF", F440*1.01, L440="EUR", F440*0.96)</f>
        <v>14827</v>
      </c>
      <c r="F440">
        <v>14827</v>
      </c>
      <c r="G440" s="7">
        <f t="shared" si="37"/>
        <v>1.7863855421686747</v>
      </c>
      <c r="H440" t="s">
        <v>20</v>
      </c>
      <c r="I440">
        <f t="shared" si="38"/>
        <v>60.02834008097166</v>
      </c>
      <c r="J440">
        <v>247</v>
      </c>
      <c r="K440" t="s">
        <v>21</v>
      </c>
      <c r="L440" t="s">
        <v>22</v>
      </c>
      <c r="M440" s="9">
        <f t="shared" si="39"/>
        <v>41337.25</v>
      </c>
      <c r="N440">
        <v>1362376800</v>
      </c>
      <c r="O440" s="9">
        <f t="shared" si="40"/>
        <v>41367.208333333336</v>
      </c>
      <c r="P440">
        <v>1364965200</v>
      </c>
      <c r="Q440" t="b">
        <v>0</v>
      </c>
      <c r="R440" t="b">
        <v>0</v>
      </c>
      <c r="S440" t="s">
        <v>33</v>
      </c>
      <c r="T440" t="str">
        <f t="shared" si="41"/>
        <v>theater/</v>
      </c>
      <c r="U440" t="str">
        <f t="shared" si="42"/>
        <v>plays</v>
      </c>
    </row>
    <row r="441" spans="1:21" hidden="1" x14ac:dyDescent="0.35">
      <c r="A441">
        <v>439</v>
      </c>
      <c r="B441" s="4" t="s">
        <v>927</v>
      </c>
      <c r="C441" s="3" t="s">
        <v>928</v>
      </c>
      <c r="D441">
        <v>28400</v>
      </c>
      <c r="E441" s="11" cm="1">
        <f t="array" ref="E441">_xlfn.IFS(L441="USD",F441, L441="CAD", F441*0.73, L441="AUD", F441*0.64, L441="DKK",F441*0.13, L441="GBP", F441*1.07, L441="CHF", F441*1.01, L441="EUR", F441*0.96)</f>
        <v>100900</v>
      </c>
      <c r="F441">
        <v>100900</v>
      </c>
      <c r="G441" s="7">
        <f t="shared" si="37"/>
        <v>3.5528169014084505</v>
      </c>
      <c r="H441" t="s">
        <v>20</v>
      </c>
      <c r="I441">
        <f t="shared" si="38"/>
        <v>44.003488879197555</v>
      </c>
      <c r="J441">
        <v>2293</v>
      </c>
      <c r="K441" t="s">
        <v>21</v>
      </c>
      <c r="L441" t="s">
        <v>22</v>
      </c>
      <c r="M441" s="9">
        <f t="shared" si="39"/>
        <v>42680.208333333328</v>
      </c>
      <c r="N441">
        <v>1478408400</v>
      </c>
      <c r="O441" s="9">
        <f t="shared" si="40"/>
        <v>42687.25</v>
      </c>
      <c r="P441">
        <v>1479016800</v>
      </c>
      <c r="Q441" t="b">
        <v>0</v>
      </c>
      <c r="R441" t="b">
        <v>0</v>
      </c>
      <c r="S441" t="s">
        <v>474</v>
      </c>
      <c r="T441" t="str">
        <f t="shared" si="41"/>
        <v>film &amp; video/</v>
      </c>
      <c r="U441" t="str">
        <f t="shared" si="42"/>
        <v>science fiction</v>
      </c>
    </row>
    <row r="442" spans="1:21" hidden="1" x14ac:dyDescent="0.35">
      <c r="A442">
        <v>440</v>
      </c>
      <c r="B442" s="4" t="s">
        <v>929</v>
      </c>
      <c r="C442" s="3" t="s">
        <v>930</v>
      </c>
      <c r="D442">
        <v>102500</v>
      </c>
      <c r="E442" s="11" cm="1">
        <f t="array" ref="E442">_xlfn.IFS(L442="USD",F442, L442="CAD", F442*0.73, L442="AUD", F442*0.64, L442="DKK",F442*0.13, L442="GBP", F442*1.07, L442="CHF", F442*1.01, L442="EUR", F442*0.96)</f>
        <v>165954</v>
      </c>
      <c r="F442">
        <v>165954</v>
      </c>
      <c r="G442" s="7">
        <f t="shared" si="37"/>
        <v>1.6190634146341463</v>
      </c>
      <c r="H442" t="s">
        <v>20</v>
      </c>
      <c r="I442">
        <f t="shared" si="38"/>
        <v>53.003513254551258</v>
      </c>
      <c r="J442">
        <v>3131</v>
      </c>
      <c r="K442" t="s">
        <v>21</v>
      </c>
      <c r="L442" t="s">
        <v>22</v>
      </c>
      <c r="M442" s="9">
        <f t="shared" si="39"/>
        <v>42916.208333333328</v>
      </c>
      <c r="N442">
        <v>1498798800</v>
      </c>
      <c r="O442" s="9">
        <f t="shared" si="40"/>
        <v>42926.208333333328</v>
      </c>
      <c r="P442">
        <v>1499662800</v>
      </c>
      <c r="Q442" t="b">
        <v>0</v>
      </c>
      <c r="R442" t="b">
        <v>0</v>
      </c>
      <c r="S442" t="s">
        <v>269</v>
      </c>
      <c r="T442" t="str">
        <f t="shared" si="41"/>
        <v>film &amp; video/</v>
      </c>
      <c r="U442" t="str">
        <f t="shared" si="42"/>
        <v>television</v>
      </c>
    </row>
    <row r="443" spans="1:21" x14ac:dyDescent="0.35">
      <c r="A443">
        <v>441</v>
      </c>
      <c r="B443" s="4" t="s">
        <v>931</v>
      </c>
      <c r="C443" s="3" t="s">
        <v>932</v>
      </c>
      <c r="D443">
        <v>7000</v>
      </c>
      <c r="E443" s="11" cm="1">
        <f t="array" ref="E443">_xlfn.IFS(L443="USD",F443, L443="CAD", F443*0.73, L443="AUD", F443*0.64, L443="DKK",F443*0.13, L443="GBP", F443*1.07, L443="CHF", F443*1.01, L443="EUR", F443*0.96)</f>
        <v>1744</v>
      </c>
      <c r="F443">
        <v>1744</v>
      </c>
      <c r="G443" s="7">
        <f t="shared" si="37"/>
        <v>0.24914285714285714</v>
      </c>
      <c r="H443" t="s">
        <v>14</v>
      </c>
      <c r="I443">
        <f t="shared" si="38"/>
        <v>54.5</v>
      </c>
      <c r="J443">
        <v>32</v>
      </c>
      <c r="K443" t="s">
        <v>21</v>
      </c>
      <c r="L443" t="s">
        <v>22</v>
      </c>
      <c r="M443" s="9">
        <f t="shared" si="39"/>
        <v>41025.208333333336</v>
      </c>
      <c r="N443">
        <v>1335416400</v>
      </c>
      <c r="O443" s="9">
        <f t="shared" si="40"/>
        <v>41053.208333333336</v>
      </c>
      <c r="P443">
        <v>1337835600</v>
      </c>
      <c r="Q443" t="b">
        <v>0</v>
      </c>
      <c r="R443" t="b">
        <v>0</v>
      </c>
      <c r="S443" t="s">
        <v>65</v>
      </c>
      <c r="T443" t="str">
        <f t="shared" si="41"/>
        <v>technology/</v>
      </c>
      <c r="U443" t="str">
        <f t="shared" si="42"/>
        <v>wearables</v>
      </c>
    </row>
    <row r="444" spans="1:21" hidden="1" x14ac:dyDescent="0.35">
      <c r="A444">
        <v>442</v>
      </c>
      <c r="B444" s="4" t="s">
        <v>933</v>
      </c>
      <c r="C444" s="3" t="s">
        <v>934</v>
      </c>
      <c r="D444">
        <v>5400</v>
      </c>
      <c r="E444" s="11" cm="1">
        <f t="array" ref="E444">_xlfn.IFS(L444="USD",F444, L444="CAD", F444*0.73, L444="AUD", F444*0.64, L444="DKK",F444*0.13, L444="GBP", F444*1.07, L444="CHF", F444*1.01, L444="EUR", F444*0.96)</f>
        <v>10301.76</v>
      </c>
      <c r="F444">
        <v>10731</v>
      </c>
      <c r="G444" s="7">
        <f t="shared" si="37"/>
        <v>1.9872222222222222</v>
      </c>
      <c r="H444" t="s">
        <v>20</v>
      </c>
      <c r="I444">
        <f t="shared" si="38"/>
        <v>75.04195804195804</v>
      </c>
      <c r="J444">
        <v>143</v>
      </c>
      <c r="K444" t="s">
        <v>107</v>
      </c>
      <c r="L444" t="s">
        <v>108</v>
      </c>
      <c r="M444" s="9">
        <f t="shared" si="39"/>
        <v>42980.208333333328</v>
      </c>
      <c r="N444">
        <v>1504328400</v>
      </c>
      <c r="O444" s="9">
        <f t="shared" si="40"/>
        <v>42996.208333333328</v>
      </c>
      <c r="P444">
        <v>1505710800</v>
      </c>
      <c r="Q444" t="b">
        <v>0</v>
      </c>
      <c r="R444" t="b">
        <v>0</v>
      </c>
      <c r="S444" t="s">
        <v>33</v>
      </c>
      <c r="T444" t="str">
        <f t="shared" si="41"/>
        <v>theater/</v>
      </c>
      <c r="U444" t="str">
        <f t="shared" si="42"/>
        <v>plays</v>
      </c>
    </row>
    <row r="445" spans="1:21" hidden="1" x14ac:dyDescent="0.35">
      <c r="A445">
        <v>443</v>
      </c>
      <c r="B445" s="4" t="s">
        <v>935</v>
      </c>
      <c r="C445" s="3" t="s">
        <v>936</v>
      </c>
      <c r="D445">
        <v>9300</v>
      </c>
      <c r="E445" s="11" cm="1">
        <f t="array" ref="E445">_xlfn.IFS(L445="USD",F445, L445="CAD", F445*0.73, L445="AUD", F445*0.64, L445="DKK",F445*0.13, L445="GBP", F445*1.07, L445="CHF", F445*1.01, L445="EUR", F445*0.96)</f>
        <v>3232</v>
      </c>
      <c r="F445">
        <v>3232</v>
      </c>
      <c r="G445" s="7">
        <f t="shared" si="37"/>
        <v>0.34752688172043011</v>
      </c>
      <c r="H445" t="s">
        <v>74</v>
      </c>
      <c r="I445">
        <f t="shared" si="38"/>
        <v>35.911111111111111</v>
      </c>
      <c r="J445">
        <v>90</v>
      </c>
      <c r="K445" t="s">
        <v>21</v>
      </c>
      <c r="L445" t="s">
        <v>22</v>
      </c>
      <c r="M445" s="9">
        <f t="shared" si="39"/>
        <v>40451.208333333336</v>
      </c>
      <c r="N445">
        <v>1285822800</v>
      </c>
      <c r="O445" s="9">
        <f t="shared" si="40"/>
        <v>40470.208333333336</v>
      </c>
      <c r="P445">
        <v>1287464400</v>
      </c>
      <c r="Q445" t="b">
        <v>0</v>
      </c>
      <c r="R445" t="b">
        <v>0</v>
      </c>
      <c r="S445" t="s">
        <v>33</v>
      </c>
      <c r="T445" t="str">
        <f t="shared" si="41"/>
        <v>theater/</v>
      </c>
      <c r="U445" t="str">
        <f t="shared" si="42"/>
        <v>plays</v>
      </c>
    </row>
    <row r="446" spans="1:21" hidden="1" x14ac:dyDescent="0.35">
      <c r="A446">
        <v>444</v>
      </c>
      <c r="B446" s="4" t="s">
        <v>748</v>
      </c>
      <c r="C446" s="3" t="s">
        <v>937</v>
      </c>
      <c r="D446">
        <v>6200</v>
      </c>
      <c r="E446" s="11" cm="1">
        <f t="array" ref="E446">_xlfn.IFS(L446="USD",F446, L446="CAD", F446*0.73, L446="AUD", F446*0.64, L446="DKK",F446*0.13, L446="GBP", F446*1.07, L446="CHF", F446*1.01, L446="EUR", F446*0.96)</f>
        <v>10938</v>
      </c>
      <c r="F446">
        <v>10938</v>
      </c>
      <c r="G446" s="7">
        <f t="shared" si="37"/>
        <v>1.7641935483870967</v>
      </c>
      <c r="H446" t="s">
        <v>20</v>
      </c>
      <c r="I446">
        <f t="shared" si="38"/>
        <v>36.952702702702702</v>
      </c>
      <c r="J446">
        <v>296</v>
      </c>
      <c r="K446" t="s">
        <v>21</v>
      </c>
      <c r="L446" t="s">
        <v>22</v>
      </c>
      <c r="M446" s="9">
        <f t="shared" si="39"/>
        <v>40748.208333333336</v>
      </c>
      <c r="N446">
        <v>1311483600</v>
      </c>
      <c r="O446" s="9">
        <f t="shared" si="40"/>
        <v>40750.208333333336</v>
      </c>
      <c r="P446">
        <v>1311656400</v>
      </c>
      <c r="Q446" t="b">
        <v>0</v>
      </c>
      <c r="R446" t="b">
        <v>1</v>
      </c>
      <c r="S446" t="s">
        <v>60</v>
      </c>
      <c r="T446" t="str">
        <f t="shared" si="41"/>
        <v>music/</v>
      </c>
      <c r="U446" t="str">
        <f t="shared" si="42"/>
        <v>indie rock</v>
      </c>
    </row>
    <row r="447" spans="1:21" ht="31" hidden="1" x14ac:dyDescent="0.35">
      <c r="A447">
        <v>445</v>
      </c>
      <c r="B447" s="4" t="s">
        <v>938</v>
      </c>
      <c r="C447" s="3" t="s">
        <v>939</v>
      </c>
      <c r="D447">
        <v>2100</v>
      </c>
      <c r="E447" s="11" cm="1">
        <f t="array" ref="E447">_xlfn.IFS(L447="USD",F447, L447="CAD", F447*0.73, L447="AUD", F447*0.64, L447="DKK",F447*0.13, L447="GBP", F447*1.07, L447="CHF", F447*1.01, L447="EUR", F447*0.96)</f>
        <v>10739</v>
      </c>
      <c r="F447">
        <v>10739</v>
      </c>
      <c r="G447" s="7">
        <f t="shared" si="37"/>
        <v>5.1138095238095236</v>
      </c>
      <c r="H447" t="s">
        <v>20</v>
      </c>
      <c r="I447">
        <f t="shared" si="38"/>
        <v>63.170588235294119</v>
      </c>
      <c r="J447">
        <v>170</v>
      </c>
      <c r="K447" t="s">
        <v>21</v>
      </c>
      <c r="L447" t="s">
        <v>22</v>
      </c>
      <c r="M447" s="9">
        <f t="shared" si="39"/>
        <v>40515.25</v>
      </c>
      <c r="N447">
        <v>1291356000</v>
      </c>
      <c r="O447" s="9">
        <f t="shared" si="40"/>
        <v>40536.25</v>
      </c>
      <c r="P447">
        <v>1293170400</v>
      </c>
      <c r="Q447" t="b">
        <v>0</v>
      </c>
      <c r="R447" t="b">
        <v>1</v>
      </c>
      <c r="S447" t="s">
        <v>33</v>
      </c>
      <c r="T447" t="str">
        <f t="shared" si="41"/>
        <v>theater/</v>
      </c>
      <c r="U447" t="str">
        <f t="shared" si="42"/>
        <v>plays</v>
      </c>
    </row>
    <row r="448" spans="1:21" x14ac:dyDescent="0.35">
      <c r="A448">
        <v>446</v>
      </c>
      <c r="B448" s="4" t="s">
        <v>940</v>
      </c>
      <c r="C448" s="3" t="s">
        <v>941</v>
      </c>
      <c r="D448">
        <v>6800</v>
      </c>
      <c r="E448" s="11" cm="1">
        <f t="array" ref="E448">_xlfn.IFS(L448="USD",F448, L448="CAD", F448*0.73, L448="AUD", F448*0.64, L448="DKK",F448*0.13, L448="GBP", F448*1.07, L448="CHF", F448*1.01, L448="EUR", F448*0.96)</f>
        <v>5579</v>
      </c>
      <c r="F448">
        <v>5579</v>
      </c>
      <c r="G448" s="7">
        <f t="shared" si="37"/>
        <v>0.82044117647058823</v>
      </c>
      <c r="H448" t="s">
        <v>14</v>
      </c>
      <c r="I448">
        <f t="shared" si="38"/>
        <v>29.99462365591398</v>
      </c>
      <c r="J448">
        <v>186</v>
      </c>
      <c r="K448" t="s">
        <v>21</v>
      </c>
      <c r="L448" t="s">
        <v>22</v>
      </c>
      <c r="M448" s="9">
        <f t="shared" si="39"/>
        <v>41261.25</v>
      </c>
      <c r="N448">
        <v>1355810400</v>
      </c>
      <c r="O448" s="9">
        <f t="shared" si="40"/>
        <v>41263.25</v>
      </c>
      <c r="P448">
        <v>1355983200</v>
      </c>
      <c r="Q448" t="b">
        <v>0</v>
      </c>
      <c r="R448" t="b">
        <v>0</v>
      </c>
      <c r="S448" t="s">
        <v>65</v>
      </c>
      <c r="T448" t="str">
        <f t="shared" si="41"/>
        <v>technology/</v>
      </c>
      <c r="U448" t="str">
        <f t="shared" si="42"/>
        <v>wearables</v>
      </c>
    </row>
    <row r="449" spans="1:21" ht="31" hidden="1" x14ac:dyDescent="0.35">
      <c r="A449">
        <v>447</v>
      </c>
      <c r="B449" s="4" t="s">
        <v>942</v>
      </c>
      <c r="C449" s="3" t="s">
        <v>943</v>
      </c>
      <c r="D449">
        <v>155200</v>
      </c>
      <c r="E449" s="11" cm="1">
        <f t="array" ref="E449">_xlfn.IFS(L449="USD",F449, L449="CAD", F449*0.73, L449="AUD", F449*0.64, L449="DKK",F449*0.13, L449="GBP", F449*1.07, L449="CHF", F449*1.01, L449="EUR", F449*0.96)</f>
        <v>40396.78</v>
      </c>
      <c r="F449">
        <v>37754</v>
      </c>
      <c r="G449" s="7">
        <f t="shared" si="37"/>
        <v>0.24326030927835052</v>
      </c>
      <c r="H449" t="s">
        <v>74</v>
      </c>
      <c r="I449">
        <f t="shared" si="38"/>
        <v>86</v>
      </c>
      <c r="J449">
        <v>439</v>
      </c>
      <c r="K449" t="s">
        <v>40</v>
      </c>
      <c r="L449" t="s">
        <v>41</v>
      </c>
      <c r="M449" s="9">
        <f t="shared" si="39"/>
        <v>43088.25</v>
      </c>
      <c r="N449">
        <v>1513663200</v>
      </c>
      <c r="O449" s="9">
        <f t="shared" si="40"/>
        <v>43104.25</v>
      </c>
      <c r="P449">
        <v>1515045600</v>
      </c>
      <c r="Q449" t="b">
        <v>0</v>
      </c>
      <c r="R449" t="b">
        <v>0</v>
      </c>
      <c r="S449" t="s">
        <v>269</v>
      </c>
      <c r="T449" t="str">
        <f t="shared" si="41"/>
        <v>film &amp; video/</v>
      </c>
      <c r="U449" t="str">
        <f t="shared" si="42"/>
        <v>television</v>
      </c>
    </row>
    <row r="450" spans="1:21" x14ac:dyDescent="0.35">
      <c r="A450">
        <v>448</v>
      </c>
      <c r="B450" s="4" t="s">
        <v>944</v>
      </c>
      <c r="C450" s="3" t="s">
        <v>945</v>
      </c>
      <c r="D450">
        <v>89900</v>
      </c>
      <c r="E450" s="11" cm="1">
        <f t="array" ref="E450">_xlfn.IFS(L450="USD",F450, L450="CAD", F450*0.73, L450="AUD", F450*0.64, L450="DKK",F450*0.13, L450="GBP", F450*1.07, L450="CHF", F450*1.01, L450="EUR", F450*0.96)</f>
        <v>45384</v>
      </c>
      <c r="F450">
        <v>45384</v>
      </c>
      <c r="G450" s="7">
        <f t="shared" ref="G450:G513" si="43">F450/D450</f>
        <v>0.50482758620689661</v>
      </c>
      <c r="H450" t="s">
        <v>14</v>
      </c>
      <c r="I450">
        <f t="shared" si="38"/>
        <v>75.014876033057845</v>
      </c>
      <c r="J450">
        <v>605</v>
      </c>
      <c r="K450" t="s">
        <v>21</v>
      </c>
      <c r="L450" t="s">
        <v>22</v>
      </c>
      <c r="M450" s="9">
        <f t="shared" si="39"/>
        <v>41378.208333333336</v>
      </c>
      <c r="N450">
        <v>1365915600</v>
      </c>
      <c r="O450" s="9">
        <f t="shared" si="40"/>
        <v>41380.208333333336</v>
      </c>
      <c r="P450">
        <v>1366088400</v>
      </c>
      <c r="Q450" t="b">
        <v>0</v>
      </c>
      <c r="R450" t="b">
        <v>1</v>
      </c>
      <c r="S450" t="s">
        <v>89</v>
      </c>
      <c r="T450" t="str">
        <f t="shared" si="41"/>
        <v>games/</v>
      </c>
      <c r="U450" t="str">
        <f t="shared" si="42"/>
        <v>video games</v>
      </c>
    </row>
    <row r="451" spans="1:21" hidden="1" x14ac:dyDescent="0.35">
      <c r="A451">
        <v>449</v>
      </c>
      <c r="B451" s="4" t="s">
        <v>946</v>
      </c>
      <c r="C451" s="3" t="s">
        <v>947</v>
      </c>
      <c r="D451">
        <v>900</v>
      </c>
      <c r="E451" s="11" cm="1">
        <f t="array" ref="E451">_xlfn.IFS(L451="USD",F451, L451="CAD", F451*0.73, L451="AUD", F451*0.64, L451="DKK",F451*0.13, L451="GBP", F451*1.07, L451="CHF", F451*1.01, L451="EUR", F451*0.96)</f>
        <v>1131.3900000000001</v>
      </c>
      <c r="F451">
        <v>8703</v>
      </c>
      <c r="G451" s="7">
        <f t="shared" si="43"/>
        <v>9.67</v>
      </c>
      <c r="H451" t="s">
        <v>20</v>
      </c>
      <c r="I451">
        <f t="shared" ref="I451:I514" si="44">(F451/J451)</f>
        <v>101.19767441860465</v>
      </c>
      <c r="J451">
        <v>86</v>
      </c>
      <c r="K451" t="s">
        <v>36</v>
      </c>
      <c r="L451" t="s">
        <v>37</v>
      </c>
      <c r="M451" s="9">
        <f t="shared" ref="M451:M514" si="45">(((N451/60)/60)/24)+DATE(1970, 1, 1)</f>
        <v>43530.25</v>
      </c>
      <c r="N451">
        <v>1551852000</v>
      </c>
      <c r="O451" s="9">
        <f t="shared" ref="O451:O514" si="46">(((P451/60)/60)/24)+DATE(1970, 1, 1)</f>
        <v>43547.208333333328</v>
      </c>
      <c r="P451">
        <v>1553317200</v>
      </c>
      <c r="Q451" t="b">
        <v>0</v>
      </c>
      <c r="R451" t="b">
        <v>0</v>
      </c>
      <c r="S451" t="s">
        <v>89</v>
      </c>
      <c r="T451" t="str">
        <f t="shared" si="41"/>
        <v>games/</v>
      </c>
      <c r="U451" t="str">
        <f t="shared" si="42"/>
        <v>video games</v>
      </c>
    </row>
    <row r="452" spans="1:21" x14ac:dyDescent="0.35">
      <c r="A452">
        <v>450</v>
      </c>
      <c r="B452" s="4" t="s">
        <v>948</v>
      </c>
      <c r="C452" s="3" t="s">
        <v>949</v>
      </c>
      <c r="D452">
        <v>100</v>
      </c>
      <c r="E452" s="11" cm="1">
        <f t="array" ref="E452">_xlfn.IFS(L452="USD",F452, L452="CAD", F452*0.73, L452="AUD", F452*0.64, L452="DKK",F452*0.13, L452="GBP", F452*1.07, L452="CHF", F452*1.01, L452="EUR", F452*0.96)</f>
        <v>2.92</v>
      </c>
      <c r="F452">
        <v>4</v>
      </c>
      <c r="G452" s="7">
        <f t="shared" si="43"/>
        <v>0.04</v>
      </c>
      <c r="H452" t="s">
        <v>14</v>
      </c>
      <c r="I452">
        <f t="shared" si="44"/>
        <v>4</v>
      </c>
      <c r="J452">
        <v>1</v>
      </c>
      <c r="K452" t="s">
        <v>15</v>
      </c>
      <c r="L452" t="s">
        <v>16</v>
      </c>
      <c r="M452" s="9">
        <f t="shared" si="45"/>
        <v>43394.208333333328</v>
      </c>
      <c r="N452">
        <v>1540098000</v>
      </c>
      <c r="O452" s="9">
        <f t="shared" si="46"/>
        <v>43417.25</v>
      </c>
      <c r="P452">
        <v>1542088800</v>
      </c>
      <c r="Q452" t="b">
        <v>0</v>
      </c>
      <c r="R452" t="b">
        <v>0</v>
      </c>
      <c r="S452" t="s">
        <v>71</v>
      </c>
      <c r="T452" t="str">
        <f t="shared" si="41"/>
        <v>film &amp; video/</v>
      </c>
      <c r="U452" t="str">
        <f t="shared" si="42"/>
        <v>animation</v>
      </c>
    </row>
    <row r="453" spans="1:21" hidden="1" x14ac:dyDescent="0.35">
      <c r="A453">
        <v>451</v>
      </c>
      <c r="B453" s="4" t="s">
        <v>950</v>
      </c>
      <c r="C453" s="3" t="s">
        <v>951</v>
      </c>
      <c r="D453">
        <v>148400</v>
      </c>
      <c r="E453" s="11" cm="1">
        <f t="array" ref="E453">_xlfn.IFS(L453="USD",F453, L453="CAD", F453*0.73, L453="AUD", F453*0.64, L453="DKK",F453*0.13, L453="GBP", F453*1.07, L453="CHF", F453*1.01, L453="EUR", F453*0.96)</f>
        <v>182302</v>
      </c>
      <c r="F453">
        <v>182302</v>
      </c>
      <c r="G453" s="7">
        <f t="shared" si="43"/>
        <v>1.2284501347708894</v>
      </c>
      <c r="H453" t="s">
        <v>20</v>
      </c>
      <c r="I453">
        <f t="shared" si="44"/>
        <v>29.001272669424118</v>
      </c>
      <c r="J453">
        <v>6286</v>
      </c>
      <c r="K453" t="s">
        <v>21</v>
      </c>
      <c r="L453" t="s">
        <v>22</v>
      </c>
      <c r="M453" s="9">
        <f t="shared" si="45"/>
        <v>42935.208333333328</v>
      </c>
      <c r="N453">
        <v>1500440400</v>
      </c>
      <c r="O453" s="9">
        <f t="shared" si="46"/>
        <v>42966.208333333328</v>
      </c>
      <c r="P453">
        <v>1503118800</v>
      </c>
      <c r="Q453" t="b">
        <v>0</v>
      </c>
      <c r="R453" t="b">
        <v>0</v>
      </c>
      <c r="S453" t="s">
        <v>23</v>
      </c>
      <c r="T453" t="str">
        <f t="shared" ref="T453:T516" si="47">LEFT(S453, SEARCH("/",S453,1))</f>
        <v>music/</v>
      </c>
      <c r="U453" t="str">
        <f t="shared" si="42"/>
        <v>rock</v>
      </c>
    </row>
    <row r="454" spans="1:21" ht="31" x14ac:dyDescent="0.35">
      <c r="A454">
        <v>452</v>
      </c>
      <c r="B454" s="4" t="s">
        <v>952</v>
      </c>
      <c r="C454" s="3" t="s">
        <v>953</v>
      </c>
      <c r="D454">
        <v>4800</v>
      </c>
      <c r="E454" s="11" cm="1">
        <f t="array" ref="E454">_xlfn.IFS(L454="USD",F454, L454="CAD", F454*0.73, L454="AUD", F454*0.64, L454="DKK",F454*0.13, L454="GBP", F454*1.07, L454="CHF", F454*1.01, L454="EUR", F454*0.96)</f>
        <v>3045</v>
      </c>
      <c r="F454">
        <v>3045</v>
      </c>
      <c r="G454" s="7">
        <f t="shared" si="43"/>
        <v>0.63437500000000002</v>
      </c>
      <c r="H454" t="s">
        <v>14</v>
      </c>
      <c r="I454">
        <f t="shared" si="44"/>
        <v>98.225806451612897</v>
      </c>
      <c r="J454">
        <v>31</v>
      </c>
      <c r="K454" t="s">
        <v>21</v>
      </c>
      <c r="L454" t="s">
        <v>22</v>
      </c>
      <c r="M454" s="9">
        <f t="shared" si="45"/>
        <v>40365.208333333336</v>
      </c>
      <c r="N454">
        <v>1278392400</v>
      </c>
      <c r="O454" s="9">
        <f t="shared" si="46"/>
        <v>40366.208333333336</v>
      </c>
      <c r="P454">
        <v>1278478800</v>
      </c>
      <c r="Q454" t="b">
        <v>0</v>
      </c>
      <c r="R454" t="b">
        <v>0</v>
      </c>
      <c r="S454" t="s">
        <v>53</v>
      </c>
      <c r="T454" t="str">
        <f t="shared" si="47"/>
        <v>film &amp; video/</v>
      </c>
      <c r="U454" t="str">
        <f t="shared" si="42"/>
        <v>drama</v>
      </c>
    </row>
    <row r="455" spans="1:21" ht="31" x14ac:dyDescent="0.35">
      <c r="A455">
        <v>453</v>
      </c>
      <c r="B455" s="4" t="s">
        <v>954</v>
      </c>
      <c r="C455" s="3" t="s">
        <v>955</v>
      </c>
      <c r="D455">
        <v>182400</v>
      </c>
      <c r="E455" s="11" cm="1">
        <f t="array" ref="E455">_xlfn.IFS(L455="USD",F455, L455="CAD", F455*0.73, L455="AUD", F455*0.64, L455="DKK",F455*0.13, L455="GBP", F455*1.07, L455="CHF", F455*1.01, L455="EUR", F455*0.96)</f>
        <v>102749</v>
      </c>
      <c r="F455">
        <v>102749</v>
      </c>
      <c r="G455" s="7">
        <f t="shared" si="43"/>
        <v>0.56331688596491225</v>
      </c>
      <c r="H455" t="s">
        <v>14</v>
      </c>
      <c r="I455">
        <f t="shared" si="44"/>
        <v>87.001693480101608</v>
      </c>
      <c r="J455">
        <v>1181</v>
      </c>
      <c r="K455" t="s">
        <v>21</v>
      </c>
      <c r="L455" t="s">
        <v>22</v>
      </c>
      <c r="M455" s="9">
        <f t="shared" si="45"/>
        <v>42705.25</v>
      </c>
      <c r="N455">
        <v>1480572000</v>
      </c>
      <c r="O455" s="9">
        <f t="shared" si="46"/>
        <v>42746.25</v>
      </c>
      <c r="P455">
        <v>1484114400</v>
      </c>
      <c r="Q455" t="b">
        <v>0</v>
      </c>
      <c r="R455" t="b">
        <v>0</v>
      </c>
      <c r="S455" t="s">
        <v>474</v>
      </c>
      <c r="T455" t="str">
        <f t="shared" si="47"/>
        <v>film &amp; video/</v>
      </c>
      <c r="U455" t="str">
        <f t="shared" si="42"/>
        <v>science fiction</v>
      </c>
    </row>
    <row r="456" spans="1:21" x14ac:dyDescent="0.35">
      <c r="A456">
        <v>454</v>
      </c>
      <c r="B456" s="4" t="s">
        <v>956</v>
      </c>
      <c r="C456" s="3" t="s">
        <v>957</v>
      </c>
      <c r="D456">
        <v>4000</v>
      </c>
      <c r="E456" s="11" cm="1">
        <f t="array" ref="E456">_xlfn.IFS(L456="USD",F456, L456="CAD", F456*0.73, L456="AUD", F456*0.64, L456="DKK",F456*0.13, L456="GBP", F456*1.07, L456="CHF", F456*1.01, L456="EUR", F456*0.96)</f>
        <v>1763</v>
      </c>
      <c r="F456">
        <v>1763</v>
      </c>
      <c r="G456" s="7">
        <f t="shared" si="43"/>
        <v>0.44074999999999998</v>
      </c>
      <c r="H456" t="s">
        <v>14</v>
      </c>
      <c r="I456">
        <f t="shared" si="44"/>
        <v>45.205128205128204</v>
      </c>
      <c r="J456">
        <v>39</v>
      </c>
      <c r="K456" t="s">
        <v>21</v>
      </c>
      <c r="L456" t="s">
        <v>22</v>
      </c>
      <c r="M456" s="9">
        <f t="shared" si="45"/>
        <v>41568.208333333336</v>
      </c>
      <c r="N456">
        <v>1382331600</v>
      </c>
      <c r="O456" s="9">
        <f t="shared" si="46"/>
        <v>41604.25</v>
      </c>
      <c r="P456">
        <v>1385445600</v>
      </c>
      <c r="Q456" t="b">
        <v>0</v>
      </c>
      <c r="R456" t="b">
        <v>1</v>
      </c>
      <c r="S456" t="s">
        <v>53</v>
      </c>
      <c r="T456" t="str">
        <f t="shared" si="47"/>
        <v>film &amp; video/</v>
      </c>
      <c r="U456" t="str">
        <f t="shared" si="42"/>
        <v>drama</v>
      </c>
    </row>
    <row r="457" spans="1:21" hidden="1" x14ac:dyDescent="0.35">
      <c r="A457">
        <v>455</v>
      </c>
      <c r="B457" s="4" t="s">
        <v>958</v>
      </c>
      <c r="C457" s="3" t="s">
        <v>959</v>
      </c>
      <c r="D457">
        <v>116500</v>
      </c>
      <c r="E457" s="11" cm="1">
        <f t="array" ref="E457">_xlfn.IFS(L457="USD",F457, L457="CAD", F457*0.73, L457="AUD", F457*0.64, L457="DKK",F457*0.13, L457="GBP", F457*1.07, L457="CHF", F457*1.01, L457="EUR", F457*0.96)</f>
        <v>137904</v>
      </c>
      <c r="F457">
        <v>137904</v>
      </c>
      <c r="G457" s="7">
        <f t="shared" si="43"/>
        <v>1.1837253218884121</v>
      </c>
      <c r="H457" t="s">
        <v>20</v>
      </c>
      <c r="I457">
        <f t="shared" si="44"/>
        <v>37.001341561577675</v>
      </c>
      <c r="J457">
        <v>3727</v>
      </c>
      <c r="K457" t="s">
        <v>21</v>
      </c>
      <c r="L457" t="s">
        <v>22</v>
      </c>
      <c r="M457" s="9">
        <f t="shared" si="45"/>
        <v>40809.208333333336</v>
      </c>
      <c r="N457">
        <v>1316754000</v>
      </c>
      <c r="O457" s="9">
        <f t="shared" si="46"/>
        <v>40832.208333333336</v>
      </c>
      <c r="P457">
        <v>1318741200</v>
      </c>
      <c r="Q457" t="b">
        <v>0</v>
      </c>
      <c r="R457" t="b">
        <v>0</v>
      </c>
      <c r="S457" t="s">
        <v>33</v>
      </c>
      <c r="T457" t="str">
        <f t="shared" si="47"/>
        <v>theater/</v>
      </c>
      <c r="U457" t="str">
        <f t="shared" si="42"/>
        <v>plays</v>
      </c>
    </row>
    <row r="458" spans="1:21" ht="31" hidden="1" x14ac:dyDescent="0.35">
      <c r="A458">
        <v>456</v>
      </c>
      <c r="B458" s="4" t="s">
        <v>960</v>
      </c>
      <c r="C458" s="3" t="s">
        <v>961</v>
      </c>
      <c r="D458">
        <v>146400</v>
      </c>
      <c r="E458" s="11" cm="1">
        <f t="array" ref="E458">_xlfn.IFS(L458="USD",F458, L458="CAD", F458*0.73, L458="AUD", F458*0.64, L458="DKK",F458*0.13, L458="GBP", F458*1.07, L458="CHF", F458*1.01, L458="EUR", F458*0.96)</f>
        <v>152438</v>
      </c>
      <c r="F458">
        <v>152438</v>
      </c>
      <c r="G458" s="7">
        <f t="shared" si="43"/>
        <v>1.041243169398907</v>
      </c>
      <c r="H458" t="s">
        <v>20</v>
      </c>
      <c r="I458">
        <f t="shared" si="44"/>
        <v>94.976947040498445</v>
      </c>
      <c r="J458">
        <v>1605</v>
      </c>
      <c r="K458" t="s">
        <v>21</v>
      </c>
      <c r="L458" t="s">
        <v>22</v>
      </c>
      <c r="M458" s="9">
        <f t="shared" si="45"/>
        <v>43141.25</v>
      </c>
      <c r="N458">
        <v>1518242400</v>
      </c>
      <c r="O458" s="9">
        <f t="shared" si="46"/>
        <v>43141.25</v>
      </c>
      <c r="P458">
        <v>1518242400</v>
      </c>
      <c r="Q458" t="b">
        <v>0</v>
      </c>
      <c r="R458" t="b">
        <v>1</v>
      </c>
      <c r="S458" t="s">
        <v>60</v>
      </c>
      <c r="T458" t="str">
        <f t="shared" si="47"/>
        <v>music/</v>
      </c>
      <c r="U458" t="str">
        <f t="shared" si="42"/>
        <v>indie rock</v>
      </c>
    </row>
    <row r="459" spans="1:21" x14ac:dyDescent="0.35">
      <c r="A459">
        <v>457</v>
      </c>
      <c r="B459" s="4" t="s">
        <v>962</v>
      </c>
      <c r="C459" s="3" t="s">
        <v>963</v>
      </c>
      <c r="D459">
        <v>5000</v>
      </c>
      <c r="E459" s="11" cm="1">
        <f t="array" ref="E459">_xlfn.IFS(L459="USD",F459, L459="CAD", F459*0.73, L459="AUD", F459*0.64, L459="DKK",F459*0.13, L459="GBP", F459*1.07, L459="CHF", F459*1.01, L459="EUR", F459*0.96)</f>
        <v>1332</v>
      </c>
      <c r="F459">
        <v>1332</v>
      </c>
      <c r="G459" s="7">
        <f t="shared" si="43"/>
        <v>0.26640000000000003</v>
      </c>
      <c r="H459" t="s">
        <v>14</v>
      </c>
      <c r="I459">
        <f t="shared" si="44"/>
        <v>28.956521739130434</v>
      </c>
      <c r="J459">
        <v>46</v>
      </c>
      <c r="K459" t="s">
        <v>21</v>
      </c>
      <c r="L459" t="s">
        <v>22</v>
      </c>
      <c r="M459" s="9">
        <f t="shared" si="45"/>
        <v>42657.208333333328</v>
      </c>
      <c r="N459">
        <v>1476421200</v>
      </c>
      <c r="O459" s="9">
        <f t="shared" si="46"/>
        <v>42659.208333333328</v>
      </c>
      <c r="P459">
        <v>1476594000</v>
      </c>
      <c r="Q459" t="b">
        <v>0</v>
      </c>
      <c r="R459" t="b">
        <v>0</v>
      </c>
      <c r="S459" t="s">
        <v>33</v>
      </c>
      <c r="T459" t="str">
        <f t="shared" si="47"/>
        <v>theater/</v>
      </c>
      <c r="U459" t="str">
        <f t="shared" ref="U459:U522" si="48">RIGHT(S459, LEN(S459)-SEARCH("/",S459, 1))</f>
        <v>plays</v>
      </c>
    </row>
    <row r="460" spans="1:21" hidden="1" x14ac:dyDescent="0.35">
      <c r="A460">
        <v>458</v>
      </c>
      <c r="B460" s="4" t="s">
        <v>964</v>
      </c>
      <c r="C460" s="3" t="s">
        <v>965</v>
      </c>
      <c r="D460">
        <v>33800</v>
      </c>
      <c r="E460" s="11" cm="1">
        <f t="array" ref="E460">_xlfn.IFS(L460="USD",F460, L460="CAD", F460*0.73, L460="AUD", F460*0.64, L460="DKK",F460*0.13, L460="GBP", F460*1.07, L460="CHF", F460*1.01, L460="EUR", F460*0.96)</f>
        <v>118706</v>
      </c>
      <c r="F460">
        <v>118706</v>
      </c>
      <c r="G460" s="7">
        <f t="shared" si="43"/>
        <v>3.5120118343195266</v>
      </c>
      <c r="H460" t="s">
        <v>20</v>
      </c>
      <c r="I460">
        <f t="shared" si="44"/>
        <v>55.993396226415094</v>
      </c>
      <c r="J460">
        <v>2120</v>
      </c>
      <c r="K460" t="s">
        <v>21</v>
      </c>
      <c r="L460" t="s">
        <v>22</v>
      </c>
      <c r="M460" s="9">
        <f t="shared" si="45"/>
        <v>40265.208333333336</v>
      </c>
      <c r="N460">
        <v>1269752400</v>
      </c>
      <c r="O460" s="9">
        <f t="shared" si="46"/>
        <v>40309.208333333336</v>
      </c>
      <c r="P460">
        <v>1273554000</v>
      </c>
      <c r="Q460" t="b">
        <v>0</v>
      </c>
      <c r="R460" t="b">
        <v>0</v>
      </c>
      <c r="S460" t="s">
        <v>33</v>
      </c>
      <c r="T460" t="str">
        <f t="shared" si="47"/>
        <v>theater/</v>
      </c>
      <c r="U460" t="str">
        <f t="shared" si="48"/>
        <v>plays</v>
      </c>
    </row>
    <row r="461" spans="1:21" x14ac:dyDescent="0.35">
      <c r="A461">
        <v>459</v>
      </c>
      <c r="B461" s="4" t="s">
        <v>966</v>
      </c>
      <c r="C461" s="3" t="s">
        <v>967</v>
      </c>
      <c r="D461">
        <v>6300</v>
      </c>
      <c r="E461" s="11" cm="1">
        <f t="array" ref="E461">_xlfn.IFS(L461="USD",F461, L461="CAD", F461*0.73, L461="AUD", F461*0.64, L461="DKK",F461*0.13, L461="GBP", F461*1.07, L461="CHF", F461*1.01, L461="EUR", F461*0.96)</f>
        <v>5674</v>
      </c>
      <c r="F461">
        <v>5674</v>
      </c>
      <c r="G461" s="7">
        <f t="shared" si="43"/>
        <v>0.90063492063492068</v>
      </c>
      <c r="H461" t="s">
        <v>14</v>
      </c>
      <c r="I461">
        <f t="shared" si="44"/>
        <v>54.038095238095238</v>
      </c>
      <c r="J461">
        <v>105</v>
      </c>
      <c r="K461" t="s">
        <v>21</v>
      </c>
      <c r="L461" t="s">
        <v>22</v>
      </c>
      <c r="M461" s="9">
        <f t="shared" si="45"/>
        <v>42001.25</v>
      </c>
      <c r="N461">
        <v>1419746400</v>
      </c>
      <c r="O461" s="9">
        <f t="shared" si="46"/>
        <v>42026.25</v>
      </c>
      <c r="P461">
        <v>1421906400</v>
      </c>
      <c r="Q461" t="b">
        <v>0</v>
      </c>
      <c r="R461" t="b">
        <v>0</v>
      </c>
      <c r="S461" t="s">
        <v>42</v>
      </c>
      <c r="T461" t="str">
        <f t="shared" si="47"/>
        <v>film &amp; video/</v>
      </c>
      <c r="U461" t="str">
        <f t="shared" si="48"/>
        <v>documentary</v>
      </c>
    </row>
    <row r="462" spans="1:21" hidden="1" x14ac:dyDescent="0.35">
      <c r="A462">
        <v>460</v>
      </c>
      <c r="B462" s="4" t="s">
        <v>968</v>
      </c>
      <c r="C462" s="3" t="s">
        <v>969</v>
      </c>
      <c r="D462">
        <v>2400</v>
      </c>
      <c r="E462" s="11" cm="1">
        <f t="array" ref="E462">_xlfn.IFS(L462="USD",F462, L462="CAD", F462*0.73, L462="AUD", F462*0.64, L462="DKK",F462*0.13, L462="GBP", F462*1.07, L462="CHF", F462*1.01, L462="EUR", F462*0.96)</f>
        <v>4119</v>
      </c>
      <c r="F462">
        <v>4119</v>
      </c>
      <c r="G462" s="7">
        <f t="shared" si="43"/>
        <v>1.7162500000000001</v>
      </c>
      <c r="H462" t="s">
        <v>20</v>
      </c>
      <c r="I462">
        <f t="shared" si="44"/>
        <v>82.38</v>
      </c>
      <c r="J462">
        <v>50</v>
      </c>
      <c r="K462" t="s">
        <v>21</v>
      </c>
      <c r="L462" t="s">
        <v>22</v>
      </c>
      <c r="M462" s="9">
        <f t="shared" si="45"/>
        <v>40399.208333333336</v>
      </c>
      <c r="N462">
        <v>1281330000</v>
      </c>
      <c r="O462" s="9">
        <f t="shared" si="46"/>
        <v>40402.208333333336</v>
      </c>
      <c r="P462">
        <v>1281589200</v>
      </c>
      <c r="Q462" t="b">
        <v>0</v>
      </c>
      <c r="R462" t="b">
        <v>0</v>
      </c>
      <c r="S462" t="s">
        <v>33</v>
      </c>
      <c r="T462" t="str">
        <f t="shared" si="47"/>
        <v>theater/</v>
      </c>
      <c r="U462" t="str">
        <f t="shared" si="48"/>
        <v>plays</v>
      </c>
    </row>
    <row r="463" spans="1:21" hidden="1" x14ac:dyDescent="0.35">
      <c r="A463">
        <v>461</v>
      </c>
      <c r="B463" s="4" t="s">
        <v>970</v>
      </c>
      <c r="C463" s="3" t="s">
        <v>971</v>
      </c>
      <c r="D463">
        <v>98800</v>
      </c>
      <c r="E463" s="11" cm="1">
        <f t="array" ref="E463">_xlfn.IFS(L463="USD",F463, L463="CAD", F463*0.73, L463="AUD", F463*0.64, L463="DKK",F463*0.13, L463="GBP", F463*1.07, L463="CHF", F463*1.01, L463="EUR", F463*0.96)</f>
        <v>139354</v>
      </c>
      <c r="F463">
        <v>139354</v>
      </c>
      <c r="G463" s="7">
        <f t="shared" si="43"/>
        <v>1.4104655870445344</v>
      </c>
      <c r="H463" t="s">
        <v>20</v>
      </c>
      <c r="I463">
        <f t="shared" si="44"/>
        <v>66.997115384615384</v>
      </c>
      <c r="J463">
        <v>2080</v>
      </c>
      <c r="K463" t="s">
        <v>21</v>
      </c>
      <c r="L463" t="s">
        <v>22</v>
      </c>
      <c r="M463" s="9">
        <f t="shared" si="45"/>
        <v>41757.208333333336</v>
      </c>
      <c r="N463">
        <v>1398661200</v>
      </c>
      <c r="O463" s="9">
        <f t="shared" si="46"/>
        <v>41777.208333333336</v>
      </c>
      <c r="P463">
        <v>1400389200</v>
      </c>
      <c r="Q463" t="b">
        <v>0</v>
      </c>
      <c r="R463" t="b">
        <v>0</v>
      </c>
      <c r="S463" t="s">
        <v>53</v>
      </c>
      <c r="T463" t="str">
        <f t="shared" si="47"/>
        <v>film &amp; video/</v>
      </c>
      <c r="U463" t="str">
        <f t="shared" si="48"/>
        <v>drama</v>
      </c>
    </row>
    <row r="464" spans="1:21" x14ac:dyDescent="0.35">
      <c r="A464">
        <v>462</v>
      </c>
      <c r="B464" s="4" t="s">
        <v>972</v>
      </c>
      <c r="C464" s="3" t="s">
        <v>973</v>
      </c>
      <c r="D464">
        <v>188800</v>
      </c>
      <c r="E464" s="11" cm="1">
        <f t="array" ref="E464">_xlfn.IFS(L464="USD",F464, L464="CAD", F464*0.73, L464="AUD", F464*0.64, L464="DKK",F464*0.13, L464="GBP", F464*1.07, L464="CHF", F464*1.01, L464="EUR", F464*0.96)</f>
        <v>57734</v>
      </c>
      <c r="F464">
        <v>57734</v>
      </c>
      <c r="G464" s="7">
        <f t="shared" si="43"/>
        <v>0.30579449152542371</v>
      </c>
      <c r="H464" t="s">
        <v>14</v>
      </c>
      <c r="I464">
        <f t="shared" si="44"/>
        <v>107.91401869158878</v>
      </c>
      <c r="J464">
        <v>535</v>
      </c>
      <c r="K464" t="s">
        <v>21</v>
      </c>
      <c r="L464" t="s">
        <v>22</v>
      </c>
      <c r="M464" s="9">
        <f t="shared" si="45"/>
        <v>41304.25</v>
      </c>
      <c r="N464">
        <v>1359525600</v>
      </c>
      <c r="O464" s="9">
        <f t="shared" si="46"/>
        <v>41342.25</v>
      </c>
      <c r="P464">
        <v>1362808800</v>
      </c>
      <c r="Q464" t="b">
        <v>0</v>
      </c>
      <c r="R464" t="b">
        <v>0</v>
      </c>
      <c r="S464" t="s">
        <v>292</v>
      </c>
      <c r="T464" t="str">
        <f t="shared" si="47"/>
        <v>games/</v>
      </c>
      <c r="U464" t="str">
        <f t="shared" si="48"/>
        <v>mobile games</v>
      </c>
    </row>
    <row r="465" spans="1:21" ht="31" hidden="1" x14ac:dyDescent="0.35">
      <c r="A465">
        <v>463</v>
      </c>
      <c r="B465" s="4" t="s">
        <v>974</v>
      </c>
      <c r="C465" s="3" t="s">
        <v>975</v>
      </c>
      <c r="D465">
        <v>134300</v>
      </c>
      <c r="E465" s="11" cm="1">
        <f t="array" ref="E465">_xlfn.IFS(L465="USD",F465, L465="CAD", F465*0.73, L465="AUD", F465*0.64, L465="DKK",F465*0.13, L465="GBP", F465*1.07, L465="CHF", F465*1.01, L465="EUR", F465*0.96)</f>
        <v>145265</v>
      </c>
      <c r="F465">
        <v>145265</v>
      </c>
      <c r="G465" s="7">
        <f t="shared" si="43"/>
        <v>1.0816455696202532</v>
      </c>
      <c r="H465" t="s">
        <v>20</v>
      </c>
      <c r="I465">
        <f t="shared" si="44"/>
        <v>69.009501187648453</v>
      </c>
      <c r="J465">
        <v>2105</v>
      </c>
      <c r="K465" t="s">
        <v>21</v>
      </c>
      <c r="L465" t="s">
        <v>22</v>
      </c>
      <c r="M465" s="9">
        <f t="shared" si="45"/>
        <v>41639.25</v>
      </c>
      <c r="N465">
        <v>1388469600</v>
      </c>
      <c r="O465" s="9">
        <f t="shared" si="46"/>
        <v>41643.25</v>
      </c>
      <c r="P465">
        <v>1388815200</v>
      </c>
      <c r="Q465" t="b">
        <v>0</v>
      </c>
      <c r="R465" t="b">
        <v>0</v>
      </c>
      <c r="S465" t="s">
        <v>71</v>
      </c>
      <c r="T465" t="str">
        <f t="shared" si="47"/>
        <v>film &amp; video/</v>
      </c>
      <c r="U465" t="str">
        <f t="shared" si="48"/>
        <v>animation</v>
      </c>
    </row>
    <row r="466" spans="1:21" hidden="1" x14ac:dyDescent="0.35">
      <c r="A466">
        <v>464</v>
      </c>
      <c r="B466" s="4" t="s">
        <v>976</v>
      </c>
      <c r="C466" s="3" t="s">
        <v>977</v>
      </c>
      <c r="D466">
        <v>71200</v>
      </c>
      <c r="E466" s="11" cm="1">
        <f t="array" ref="E466">_xlfn.IFS(L466="USD",F466, L466="CAD", F466*0.73, L466="AUD", F466*0.64, L466="DKK",F466*0.13, L466="GBP", F466*1.07, L466="CHF", F466*1.01, L466="EUR", F466*0.96)</f>
        <v>95020</v>
      </c>
      <c r="F466">
        <v>95020</v>
      </c>
      <c r="G466" s="7">
        <f t="shared" si="43"/>
        <v>1.3345505617977529</v>
      </c>
      <c r="H466" t="s">
        <v>20</v>
      </c>
      <c r="I466">
        <f t="shared" si="44"/>
        <v>39.006568144499177</v>
      </c>
      <c r="J466">
        <v>2436</v>
      </c>
      <c r="K466" t="s">
        <v>21</v>
      </c>
      <c r="L466" t="s">
        <v>22</v>
      </c>
      <c r="M466" s="9">
        <f t="shared" si="45"/>
        <v>43142.25</v>
      </c>
      <c r="N466">
        <v>1518328800</v>
      </c>
      <c r="O466" s="9">
        <f t="shared" si="46"/>
        <v>43156.25</v>
      </c>
      <c r="P466">
        <v>1519538400</v>
      </c>
      <c r="Q466" t="b">
        <v>0</v>
      </c>
      <c r="R466" t="b">
        <v>0</v>
      </c>
      <c r="S466" t="s">
        <v>33</v>
      </c>
      <c r="T466" t="str">
        <f t="shared" si="47"/>
        <v>theater/</v>
      </c>
      <c r="U466" t="str">
        <f t="shared" si="48"/>
        <v>plays</v>
      </c>
    </row>
    <row r="467" spans="1:21" hidden="1" x14ac:dyDescent="0.35">
      <c r="A467">
        <v>465</v>
      </c>
      <c r="B467" s="4" t="s">
        <v>978</v>
      </c>
      <c r="C467" s="3" t="s">
        <v>979</v>
      </c>
      <c r="D467">
        <v>4700</v>
      </c>
      <c r="E467" s="11" cm="1">
        <f t="array" ref="E467">_xlfn.IFS(L467="USD",F467, L467="CAD", F467*0.73, L467="AUD", F467*0.64, L467="DKK",F467*0.13, L467="GBP", F467*1.07, L467="CHF", F467*1.01, L467="EUR", F467*0.96)</f>
        <v>8829</v>
      </c>
      <c r="F467">
        <v>8829</v>
      </c>
      <c r="G467" s="7">
        <f t="shared" si="43"/>
        <v>1.8785106382978722</v>
      </c>
      <c r="H467" t="s">
        <v>20</v>
      </c>
      <c r="I467">
        <f t="shared" si="44"/>
        <v>110.3625</v>
      </c>
      <c r="J467">
        <v>80</v>
      </c>
      <c r="K467" t="s">
        <v>21</v>
      </c>
      <c r="L467" t="s">
        <v>22</v>
      </c>
      <c r="M467" s="9">
        <f t="shared" si="45"/>
        <v>43127.25</v>
      </c>
      <c r="N467">
        <v>1517032800</v>
      </c>
      <c r="O467" s="9">
        <f t="shared" si="46"/>
        <v>43136.25</v>
      </c>
      <c r="P467">
        <v>1517810400</v>
      </c>
      <c r="Q467" t="b">
        <v>0</v>
      </c>
      <c r="R467" t="b">
        <v>0</v>
      </c>
      <c r="S467" t="s">
        <v>206</v>
      </c>
      <c r="T467" t="str">
        <f t="shared" si="47"/>
        <v>publishing/</v>
      </c>
      <c r="U467" t="str">
        <f t="shared" si="48"/>
        <v>translations</v>
      </c>
    </row>
    <row r="468" spans="1:21" hidden="1" x14ac:dyDescent="0.35">
      <c r="A468">
        <v>466</v>
      </c>
      <c r="B468" s="4" t="s">
        <v>980</v>
      </c>
      <c r="C468" s="3" t="s">
        <v>981</v>
      </c>
      <c r="D468">
        <v>1200</v>
      </c>
      <c r="E468" s="11" cm="1">
        <f t="array" ref="E468">_xlfn.IFS(L468="USD",F468, L468="CAD", F468*0.73, L468="AUD", F468*0.64, L468="DKK",F468*0.13, L468="GBP", F468*1.07, L468="CHF", F468*1.01, L468="EUR", F468*0.96)</f>
        <v>3984</v>
      </c>
      <c r="F468">
        <v>3984</v>
      </c>
      <c r="G468" s="7">
        <f t="shared" si="43"/>
        <v>3.32</v>
      </c>
      <c r="H468" t="s">
        <v>20</v>
      </c>
      <c r="I468">
        <f t="shared" si="44"/>
        <v>94.857142857142861</v>
      </c>
      <c r="J468">
        <v>42</v>
      </c>
      <c r="K468" t="s">
        <v>21</v>
      </c>
      <c r="L468" t="s">
        <v>22</v>
      </c>
      <c r="M468" s="9">
        <f t="shared" si="45"/>
        <v>41409.208333333336</v>
      </c>
      <c r="N468">
        <v>1368594000</v>
      </c>
      <c r="O468" s="9">
        <f t="shared" si="46"/>
        <v>41432.208333333336</v>
      </c>
      <c r="P468">
        <v>1370581200</v>
      </c>
      <c r="Q468" t="b">
        <v>0</v>
      </c>
      <c r="R468" t="b">
        <v>1</v>
      </c>
      <c r="S468" t="s">
        <v>65</v>
      </c>
      <c r="T468" t="str">
        <f t="shared" si="47"/>
        <v>technology/</v>
      </c>
      <c r="U468" t="str">
        <f t="shared" si="48"/>
        <v>wearables</v>
      </c>
    </row>
    <row r="469" spans="1:21" ht="31" hidden="1" x14ac:dyDescent="0.35">
      <c r="A469">
        <v>467</v>
      </c>
      <c r="B469" s="4" t="s">
        <v>982</v>
      </c>
      <c r="C469" s="3" t="s">
        <v>983</v>
      </c>
      <c r="D469">
        <v>1400</v>
      </c>
      <c r="E469" s="11" cm="1">
        <f t="array" ref="E469">_xlfn.IFS(L469="USD",F469, L469="CAD", F469*0.73, L469="AUD", F469*0.64, L469="DKK",F469*0.13, L469="GBP", F469*1.07, L469="CHF", F469*1.01, L469="EUR", F469*0.96)</f>
        <v>5878.69</v>
      </c>
      <c r="F469">
        <v>8053</v>
      </c>
      <c r="G469" s="7">
        <f t="shared" si="43"/>
        <v>5.7521428571428572</v>
      </c>
      <c r="H469" t="s">
        <v>20</v>
      </c>
      <c r="I469">
        <f t="shared" si="44"/>
        <v>57.935251798561154</v>
      </c>
      <c r="J469">
        <v>139</v>
      </c>
      <c r="K469" t="s">
        <v>15</v>
      </c>
      <c r="L469" t="s">
        <v>16</v>
      </c>
      <c r="M469" s="9">
        <f t="shared" si="45"/>
        <v>42331.25</v>
      </c>
      <c r="N469">
        <v>1448258400</v>
      </c>
      <c r="O469" s="9">
        <f t="shared" si="46"/>
        <v>42338.25</v>
      </c>
      <c r="P469">
        <v>1448863200</v>
      </c>
      <c r="Q469" t="b">
        <v>0</v>
      </c>
      <c r="R469" t="b">
        <v>1</v>
      </c>
      <c r="S469" t="s">
        <v>28</v>
      </c>
      <c r="T469" t="str">
        <f t="shared" si="47"/>
        <v>technology/</v>
      </c>
      <c r="U469" t="str">
        <f t="shared" si="48"/>
        <v>web</v>
      </c>
    </row>
    <row r="470" spans="1:21" x14ac:dyDescent="0.35">
      <c r="A470">
        <v>468</v>
      </c>
      <c r="B470" s="4" t="s">
        <v>984</v>
      </c>
      <c r="C470" s="3" t="s">
        <v>985</v>
      </c>
      <c r="D470">
        <v>4000</v>
      </c>
      <c r="E470" s="11" cm="1">
        <f t="array" ref="E470">_xlfn.IFS(L470="USD",F470, L470="CAD", F470*0.73, L470="AUD", F470*0.64, L470="DKK",F470*0.13, L470="GBP", F470*1.07, L470="CHF", F470*1.01, L470="EUR", F470*0.96)</f>
        <v>1620</v>
      </c>
      <c r="F470">
        <v>1620</v>
      </c>
      <c r="G470" s="7">
        <f t="shared" si="43"/>
        <v>0.40500000000000003</v>
      </c>
      <c r="H470" t="s">
        <v>14</v>
      </c>
      <c r="I470">
        <f t="shared" si="44"/>
        <v>101.25</v>
      </c>
      <c r="J470">
        <v>16</v>
      </c>
      <c r="K470" t="s">
        <v>21</v>
      </c>
      <c r="L470" t="s">
        <v>22</v>
      </c>
      <c r="M470" s="9">
        <f t="shared" si="45"/>
        <v>43569.208333333328</v>
      </c>
      <c r="N470">
        <v>1555218000</v>
      </c>
      <c r="O470" s="9">
        <f t="shared" si="46"/>
        <v>43585.208333333328</v>
      </c>
      <c r="P470">
        <v>1556600400</v>
      </c>
      <c r="Q470" t="b">
        <v>0</v>
      </c>
      <c r="R470" t="b">
        <v>0</v>
      </c>
      <c r="S470" t="s">
        <v>33</v>
      </c>
      <c r="T470" t="str">
        <f t="shared" si="47"/>
        <v>theater/</v>
      </c>
      <c r="U470" t="str">
        <f t="shared" si="48"/>
        <v>plays</v>
      </c>
    </row>
    <row r="471" spans="1:21" hidden="1" x14ac:dyDescent="0.35">
      <c r="A471">
        <v>469</v>
      </c>
      <c r="B471" s="4" t="s">
        <v>986</v>
      </c>
      <c r="C471" s="3" t="s">
        <v>987</v>
      </c>
      <c r="D471">
        <v>5600</v>
      </c>
      <c r="E471" s="11" cm="1">
        <f t="array" ref="E471">_xlfn.IFS(L471="USD",F471, L471="CAD", F471*0.73, L471="AUD", F471*0.64, L471="DKK",F471*0.13, L471="GBP", F471*1.07, L471="CHF", F471*1.01, L471="EUR", F471*0.96)</f>
        <v>10328</v>
      </c>
      <c r="F471">
        <v>10328</v>
      </c>
      <c r="G471" s="7">
        <f t="shared" si="43"/>
        <v>1.8442857142857143</v>
      </c>
      <c r="H471" t="s">
        <v>20</v>
      </c>
      <c r="I471">
        <f t="shared" si="44"/>
        <v>64.95597484276729</v>
      </c>
      <c r="J471">
        <v>159</v>
      </c>
      <c r="K471" t="s">
        <v>21</v>
      </c>
      <c r="L471" t="s">
        <v>22</v>
      </c>
      <c r="M471" s="9">
        <f t="shared" si="45"/>
        <v>42142.208333333328</v>
      </c>
      <c r="N471">
        <v>1431925200</v>
      </c>
      <c r="O471" s="9">
        <f t="shared" si="46"/>
        <v>42144.208333333328</v>
      </c>
      <c r="P471">
        <v>1432098000</v>
      </c>
      <c r="Q471" t="b">
        <v>0</v>
      </c>
      <c r="R471" t="b">
        <v>0</v>
      </c>
      <c r="S471" t="s">
        <v>53</v>
      </c>
      <c r="T471" t="str">
        <f t="shared" si="47"/>
        <v>film &amp; video/</v>
      </c>
      <c r="U471" t="str">
        <f t="shared" si="48"/>
        <v>drama</v>
      </c>
    </row>
    <row r="472" spans="1:21" hidden="1" x14ac:dyDescent="0.35">
      <c r="A472">
        <v>470</v>
      </c>
      <c r="B472" s="4" t="s">
        <v>988</v>
      </c>
      <c r="C472" s="3" t="s">
        <v>989</v>
      </c>
      <c r="D472">
        <v>3600</v>
      </c>
      <c r="E472" s="11" cm="1">
        <f t="array" ref="E472">_xlfn.IFS(L472="USD",F472, L472="CAD", F472*0.73, L472="AUD", F472*0.64, L472="DKK",F472*0.13, L472="GBP", F472*1.07, L472="CHF", F472*1.01, L472="EUR", F472*0.96)</f>
        <v>10289</v>
      </c>
      <c r="F472">
        <v>10289</v>
      </c>
      <c r="G472" s="7">
        <f t="shared" si="43"/>
        <v>2.8580555555555556</v>
      </c>
      <c r="H472" t="s">
        <v>20</v>
      </c>
      <c r="I472">
        <f t="shared" si="44"/>
        <v>27.00524934383202</v>
      </c>
      <c r="J472">
        <v>381</v>
      </c>
      <c r="K472" t="s">
        <v>21</v>
      </c>
      <c r="L472" t="s">
        <v>22</v>
      </c>
      <c r="M472" s="9">
        <f t="shared" si="45"/>
        <v>42716.25</v>
      </c>
      <c r="N472">
        <v>1481522400</v>
      </c>
      <c r="O472" s="9">
        <f t="shared" si="46"/>
        <v>42723.25</v>
      </c>
      <c r="P472">
        <v>1482127200</v>
      </c>
      <c r="Q472" t="b">
        <v>0</v>
      </c>
      <c r="R472" t="b">
        <v>0</v>
      </c>
      <c r="S472" t="s">
        <v>65</v>
      </c>
      <c r="T472" t="str">
        <f t="shared" si="47"/>
        <v>technology/</v>
      </c>
      <c r="U472" t="str">
        <f t="shared" si="48"/>
        <v>wearables</v>
      </c>
    </row>
    <row r="473" spans="1:21" hidden="1" x14ac:dyDescent="0.35">
      <c r="A473">
        <v>471</v>
      </c>
      <c r="B473" s="4" t="s">
        <v>446</v>
      </c>
      <c r="C473" s="3" t="s">
        <v>990</v>
      </c>
      <c r="D473">
        <v>3100</v>
      </c>
      <c r="E473" s="11" cm="1">
        <f t="array" ref="E473">_xlfn.IFS(L473="USD",F473, L473="CAD", F473*0.73, L473="AUD", F473*0.64, L473="DKK",F473*0.13, L473="GBP", F473*1.07, L473="CHF", F473*1.01, L473="EUR", F473*0.96)</f>
        <v>10581.230000000001</v>
      </c>
      <c r="F473">
        <v>9889</v>
      </c>
      <c r="G473" s="7">
        <f t="shared" si="43"/>
        <v>3.19</v>
      </c>
      <c r="H473" t="s">
        <v>20</v>
      </c>
      <c r="I473">
        <f t="shared" si="44"/>
        <v>50.97422680412371</v>
      </c>
      <c r="J473">
        <v>194</v>
      </c>
      <c r="K473" t="s">
        <v>40</v>
      </c>
      <c r="L473" t="s">
        <v>41</v>
      </c>
      <c r="M473" s="9">
        <f t="shared" si="45"/>
        <v>41031.208333333336</v>
      </c>
      <c r="N473">
        <v>1335934800</v>
      </c>
      <c r="O473" s="9">
        <f t="shared" si="46"/>
        <v>41031.208333333336</v>
      </c>
      <c r="P473">
        <v>1335934800</v>
      </c>
      <c r="Q473" t="b">
        <v>0</v>
      </c>
      <c r="R473" t="b">
        <v>1</v>
      </c>
      <c r="S473" t="s">
        <v>17</v>
      </c>
      <c r="T473" t="str">
        <f t="shared" si="47"/>
        <v>food/</v>
      </c>
      <c r="U473" t="str">
        <f t="shared" si="48"/>
        <v>food trucks</v>
      </c>
    </row>
    <row r="474" spans="1:21" x14ac:dyDescent="0.35">
      <c r="A474">
        <v>472</v>
      </c>
      <c r="B474" s="4" t="s">
        <v>991</v>
      </c>
      <c r="C474" s="3" t="s">
        <v>992</v>
      </c>
      <c r="D474">
        <v>153800</v>
      </c>
      <c r="E474" s="11" cm="1">
        <f t="array" ref="E474">_xlfn.IFS(L474="USD",F474, L474="CAD", F474*0.73, L474="AUD", F474*0.64, L474="DKK",F474*0.13, L474="GBP", F474*1.07, L474="CHF", F474*1.01, L474="EUR", F474*0.96)</f>
        <v>60342</v>
      </c>
      <c r="F474">
        <v>60342</v>
      </c>
      <c r="G474" s="7">
        <f t="shared" si="43"/>
        <v>0.39234070221066319</v>
      </c>
      <c r="H474" t="s">
        <v>14</v>
      </c>
      <c r="I474">
        <f t="shared" si="44"/>
        <v>104.94260869565217</v>
      </c>
      <c r="J474">
        <v>575</v>
      </c>
      <c r="K474" t="s">
        <v>21</v>
      </c>
      <c r="L474" t="s">
        <v>22</v>
      </c>
      <c r="M474" s="9">
        <f t="shared" si="45"/>
        <v>43535.208333333328</v>
      </c>
      <c r="N474">
        <v>1552280400</v>
      </c>
      <c r="O474" s="9">
        <f t="shared" si="46"/>
        <v>43589.208333333328</v>
      </c>
      <c r="P474">
        <v>1556946000</v>
      </c>
      <c r="Q474" t="b">
        <v>0</v>
      </c>
      <c r="R474" t="b">
        <v>0</v>
      </c>
      <c r="S474" t="s">
        <v>23</v>
      </c>
      <c r="T474" t="str">
        <f t="shared" si="47"/>
        <v>music/</v>
      </c>
      <c r="U474" t="str">
        <f t="shared" si="48"/>
        <v>rock</v>
      </c>
    </row>
    <row r="475" spans="1:21" hidden="1" x14ac:dyDescent="0.35">
      <c r="A475">
        <v>473</v>
      </c>
      <c r="B475" s="4" t="s">
        <v>993</v>
      </c>
      <c r="C475" s="3" t="s">
        <v>994</v>
      </c>
      <c r="D475">
        <v>5000</v>
      </c>
      <c r="E475" s="11" cm="1">
        <f t="array" ref="E475">_xlfn.IFS(L475="USD",F475, L475="CAD", F475*0.73, L475="AUD", F475*0.64, L475="DKK",F475*0.13, L475="GBP", F475*1.07, L475="CHF", F475*1.01, L475="EUR", F475*0.96)</f>
        <v>8907</v>
      </c>
      <c r="F475">
        <v>8907</v>
      </c>
      <c r="G475" s="7">
        <f t="shared" si="43"/>
        <v>1.7814000000000001</v>
      </c>
      <c r="H475" t="s">
        <v>20</v>
      </c>
      <c r="I475">
        <f t="shared" si="44"/>
        <v>84.028301886792448</v>
      </c>
      <c r="J475">
        <v>106</v>
      </c>
      <c r="K475" t="s">
        <v>21</v>
      </c>
      <c r="L475" t="s">
        <v>22</v>
      </c>
      <c r="M475" s="9">
        <f t="shared" si="45"/>
        <v>43277.208333333328</v>
      </c>
      <c r="N475">
        <v>1529989200</v>
      </c>
      <c r="O475" s="9">
        <f t="shared" si="46"/>
        <v>43278.208333333328</v>
      </c>
      <c r="P475">
        <v>1530075600</v>
      </c>
      <c r="Q475" t="b">
        <v>0</v>
      </c>
      <c r="R475" t="b">
        <v>0</v>
      </c>
      <c r="S475" t="s">
        <v>50</v>
      </c>
      <c r="T475" t="str">
        <f t="shared" si="47"/>
        <v>music/</v>
      </c>
      <c r="U475" t="str">
        <f t="shared" si="48"/>
        <v>electric music</v>
      </c>
    </row>
    <row r="476" spans="1:21" hidden="1" x14ac:dyDescent="0.35">
      <c r="A476">
        <v>474</v>
      </c>
      <c r="B476" s="4" t="s">
        <v>995</v>
      </c>
      <c r="C476" s="3" t="s">
        <v>996</v>
      </c>
      <c r="D476">
        <v>4000</v>
      </c>
      <c r="E476" s="11" cm="1">
        <f t="array" ref="E476">_xlfn.IFS(L476="USD",F476, L476="CAD", F476*0.73, L476="AUD", F476*0.64, L476="DKK",F476*0.13, L476="GBP", F476*1.07, L476="CHF", F476*1.01, L476="EUR", F476*0.96)</f>
        <v>14606</v>
      </c>
      <c r="F476">
        <v>14606</v>
      </c>
      <c r="G476" s="7">
        <f t="shared" si="43"/>
        <v>3.6515</v>
      </c>
      <c r="H476" t="s">
        <v>20</v>
      </c>
      <c r="I476">
        <f t="shared" si="44"/>
        <v>102.85915492957747</v>
      </c>
      <c r="J476">
        <v>142</v>
      </c>
      <c r="K476" t="s">
        <v>21</v>
      </c>
      <c r="L476" t="s">
        <v>22</v>
      </c>
      <c r="M476" s="9">
        <f t="shared" si="45"/>
        <v>41989.25</v>
      </c>
      <c r="N476">
        <v>1418709600</v>
      </c>
      <c r="O476" s="9">
        <f t="shared" si="46"/>
        <v>41990.25</v>
      </c>
      <c r="P476">
        <v>1418796000</v>
      </c>
      <c r="Q476" t="b">
        <v>0</v>
      </c>
      <c r="R476" t="b">
        <v>0</v>
      </c>
      <c r="S476" t="s">
        <v>269</v>
      </c>
      <c r="T476" t="str">
        <f t="shared" si="47"/>
        <v>film &amp; video/</v>
      </c>
      <c r="U476" t="str">
        <f t="shared" si="48"/>
        <v>television</v>
      </c>
    </row>
    <row r="477" spans="1:21" ht="31" hidden="1" x14ac:dyDescent="0.35">
      <c r="A477">
        <v>475</v>
      </c>
      <c r="B477" s="4" t="s">
        <v>997</v>
      </c>
      <c r="C477" s="3" t="s">
        <v>998</v>
      </c>
      <c r="D477">
        <v>7400</v>
      </c>
      <c r="E477" s="11" cm="1">
        <f t="array" ref="E477">_xlfn.IFS(L477="USD",F477, L477="CAD", F477*0.73, L477="AUD", F477*0.64, L477="DKK",F477*0.13, L477="GBP", F477*1.07, L477="CHF", F477*1.01, L477="EUR", F477*0.96)</f>
        <v>8432</v>
      </c>
      <c r="F477">
        <v>8432</v>
      </c>
      <c r="G477" s="7">
        <f t="shared" si="43"/>
        <v>1.1394594594594594</v>
      </c>
      <c r="H477" t="s">
        <v>20</v>
      </c>
      <c r="I477">
        <f t="shared" si="44"/>
        <v>39.962085308056871</v>
      </c>
      <c r="J477">
        <v>211</v>
      </c>
      <c r="K477" t="s">
        <v>21</v>
      </c>
      <c r="L477" t="s">
        <v>22</v>
      </c>
      <c r="M477" s="9">
        <f t="shared" si="45"/>
        <v>41450.208333333336</v>
      </c>
      <c r="N477">
        <v>1372136400</v>
      </c>
      <c r="O477" s="9">
        <f t="shared" si="46"/>
        <v>41454.208333333336</v>
      </c>
      <c r="P477">
        <v>1372482000</v>
      </c>
      <c r="Q477" t="b">
        <v>0</v>
      </c>
      <c r="R477" t="b">
        <v>1</v>
      </c>
      <c r="S477" t="s">
        <v>206</v>
      </c>
      <c r="T477" t="str">
        <f t="shared" si="47"/>
        <v>publishing/</v>
      </c>
      <c r="U477" t="str">
        <f t="shared" si="48"/>
        <v>translations</v>
      </c>
    </row>
    <row r="478" spans="1:21" ht="31" x14ac:dyDescent="0.35">
      <c r="A478">
        <v>476</v>
      </c>
      <c r="B478" s="4" t="s">
        <v>999</v>
      </c>
      <c r="C478" s="3" t="s">
        <v>1000</v>
      </c>
      <c r="D478">
        <v>191500</v>
      </c>
      <c r="E478" s="11" cm="1">
        <f t="array" ref="E478">_xlfn.IFS(L478="USD",F478, L478="CAD", F478*0.73, L478="AUD", F478*0.64, L478="DKK",F478*0.13, L478="GBP", F478*1.07, L478="CHF", F478*1.01, L478="EUR", F478*0.96)</f>
        <v>57122</v>
      </c>
      <c r="F478">
        <v>57122</v>
      </c>
      <c r="G478" s="7">
        <f t="shared" si="43"/>
        <v>0.29828720626631855</v>
      </c>
      <c r="H478" t="s">
        <v>14</v>
      </c>
      <c r="I478">
        <f t="shared" si="44"/>
        <v>51.001785714285717</v>
      </c>
      <c r="J478">
        <v>1120</v>
      </c>
      <c r="K478" t="s">
        <v>21</v>
      </c>
      <c r="L478" t="s">
        <v>22</v>
      </c>
      <c r="M478" s="9">
        <f t="shared" si="45"/>
        <v>43322.208333333328</v>
      </c>
      <c r="N478">
        <v>1533877200</v>
      </c>
      <c r="O478" s="9">
        <f t="shared" si="46"/>
        <v>43328.208333333328</v>
      </c>
      <c r="P478">
        <v>1534395600</v>
      </c>
      <c r="Q478" t="b">
        <v>0</v>
      </c>
      <c r="R478" t="b">
        <v>0</v>
      </c>
      <c r="S478" t="s">
        <v>119</v>
      </c>
      <c r="T478" t="str">
        <f t="shared" si="47"/>
        <v>publishing/</v>
      </c>
      <c r="U478" t="str">
        <f t="shared" si="48"/>
        <v>fiction</v>
      </c>
    </row>
    <row r="479" spans="1:21" x14ac:dyDescent="0.35">
      <c r="A479">
        <v>477</v>
      </c>
      <c r="B479" s="4" t="s">
        <v>1001</v>
      </c>
      <c r="C479" s="3" t="s">
        <v>1002</v>
      </c>
      <c r="D479">
        <v>8500</v>
      </c>
      <c r="E479" s="11" cm="1">
        <f t="array" ref="E479">_xlfn.IFS(L479="USD",F479, L479="CAD", F479*0.73, L479="AUD", F479*0.64, L479="DKK",F479*0.13, L479="GBP", F479*1.07, L479="CHF", F479*1.01, L479="EUR", F479*0.96)</f>
        <v>4613</v>
      </c>
      <c r="F479">
        <v>4613</v>
      </c>
      <c r="G479" s="7">
        <f t="shared" si="43"/>
        <v>0.54270588235294115</v>
      </c>
      <c r="H479" t="s">
        <v>14</v>
      </c>
      <c r="I479">
        <f t="shared" si="44"/>
        <v>40.823008849557525</v>
      </c>
      <c r="J479">
        <v>113</v>
      </c>
      <c r="K479" t="s">
        <v>21</v>
      </c>
      <c r="L479" t="s">
        <v>22</v>
      </c>
      <c r="M479" s="9">
        <f t="shared" si="45"/>
        <v>40720.208333333336</v>
      </c>
      <c r="N479">
        <v>1309064400</v>
      </c>
      <c r="O479" s="9">
        <f t="shared" si="46"/>
        <v>40747.208333333336</v>
      </c>
      <c r="P479">
        <v>1311397200</v>
      </c>
      <c r="Q479" t="b">
        <v>0</v>
      </c>
      <c r="R479" t="b">
        <v>0</v>
      </c>
      <c r="S479" t="s">
        <v>474</v>
      </c>
      <c r="T479" t="str">
        <f t="shared" si="47"/>
        <v>film &amp; video/</v>
      </c>
      <c r="U479" t="str">
        <f t="shared" si="48"/>
        <v>science fiction</v>
      </c>
    </row>
    <row r="480" spans="1:21" hidden="1" x14ac:dyDescent="0.35">
      <c r="A480">
        <v>478</v>
      </c>
      <c r="B480" s="4" t="s">
        <v>1003</v>
      </c>
      <c r="C480" s="3" t="s">
        <v>1004</v>
      </c>
      <c r="D480">
        <v>68800</v>
      </c>
      <c r="E480" s="11" cm="1">
        <f t="array" ref="E480">_xlfn.IFS(L480="USD",F480, L480="CAD", F480*0.73, L480="AUD", F480*0.64, L480="DKK",F480*0.13, L480="GBP", F480*1.07, L480="CHF", F480*1.01, L480="EUR", F480*0.96)</f>
        <v>162603</v>
      </c>
      <c r="F480">
        <v>162603</v>
      </c>
      <c r="G480" s="7">
        <f t="shared" si="43"/>
        <v>2.3634156976744185</v>
      </c>
      <c r="H480" t="s">
        <v>20</v>
      </c>
      <c r="I480">
        <f t="shared" si="44"/>
        <v>58.999637155297535</v>
      </c>
      <c r="J480">
        <v>2756</v>
      </c>
      <c r="K480" t="s">
        <v>21</v>
      </c>
      <c r="L480" t="s">
        <v>22</v>
      </c>
      <c r="M480" s="9">
        <f t="shared" si="45"/>
        <v>42072.208333333328</v>
      </c>
      <c r="N480">
        <v>1425877200</v>
      </c>
      <c r="O480" s="9">
        <f t="shared" si="46"/>
        <v>42084.208333333328</v>
      </c>
      <c r="P480">
        <v>1426914000</v>
      </c>
      <c r="Q480" t="b">
        <v>0</v>
      </c>
      <c r="R480" t="b">
        <v>0</v>
      </c>
      <c r="S480" t="s">
        <v>65</v>
      </c>
      <c r="T480" t="str">
        <f t="shared" si="47"/>
        <v>technology/</v>
      </c>
      <c r="U480" t="str">
        <f t="shared" si="48"/>
        <v>wearables</v>
      </c>
    </row>
    <row r="481" spans="1:21" hidden="1" x14ac:dyDescent="0.35">
      <c r="A481">
        <v>479</v>
      </c>
      <c r="B481" s="4" t="s">
        <v>1005</v>
      </c>
      <c r="C481" s="3" t="s">
        <v>1006</v>
      </c>
      <c r="D481">
        <v>2400</v>
      </c>
      <c r="E481" s="11" cm="1">
        <f t="array" ref="E481">_xlfn.IFS(L481="USD",F481, L481="CAD", F481*0.73, L481="AUD", F481*0.64, L481="DKK",F481*0.13, L481="GBP", F481*1.07, L481="CHF", F481*1.01, L481="EUR", F481*0.96)</f>
        <v>13171.7</v>
      </c>
      <c r="F481">
        <v>12310</v>
      </c>
      <c r="G481" s="7">
        <f t="shared" si="43"/>
        <v>5.1291666666666664</v>
      </c>
      <c r="H481" t="s">
        <v>20</v>
      </c>
      <c r="I481">
        <f t="shared" si="44"/>
        <v>71.156069364161851</v>
      </c>
      <c r="J481">
        <v>173</v>
      </c>
      <c r="K481" t="s">
        <v>40</v>
      </c>
      <c r="L481" t="s">
        <v>41</v>
      </c>
      <c r="M481" s="9">
        <f t="shared" si="45"/>
        <v>42945.208333333328</v>
      </c>
      <c r="N481">
        <v>1501304400</v>
      </c>
      <c r="O481" s="9">
        <f t="shared" si="46"/>
        <v>42947.208333333328</v>
      </c>
      <c r="P481">
        <v>1501477200</v>
      </c>
      <c r="Q481" t="b">
        <v>0</v>
      </c>
      <c r="R481" t="b">
        <v>0</v>
      </c>
      <c r="S481" t="s">
        <v>17</v>
      </c>
      <c r="T481" t="str">
        <f t="shared" si="47"/>
        <v>food/</v>
      </c>
      <c r="U481" t="str">
        <f t="shared" si="48"/>
        <v>food trucks</v>
      </c>
    </row>
    <row r="482" spans="1:21" hidden="1" x14ac:dyDescent="0.35">
      <c r="A482">
        <v>480</v>
      </c>
      <c r="B482" s="4" t="s">
        <v>1007</v>
      </c>
      <c r="C482" s="3" t="s">
        <v>1008</v>
      </c>
      <c r="D482">
        <v>8600</v>
      </c>
      <c r="E482" s="11" cm="1">
        <f t="array" ref="E482">_xlfn.IFS(L482="USD",F482, L482="CAD", F482*0.73, L482="AUD", F482*0.64, L482="DKK",F482*0.13, L482="GBP", F482*1.07, L482="CHF", F482*1.01, L482="EUR", F482*0.96)</f>
        <v>8656</v>
      </c>
      <c r="F482">
        <v>8656</v>
      </c>
      <c r="G482" s="7">
        <f t="shared" si="43"/>
        <v>1.0065116279069768</v>
      </c>
      <c r="H482" t="s">
        <v>20</v>
      </c>
      <c r="I482">
        <f t="shared" si="44"/>
        <v>99.494252873563212</v>
      </c>
      <c r="J482">
        <v>87</v>
      </c>
      <c r="K482" t="s">
        <v>21</v>
      </c>
      <c r="L482" t="s">
        <v>22</v>
      </c>
      <c r="M482" s="9">
        <f t="shared" si="45"/>
        <v>40248.25</v>
      </c>
      <c r="N482">
        <v>1268287200</v>
      </c>
      <c r="O482" s="9">
        <f t="shared" si="46"/>
        <v>40257.208333333336</v>
      </c>
      <c r="P482">
        <v>1269061200</v>
      </c>
      <c r="Q482" t="b">
        <v>0</v>
      </c>
      <c r="R482" t="b">
        <v>1</v>
      </c>
      <c r="S482" t="s">
        <v>122</v>
      </c>
      <c r="T482" t="str">
        <f t="shared" si="47"/>
        <v>photography/</v>
      </c>
      <c r="U482" t="str">
        <f t="shared" si="48"/>
        <v>photography books</v>
      </c>
    </row>
    <row r="483" spans="1:21" ht="31" x14ac:dyDescent="0.35">
      <c r="A483">
        <v>481</v>
      </c>
      <c r="B483" s="4" t="s">
        <v>1009</v>
      </c>
      <c r="C483" s="3" t="s">
        <v>1010</v>
      </c>
      <c r="D483">
        <v>196600</v>
      </c>
      <c r="E483" s="11" cm="1">
        <f t="array" ref="E483">_xlfn.IFS(L483="USD",F483, L483="CAD", F483*0.73, L483="AUD", F483*0.64, L483="DKK",F483*0.13, L483="GBP", F483*1.07, L483="CHF", F483*1.01, L483="EUR", F483*0.96)</f>
        <v>159931</v>
      </c>
      <c r="F483">
        <v>159931</v>
      </c>
      <c r="G483" s="7">
        <f t="shared" si="43"/>
        <v>0.81348423194303154</v>
      </c>
      <c r="H483" t="s">
        <v>14</v>
      </c>
      <c r="I483">
        <f t="shared" si="44"/>
        <v>103.98634590377114</v>
      </c>
      <c r="J483">
        <v>1538</v>
      </c>
      <c r="K483" t="s">
        <v>21</v>
      </c>
      <c r="L483" t="s">
        <v>22</v>
      </c>
      <c r="M483" s="9">
        <f t="shared" si="45"/>
        <v>41913.208333333336</v>
      </c>
      <c r="N483">
        <v>1412139600</v>
      </c>
      <c r="O483" s="9">
        <f t="shared" si="46"/>
        <v>41955.25</v>
      </c>
      <c r="P483">
        <v>1415772000</v>
      </c>
      <c r="Q483" t="b">
        <v>0</v>
      </c>
      <c r="R483" t="b">
        <v>1</v>
      </c>
      <c r="S483" t="s">
        <v>33</v>
      </c>
      <c r="T483" t="str">
        <f t="shared" si="47"/>
        <v>theater/</v>
      </c>
      <c r="U483" t="str">
        <f t="shared" si="48"/>
        <v>plays</v>
      </c>
    </row>
    <row r="484" spans="1:21" ht="31" x14ac:dyDescent="0.35">
      <c r="A484">
        <v>482</v>
      </c>
      <c r="B484" s="4" t="s">
        <v>1011</v>
      </c>
      <c r="C484" s="3" t="s">
        <v>1012</v>
      </c>
      <c r="D484">
        <v>4200</v>
      </c>
      <c r="E484" s="11" cm="1">
        <f t="array" ref="E484">_xlfn.IFS(L484="USD",F484, L484="CAD", F484*0.73, L484="AUD", F484*0.64, L484="DKK",F484*0.13, L484="GBP", F484*1.07, L484="CHF", F484*1.01, L484="EUR", F484*0.96)</f>
        <v>689</v>
      </c>
      <c r="F484">
        <v>689</v>
      </c>
      <c r="G484" s="7">
        <f t="shared" si="43"/>
        <v>0.16404761904761905</v>
      </c>
      <c r="H484" t="s">
        <v>14</v>
      </c>
      <c r="I484">
        <f t="shared" si="44"/>
        <v>76.555555555555557</v>
      </c>
      <c r="J484">
        <v>9</v>
      </c>
      <c r="K484" t="s">
        <v>21</v>
      </c>
      <c r="L484" t="s">
        <v>22</v>
      </c>
      <c r="M484" s="9">
        <f t="shared" si="45"/>
        <v>40963.25</v>
      </c>
      <c r="N484">
        <v>1330063200</v>
      </c>
      <c r="O484" s="9">
        <f t="shared" si="46"/>
        <v>40974.25</v>
      </c>
      <c r="P484">
        <v>1331013600</v>
      </c>
      <c r="Q484" t="b">
        <v>0</v>
      </c>
      <c r="R484" t="b">
        <v>1</v>
      </c>
      <c r="S484" t="s">
        <v>119</v>
      </c>
      <c r="T484" t="str">
        <f t="shared" si="47"/>
        <v>publishing/</v>
      </c>
      <c r="U484" t="str">
        <f t="shared" si="48"/>
        <v>fiction</v>
      </c>
    </row>
    <row r="485" spans="1:21" x14ac:dyDescent="0.35">
      <c r="A485">
        <v>483</v>
      </c>
      <c r="B485" s="4" t="s">
        <v>1013</v>
      </c>
      <c r="C485" s="3" t="s">
        <v>1014</v>
      </c>
      <c r="D485">
        <v>91400</v>
      </c>
      <c r="E485" s="11" cm="1">
        <f t="array" ref="E485">_xlfn.IFS(L485="USD",F485, L485="CAD", F485*0.73, L485="AUD", F485*0.64, L485="DKK",F485*0.13, L485="GBP", F485*1.07, L485="CHF", F485*1.01, L485="EUR", F485*0.96)</f>
        <v>48236</v>
      </c>
      <c r="F485">
        <v>48236</v>
      </c>
      <c r="G485" s="7">
        <f t="shared" si="43"/>
        <v>0.52774617067833696</v>
      </c>
      <c r="H485" t="s">
        <v>14</v>
      </c>
      <c r="I485">
        <f t="shared" si="44"/>
        <v>87.068592057761734</v>
      </c>
      <c r="J485">
        <v>554</v>
      </c>
      <c r="K485" t="s">
        <v>21</v>
      </c>
      <c r="L485" t="s">
        <v>22</v>
      </c>
      <c r="M485" s="9">
        <f t="shared" si="45"/>
        <v>43811.25</v>
      </c>
      <c r="N485">
        <v>1576130400</v>
      </c>
      <c r="O485" s="9">
        <f t="shared" si="46"/>
        <v>43818.25</v>
      </c>
      <c r="P485">
        <v>1576735200</v>
      </c>
      <c r="Q485" t="b">
        <v>0</v>
      </c>
      <c r="R485" t="b">
        <v>0</v>
      </c>
      <c r="S485" t="s">
        <v>33</v>
      </c>
      <c r="T485" t="str">
        <f t="shared" si="47"/>
        <v>theater/</v>
      </c>
      <c r="U485" t="str">
        <f t="shared" si="48"/>
        <v>plays</v>
      </c>
    </row>
    <row r="486" spans="1:21" hidden="1" x14ac:dyDescent="0.35">
      <c r="A486">
        <v>484</v>
      </c>
      <c r="B486" s="4" t="s">
        <v>1015</v>
      </c>
      <c r="C486" s="3" t="s">
        <v>1016</v>
      </c>
      <c r="D486">
        <v>29600</v>
      </c>
      <c r="E486" s="11" cm="1">
        <f t="array" ref="E486">_xlfn.IFS(L486="USD",F486, L486="CAD", F486*0.73, L486="AUD", F486*0.64, L486="DKK",F486*0.13, L486="GBP", F486*1.07, L486="CHF", F486*1.01, L486="EUR", F486*0.96)</f>
        <v>82412.47</v>
      </c>
      <c r="F486">
        <v>77021</v>
      </c>
      <c r="G486" s="7">
        <f t="shared" si="43"/>
        <v>2.6020608108108108</v>
      </c>
      <c r="H486" t="s">
        <v>20</v>
      </c>
      <c r="I486">
        <f t="shared" si="44"/>
        <v>48.99554707379135</v>
      </c>
      <c r="J486">
        <v>1572</v>
      </c>
      <c r="K486" t="s">
        <v>40</v>
      </c>
      <c r="L486" t="s">
        <v>41</v>
      </c>
      <c r="M486" s="9">
        <f t="shared" si="45"/>
        <v>41855.208333333336</v>
      </c>
      <c r="N486">
        <v>1407128400</v>
      </c>
      <c r="O486" s="9">
        <f t="shared" si="46"/>
        <v>41904.208333333336</v>
      </c>
      <c r="P486">
        <v>1411362000</v>
      </c>
      <c r="Q486" t="b">
        <v>0</v>
      </c>
      <c r="R486" t="b">
        <v>1</v>
      </c>
      <c r="S486" t="s">
        <v>17</v>
      </c>
      <c r="T486" t="str">
        <f t="shared" si="47"/>
        <v>food/</v>
      </c>
      <c r="U486" t="str">
        <f t="shared" si="48"/>
        <v>food trucks</v>
      </c>
    </row>
    <row r="487" spans="1:21" ht="31" x14ac:dyDescent="0.35">
      <c r="A487">
        <v>485</v>
      </c>
      <c r="B487" s="4" t="s">
        <v>1017</v>
      </c>
      <c r="C487" s="3" t="s">
        <v>1018</v>
      </c>
      <c r="D487">
        <v>90600</v>
      </c>
      <c r="E487" s="11" cm="1">
        <f t="array" ref="E487">_xlfn.IFS(L487="USD",F487, L487="CAD", F487*0.73, L487="AUD", F487*0.64, L487="DKK",F487*0.13, L487="GBP", F487*1.07, L487="CHF", F487*1.01, L487="EUR", F487*0.96)</f>
        <v>29793.08</v>
      </c>
      <c r="F487">
        <v>27844</v>
      </c>
      <c r="G487" s="7">
        <f t="shared" si="43"/>
        <v>0.30732891832229581</v>
      </c>
      <c r="H487" t="s">
        <v>14</v>
      </c>
      <c r="I487">
        <f t="shared" si="44"/>
        <v>42.969135802469133</v>
      </c>
      <c r="J487">
        <v>648</v>
      </c>
      <c r="K487" t="s">
        <v>40</v>
      </c>
      <c r="L487" t="s">
        <v>41</v>
      </c>
      <c r="M487" s="9">
        <f t="shared" si="45"/>
        <v>43626.208333333328</v>
      </c>
      <c r="N487">
        <v>1560142800</v>
      </c>
      <c r="O487" s="9">
        <f t="shared" si="46"/>
        <v>43667.208333333328</v>
      </c>
      <c r="P487">
        <v>1563685200</v>
      </c>
      <c r="Q487" t="b">
        <v>0</v>
      </c>
      <c r="R487" t="b">
        <v>0</v>
      </c>
      <c r="S487" t="s">
        <v>33</v>
      </c>
      <c r="T487" t="str">
        <f t="shared" si="47"/>
        <v>theater/</v>
      </c>
      <c r="U487" t="str">
        <f t="shared" si="48"/>
        <v>plays</v>
      </c>
    </row>
    <row r="488" spans="1:21" ht="31" x14ac:dyDescent="0.35">
      <c r="A488">
        <v>486</v>
      </c>
      <c r="B488" s="4" t="s">
        <v>1019</v>
      </c>
      <c r="C488" s="3" t="s">
        <v>1020</v>
      </c>
      <c r="D488">
        <v>5200</v>
      </c>
      <c r="E488" s="11" cm="1">
        <f t="array" ref="E488">_xlfn.IFS(L488="USD",F488, L488="CAD", F488*0.73, L488="AUD", F488*0.64, L488="DKK",F488*0.13, L488="GBP", F488*1.07, L488="CHF", F488*1.01, L488="EUR", F488*0.96)</f>
        <v>751.1400000000001</v>
      </c>
      <c r="F488">
        <v>702</v>
      </c>
      <c r="G488" s="7">
        <f t="shared" si="43"/>
        <v>0.13500000000000001</v>
      </c>
      <c r="H488" t="s">
        <v>14</v>
      </c>
      <c r="I488">
        <f t="shared" si="44"/>
        <v>33.428571428571431</v>
      </c>
      <c r="J488">
        <v>21</v>
      </c>
      <c r="K488" t="s">
        <v>40</v>
      </c>
      <c r="L488" t="s">
        <v>41</v>
      </c>
      <c r="M488" s="9">
        <f t="shared" si="45"/>
        <v>43168.25</v>
      </c>
      <c r="N488">
        <v>1520575200</v>
      </c>
      <c r="O488" s="9">
        <f t="shared" si="46"/>
        <v>43183.208333333328</v>
      </c>
      <c r="P488">
        <v>1521867600</v>
      </c>
      <c r="Q488" t="b">
        <v>0</v>
      </c>
      <c r="R488" t="b">
        <v>1</v>
      </c>
      <c r="S488" t="s">
        <v>206</v>
      </c>
      <c r="T488" t="str">
        <f t="shared" si="47"/>
        <v>publishing/</v>
      </c>
      <c r="U488" t="str">
        <f t="shared" si="48"/>
        <v>translations</v>
      </c>
    </row>
    <row r="489" spans="1:21" hidden="1" x14ac:dyDescent="0.35">
      <c r="A489">
        <v>487</v>
      </c>
      <c r="B489" s="4" t="s">
        <v>1021</v>
      </c>
      <c r="C489" s="3" t="s">
        <v>1022</v>
      </c>
      <c r="D489">
        <v>110300</v>
      </c>
      <c r="E489" s="11" cm="1">
        <f t="array" ref="E489">_xlfn.IFS(L489="USD",F489, L489="CAD", F489*0.73, L489="AUD", F489*0.64, L489="DKK",F489*0.13, L489="GBP", F489*1.07, L489="CHF", F489*1.01, L489="EUR", F489*0.96)</f>
        <v>197024</v>
      </c>
      <c r="F489">
        <v>197024</v>
      </c>
      <c r="G489" s="7">
        <f t="shared" si="43"/>
        <v>1.7862556663644606</v>
      </c>
      <c r="H489" t="s">
        <v>20</v>
      </c>
      <c r="I489">
        <f t="shared" si="44"/>
        <v>83.982949701619773</v>
      </c>
      <c r="J489">
        <v>2346</v>
      </c>
      <c r="K489" t="s">
        <v>21</v>
      </c>
      <c r="L489" t="s">
        <v>22</v>
      </c>
      <c r="M489" s="9">
        <f t="shared" si="45"/>
        <v>42845.208333333328</v>
      </c>
      <c r="N489">
        <v>1492664400</v>
      </c>
      <c r="O489" s="9">
        <f t="shared" si="46"/>
        <v>42878.208333333328</v>
      </c>
      <c r="P489">
        <v>1495515600</v>
      </c>
      <c r="Q489" t="b">
        <v>0</v>
      </c>
      <c r="R489" t="b">
        <v>0</v>
      </c>
      <c r="S489" t="s">
        <v>33</v>
      </c>
      <c r="T489" t="str">
        <f t="shared" si="47"/>
        <v>theater/</v>
      </c>
      <c r="U489" t="str">
        <f t="shared" si="48"/>
        <v>plays</v>
      </c>
    </row>
    <row r="490" spans="1:21" hidden="1" x14ac:dyDescent="0.35">
      <c r="A490">
        <v>488</v>
      </c>
      <c r="B490" s="4" t="s">
        <v>1023</v>
      </c>
      <c r="C490" s="3" t="s">
        <v>1024</v>
      </c>
      <c r="D490">
        <v>5300</v>
      </c>
      <c r="E490" s="11" cm="1">
        <f t="array" ref="E490">_xlfn.IFS(L490="USD",F490, L490="CAD", F490*0.73, L490="AUD", F490*0.64, L490="DKK",F490*0.13, L490="GBP", F490*1.07, L490="CHF", F490*1.01, L490="EUR", F490*0.96)</f>
        <v>11663</v>
      </c>
      <c r="F490">
        <v>11663</v>
      </c>
      <c r="G490" s="7">
        <f t="shared" si="43"/>
        <v>2.2005660377358489</v>
      </c>
      <c r="H490" t="s">
        <v>20</v>
      </c>
      <c r="I490">
        <f t="shared" si="44"/>
        <v>101.41739130434783</v>
      </c>
      <c r="J490">
        <v>115</v>
      </c>
      <c r="K490" t="s">
        <v>21</v>
      </c>
      <c r="L490" t="s">
        <v>22</v>
      </c>
      <c r="M490" s="9">
        <f t="shared" si="45"/>
        <v>42403.25</v>
      </c>
      <c r="N490">
        <v>1454479200</v>
      </c>
      <c r="O490" s="9">
        <f t="shared" si="46"/>
        <v>42420.25</v>
      </c>
      <c r="P490">
        <v>1455948000</v>
      </c>
      <c r="Q490" t="b">
        <v>0</v>
      </c>
      <c r="R490" t="b">
        <v>0</v>
      </c>
      <c r="S490" t="s">
        <v>33</v>
      </c>
      <c r="T490" t="str">
        <f t="shared" si="47"/>
        <v>theater/</v>
      </c>
      <c r="U490" t="str">
        <f t="shared" si="48"/>
        <v>plays</v>
      </c>
    </row>
    <row r="491" spans="1:21" hidden="1" x14ac:dyDescent="0.35">
      <c r="A491">
        <v>489</v>
      </c>
      <c r="B491" s="4" t="s">
        <v>1025</v>
      </c>
      <c r="C491" s="3" t="s">
        <v>1026</v>
      </c>
      <c r="D491">
        <v>9200</v>
      </c>
      <c r="E491" s="11" cm="1">
        <f t="array" ref="E491">_xlfn.IFS(L491="USD",F491, L491="CAD", F491*0.73, L491="AUD", F491*0.64, L491="DKK",F491*0.13, L491="GBP", F491*1.07, L491="CHF", F491*1.01, L491="EUR", F491*0.96)</f>
        <v>8965.44</v>
      </c>
      <c r="F491">
        <v>9339</v>
      </c>
      <c r="G491" s="7">
        <f t="shared" si="43"/>
        <v>1.015108695652174</v>
      </c>
      <c r="H491" t="s">
        <v>20</v>
      </c>
      <c r="I491">
        <f t="shared" si="44"/>
        <v>109.87058823529412</v>
      </c>
      <c r="J491">
        <v>85</v>
      </c>
      <c r="K491" t="s">
        <v>107</v>
      </c>
      <c r="L491" t="s">
        <v>108</v>
      </c>
      <c r="M491" s="9">
        <f t="shared" si="45"/>
        <v>40406.208333333336</v>
      </c>
      <c r="N491">
        <v>1281934800</v>
      </c>
      <c r="O491" s="9">
        <f t="shared" si="46"/>
        <v>40411.208333333336</v>
      </c>
      <c r="P491">
        <v>1282366800</v>
      </c>
      <c r="Q491" t="b">
        <v>0</v>
      </c>
      <c r="R491" t="b">
        <v>0</v>
      </c>
      <c r="S491" t="s">
        <v>65</v>
      </c>
      <c r="T491" t="str">
        <f t="shared" si="47"/>
        <v>technology/</v>
      </c>
      <c r="U491" t="str">
        <f t="shared" si="48"/>
        <v>wearables</v>
      </c>
    </row>
    <row r="492" spans="1:21" hidden="1" x14ac:dyDescent="0.35">
      <c r="A492">
        <v>490</v>
      </c>
      <c r="B492" s="4" t="s">
        <v>1027</v>
      </c>
      <c r="C492" s="3" t="s">
        <v>1028</v>
      </c>
      <c r="D492">
        <v>2400</v>
      </c>
      <c r="E492" s="11" cm="1">
        <f t="array" ref="E492">_xlfn.IFS(L492="USD",F492, L492="CAD", F492*0.73, L492="AUD", F492*0.64, L492="DKK",F492*0.13, L492="GBP", F492*1.07, L492="CHF", F492*1.01, L492="EUR", F492*0.96)</f>
        <v>4596</v>
      </c>
      <c r="F492">
        <v>4596</v>
      </c>
      <c r="G492" s="7">
        <f t="shared" si="43"/>
        <v>1.915</v>
      </c>
      <c r="H492" t="s">
        <v>20</v>
      </c>
      <c r="I492">
        <f t="shared" si="44"/>
        <v>31.916666666666668</v>
      </c>
      <c r="J492">
        <v>144</v>
      </c>
      <c r="K492" t="s">
        <v>21</v>
      </c>
      <c r="L492" t="s">
        <v>22</v>
      </c>
      <c r="M492" s="9">
        <f t="shared" si="45"/>
        <v>43786.25</v>
      </c>
      <c r="N492">
        <v>1573970400</v>
      </c>
      <c r="O492" s="9">
        <f t="shared" si="46"/>
        <v>43793.25</v>
      </c>
      <c r="P492">
        <v>1574575200</v>
      </c>
      <c r="Q492" t="b">
        <v>0</v>
      </c>
      <c r="R492" t="b">
        <v>0</v>
      </c>
      <c r="S492" t="s">
        <v>1029</v>
      </c>
      <c r="T492" t="str">
        <f t="shared" si="47"/>
        <v>journalism/</v>
      </c>
      <c r="U492" t="str">
        <f t="shared" si="48"/>
        <v>audio</v>
      </c>
    </row>
    <row r="493" spans="1:21" ht="31" hidden="1" x14ac:dyDescent="0.35">
      <c r="A493">
        <v>491</v>
      </c>
      <c r="B493" s="4" t="s">
        <v>1030</v>
      </c>
      <c r="C493" s="3" t="s">
        <v>1031</v>
      </c>
      <c r="D493">
        <v>56800</v>
      </c>
      <c r="E493" s="11" cm="1">
        <f t="array" ref="E493">_xlfn.IFS(L493="USD",F493, L493="CAD", F493*0.73, L493="AUD", F493*0.64, L493="DKK",F493*0.13, L493="GBP", F493*1.07, L493="CHF", F493*1.01, L493="EUR", F493*0.96)</f>
        <v>173437</v>
      </c>
      <c r="F493">
        <v>173437</v>
      </c>
      <c r="G493" s="7">
        <f t="shared" si="43"/>
        <v>3.0534683098591549</v>
      </c>
      <c r="H493" t="s">
        <v>20</v>
      </c>
      <c r="I493">
        <f t="shared" si="44"/>
        <v>70.993450675399103</v>
      </c>
      <c r="J493">
        <v>2443</v>
      </c>
      <c r="K493" t="s">
        <v>21</v>
      </c>
      <c r="L493" t="s">
        <v>22</v>
      </c>
      <c r="M493" s="9">
        <f t="shared" si="45"/>
        <v>41456.208333333336</v>
      </c>
      <c r="N493">
        <v>1372654800</v>
      </c>
      <c r="O493" s="9">
        <f t="shared" si="46"/>
        <v>41482.208333333336</v>
      </c>
      <c r="P493">
        <v>1374901200</v>
      </c>
      <c r="Q493" t="b">
        <v>0</v>
      </c>
      <c r="R493" t="b">
        <v>1</v>
      </c>
      <c r="S493" t="s">
        <v>17</v>
      </c>
      <c r="T493" t="str">
        <f t="shared" si="47"/>
        <v>food/</v>
      </c>
      <c r="U493" t="str">
        <f t="shared" si="48"/>
        <v>food trucks</v>
      </c>
    </row>
    <row r="494" spans="1:21" hidden="1" x14ac:dyDescent="0.35">
      <c r="A494">
        <v>492</v>
      </c>
      <c r="B494" s="4" t="s">
        <v>1032</v>
      </c>
      <c r="C494" s="3" t="s">
        <v>1033</v>
      </c>
      <c r="D494">
        <v>191000</v>
      </c>
      <c r="E494" s="11" cm="1">
        <f t="array" ref="E494">_xlfn.IFS(L494="USD",F494, L494="CAD", F494*0.73, L494="AUD", F494*0.64, L494="DKK",F494*0.13, L494="GBP", F494*1.07, L494="CHF", F494*1.01, L494="EUR", F494*0.96)</f>
        <v>45831</v>
      </c>
      <c r="F494">
        <v>45831</v>
      </c>
      <c r="G494" s="7">
        <f t="shared" si="43"/>
        <v>0.23995287958115183</v>
      </c>
      <c r="H494" t="s">
        <v>74</v>
      </c>
      <c r="I494">
        <f t="shared" si="44"/>
        <v>77.026890756302521</v>
      </c>
      <c r="J494">
        <v>595</v>
      </c>
      <c r="K494" t="s">
        <v>21</v>
      </c>
      <c r="L494" t="s">
        <v>22</v>
      </c>
      <c r="M494" s="9">
        <f t="shared" si="45"/>
        <v>40336.208333333336</v>
      </c>
      <c r="N494">
        <v>1275886800</v>
      </c>
      <c r="O494" s="9">
        <f t="shared" si="46"/>
        <v>40371.208333333336</v>
      </c>
      <c r="P494">
        <v>1278910800</v>
      </c>
      <c r="Q494" t="b">
        <v>1</v>
      </c>
      <c r="R494" t="b">
        <v>1</v>
      </c>
      <c r="S494" t="s">
        <v>100</v>
      </c>
      <c r="T494" t="str">
        <f t="shared" si="47"/>
        <v>film &amp; video/</v>
      </c>
      <c r="U494" t="str">
        <f t="shared" si="48"/>
        <v>shorts</v>
      </c>
    </row>
    <row r="495" spans="1:21" hidden="1" x14ac:dyDescent="0.35">
      <c r="A495">
        <v>493</v>
      </c>
      <c r="B495" s="4" t="s">
        <v>1034</v>
      </c>
      <c r="C495" s="3" t="s">
        <v>1035</v>
      </c>
      <c r="D495">
        <v>900</v>
      </c>
      <c r="E495" s="11" cm="1">
        <f t="array" ref="E495">_xlfn.IFS(L495="USD",F495, L495="CAD", F495*0.73, L495="AUD", F495*0.64, L495="DKK",F495*0.13, L495="GBP", F495*1.07, L495="CHF", F495*1.01, L495="EUR", F495*0.96)</f>
        <v>6514</v>
      </c>
      <c r="F495">
        <v>6514</v>
      </c>
      <c r="G495" s="7">
        <f t="shared" si="43"/>
        <v>7.2377777777777776</v>
      </c>
      <c r="H495" t="s">
        <v>20</v>
      </c>
      <c r="I495">
        <f t="shared" si="44"/>
        <v>101.78125</v>
      </c>
      <c r="J495">
        <v>64</v>
      </c>
      <c r="K495" t="s">
        <v>21</v>
      </c>
      <c r="L495" t="s">
        <v>22</v>
      </c>
      <c r="M495" s="9">
        <f t="shared" si="45"/>
        <v>43645.208333333328</v>
      </c>
      <c r="N495">
        <v>1561784400</v>
      </c>
      <c r="O495" s="9">
        <f t="shared" si="46"/>
        <v>43658.208333333328</v>
      </c>
      <c r="P495">
        <v>1562907600</v>
      </c>
      <c r="Q495" t="b">
        <v>0</v>
      </c>
      <c r="R495" t="b">
        <v>0</v>
      </c>
      <c r="S495" t="s">
        <v>122</v>
      </c>
      <c r="T495" t="str">
        <f t="shared" si="47"/>
        <v>photography/</v>
      </c>
      <c r="U495" t="str">
        <f t="shared" si="48"/>
        <v>photography books</v>
      </c>
    </row>
    <row r="496" spans="1:21" ht="31" hidden="1" x14ac:dyDescent="0.35">
      <c r="A496">
        <v>494</v>
      </c>
      <c r="B496" s="4" t="s">
        <v>1036</v>
      </c>
      <c r="C496" s="3" t="s">
        <v>1037</v>
      </c>
      <c r="D496">
        <v>2500</v>
      </c>
      <c r="E496" s="11" cm="1">
        <f t="array" ref="E496">_xlfn.IFS(L496="USD",F496, L496="CAD", F496*0.73, L496="AUD", F496*0.64, L496="DKK",F496*0.13, L496="GBP", F496*1.07, L496="CHF", F496*1.01, L496="EUR", F496*0.96)</f>
        <v>13684</v>
      </c>
      <c r="F496">
        <v>13684</v>
      </c>
      <c r="G496" s="7">
        <f t="shared" si="43"/>
        <v>5.4736000000000002</v>
      </c>
      <c r="H496" t="s">
        <v>20</v>
      </c>
      <c r="I496">
        <f t="shared" si="44"/>
        <v>51.059701492537314</v>
      </c>
      <c r="J496">
        <v>268</v>
      </c>
      <c r="K496" t="s">
        <v>21</v>
      </c>
      <c r="L496" t="s">
        <v>22</v>
      </c>
      <c r="M496" s="9">
        <f t="shared" si="45"/>
        <v>40990.208333333336</v>
      </c>
      <c r="N496">
        <v>1332392400</v>
      </c>
      <c r="O496" s="9">
        <f t="shared" si="46"/>
        <v>40991.208333333336</v>
      </c>
      <c r="P496">
        <v>1332478800</v>
      </c>
      <c r="Q496" t="b">
        <v>0</v>
      </c>
      <c r="R496" t="b">
        <v>0</v>
      </c>
      <c r="S496" t="s">
        <v>65</v>
      </c>
      <c r="T496" t="str">
        <f t="shared" si="47"/>
        <v>technology/</v>
      </c>
      <c r="U496" t="str">
        <f t="shared" si="48"/>
        <v>wearables</v>
      </c>
    </row>
    <row r="497" spans="1:21" hidden="1" x14ac:dyDescent="0.35">
      <c r="A497">
        <v>495</v>
      </c>
      <c r="B497" s="4" t="s">
        <v>1038</v>
      </c>
      <c r="C497" s="3" t="s">
        <v>1039</v>
      </c>
      <c r="D497">
        <v>3200</v>
      </c>
      <c r="E497" s="11" cm="1">
        <f t="array" ref="E497">_xlfn.IFS(L497="USD",F497, L497="CAD", F497*0.73, L497="AUD", F497*0.64, L497="DKK",F497*0.13, L497="GBP", F497*1.07, L497="CHF", F497*1.01, L497="EUR", F497*0.96)</f>
        <v>1724.3200000000002</v>
      </c>
      <c r="F497">
        <v>13264</v>
      </c>
      <c r="G497" s="7">
        <f t="shared" si="43"/>
        <v>4.1449999999999996</v>
      </c>
      <c r="H497" t="s">
        <v>20</v>
      </c>
      <c r="I497">
        <f t="shared" si="44"/>
        <v>68.02051282051282</v>
      </c>
      <c r="J497">
        <v>195</v>
      </c>
      <c r="K497" t="s">
        <v>36</v>
      </c>
      <c r="L497" t="s">
        <v>37</v>
      </c>
      <c r="M497" s="9">
        <f t="shared" si="45"/>
        <v>41800.208333333336</v>
      </c>
      <c r="N497">
        <v>1402376400</v>
      </c>
      <c r="O497" s="9">
        <f t="shared" si="46"/>
        <v>41804.208333333336</v>
      </c>
      <c r="P497">
        <v>1402722000</v>
      </c>
      <c r="Q497" t="b">
        <v>0</v>
      </c>
      <c r="R497" t="b">
        <v>0</v>
      </c>
      <c r="S497" t="s">
        <v>33</v>
      </c>
      <c r="T497" t="str">
        <f t="shared" si="47"/>
        <v>theater/</v>
      </c>
      <c r="U497" t="str">
        <f t="shared" si="48"/>
        <v>plays</v>
      </c>
    </row>
    <row r="498" spans="1:21" x14ac:dyDescent="0.35">
      <c r="A498">
        <v>496</v>
      </c>
      <c r="B498" s="4" t="s">
        <v>1040</v>
      </c>
      <c r="C498" s="3" t="s">
        <v>1041</v>
      </c>
      <c r="D498">
        <v>183800</v>
      </c>
      <c r="E498" s="11" cm="1">
        <f t="array" ref="E498">_xlfn.IFS(L498="USD",F498, L498="CAD", F498*0.73, L498="AUD", F498*0.64, L498="DKK",F498*0.13, L498="GBP", F498*1.07, L498="CHF", F498*1.01, L498="EUR", F498*0.96)</f>
        <v>1667</v>
      </c>
      <c r="F498">
        <v>1667</v>
      </c>
      <c r="G498" s="7">
        <f t="shared" si="43"/>
        <v>9.0696409140369975E-3</v>
      </c>
      <c r="H498" t="s">
        <v>14</v>
      </c>
      <c r="I498">
        <f t="shared" si="44"/>
        <v>30.87037037037037</v>
      </c>
      <c r="J498">
        <v>54</v>
      </c>
      <c r="K498" t="s">
        <v>21</v>
      </c>
      <c r="L498" t="s">
        <v>22</v>
      </c>
      <c r="M498" s="9">
        <f t="shared" si="45"/>
        <v>42876.208333333328</v>
      </c>
      <c r="N498">
        <v>1495342800</v>
      </c>
      <c r="O498" s="9">
        <f t="shared" si="46"/>
        <v>42893.208333333328</v>
      </c>
      <c r="P498">
        <v>1496811600</v>
      </c>
      <c r="Q498" t="b">
        <v>0</v>
      </c>
      <c r="R498" t="b">
        <v>0</v>
      </c>
      <c r="S498" t="s">
        <v>71</v>
      </c>
      <c r="T498" t="str">
        <f t="shared" si="47"/>
        <v>film &amp; video/</v>
      </c>
      <c r="U498" t="str">
        <f t="shared" si="48"/>
        <v>animation</v>
      </c>
    </row>
    <row r="499" spans="1:21" x14ac:dyDescent="0.35">
      <c r="A499">
        <v>497</v>
      </c>
      <c r="B499" s="4" t="s">
        <v>1042</v>
      </c>
      <c r="C499" s="3" t="s">
        <v>1043</v>
      </c>
      <c r="D499">
        <v>9800</v>
      </c>
      <c r="E499" s="11" cm="1">
        <f t="array" ref="E499">_xlfn.IFS(L499="USD",F499, L499="CAD", F499*0.73, L499="AUD", F499*0.64, L499="DKK",F499*0.13, L499="GBP", F499*1.07, L499="CHF", F499*1.01, L499="EUR", F499*0.96)</f>
        <v>3349</v>
      </c>
      <c r="F499">
        <v>3349</v>
      </c>
      <c r="G499" s="7">
        <f t="shared" si="43"/>
        <v>0.34173469387755101</v>
      </c>
      <c r="H499" t="s">
        <v>14</v>
      </c>
      <c r="I499">
        <f t="shared" si="44"/>
        <v>27.908333333333335</v>
      </c>
      <c r="J499">
        <v>120</v>
      </c>
      <c r="K499" t="s">
        <v>21</v>
      </c>
      <c r="L499" t="s">
        <v>22</v>
      </c>
      <c r="M499" s="9">
        <f t="shared" si="45"/>
        <v>42724.25</v>
      </c>
      <c r="N499">
        <v>1482213600</v>
      </c>
      <c r="O499" s="9">
        <f t="shared" si="46"/>
        <v>42724.25</v>
      </c>
      <c r="P499">
        <v>1482213600</v>
      </c>
      <c r="Q499" t="b">
        <v>0</v>
      </c>
      <c r="R499" t="b">
        <v>1</v>
      </c>
      <c r="S499" t="s">
        <v>65</v>
      </c>
      <c r="T499" t="str">
        <f t="shared" si="47"/>
        <v>technology/</v>
      </c>
      <c r="U499" t="str">
        <f t="shared" si="48"/>
        <v>wearables</v>
      </c>
    </row>
    <row r="500" spans="1:21" x14ac:dyDescent="0.35">
      <c r="A500">
        <v>498</v>
      </c>
      <c r="B500" s="4" t="s">
        <v>1044</v>
      </c>
      <c r="C500" s="3" t="s">
        <v>1045</v>
      </c>
      <c r="D500">
        <v>193400</v>
      </c>
      <c r="E500" s="11" cm="1">
        <f t="array" ref="E500">_xlfn.IFS(L500="USD",F500, L500="CAD", F500*0.73, L500="AUD", F500*0.64, L500="DKK",F500*0.13, L500="GBP", F500*1.07, L500="CHF", F500*1.01, L500="EUR", F500*0.96)</f>
        <v>6021.21</v>
      </c>
      <c r="F500">
        <v>46317</v>
      </c>
      <c r="G500" s="7">
        <f t="shared" si="43"/>
        <v>0.239488107549121</v>
      </c>
      <c r="H500" t="s">
        <v>14</v>
      </c>
      <c r="I500">
        <f t="shared" si="44"/>
        <v>79.994818652849744</v>
      </c>
      <c r="J500">
        <v>579</v>
      </c>
      <c r="K500" t="s">
        <v>36</v>
      </c>
      <c r="L500" t="s">
        <v>37</v>
      </c>
      <c r="M500" s="9">
        <f t="shared" si="45"/>
        <v>42005.25</v>
      </c>
      <c r="N500">
        <v>1420092000</v>
      </c>
      <c r="O500" s="9">
        <f t="shared" si="46"/>
        <v>42007.25</v>
      </c>
      <c r="P500">
        <v>1420264800</v>
      </c>
      <c r="Q500" t="b">
        <v>0</v>
      </c>
      <c r="R500" t="b">
        <v>0</v>
      </c>
      <c r="S500" t="s">
        <v>28</v>
      </c>
      <c r="T500" t="str">
        <f t="shared" si="47"/>
        <v>technology/</v>
      </c>
      <c r="U500" t="str">
        <f t="shared" si="48"/>
        <v>web</v>
      </c>
    </row>
    <row r="501" spans="1:21" ht="31" x14ac:dyDescent="0.35">
      <c r="A501">
        <v>499</v>
      </c>
      <c r="B501" s="4" t="s">
        <v>1046</v>
      </c>
      <c r="C501" s="3" t="s">
        <v>1047</v>
      </c>
      <c r="D501">
        <v>163800</v>
      </c>
      <c r="E501" s="11" cm="1">
        <f t="array" ref="E501">_xlfn.IFS(L501="USD",F501, L501="CAD", F501*0.73, L501="AUD", F501*0.64, L501="DKK",F501*0.13, L501="GBP", F501*1.07, L501="CHF", F501*1.01, L501="EUR", F501*0.96)</f>
        <v>78743</v>
      </c>
      <c r="F501">
        <v>78743</v>
      </c>
      <c r="G501" s="7">
        <f t="shared" si="43"/>
        <v>0.48072649572649573</v>
      </c>
      <c r="H501" t="s">
        <v>14</v>
      </c>
      <c r="I501">
        <f t="shared" si="44"/>
        <v>38.003378378378379</v>
      </c>
      <c r="J501">
        <v>2072</v>
      </c>
      <c r="K501" t="s">
        <v>21</v>
      </c>
      <c r="L501" t="s">
        <v>22</v>
      </c>
      <c r="M501" s="9">
        <f t="shared" si="45"/>
        <v>42444.208333333328</v>
      </c>
      <c r="N501">
        <v>1458018000</v>
      </c>
      <c r="O501" s="9">
        <f t="shared" si="46"/>
        <v>42449.208333333328</v>
      </c>
      <c r="P501">
        <v>1458450000</v>
      </c>
      <c r="Q501" t="b">
        <v>0</v>
      </c>
      <c r="R501" t="b">
        <v>1</v>
      </c>
      <c r="S501" t="s">
        <v>42</v>
      </c>
      <c r="T501" t="str">
        <f t="shared" si="47"/>
        <v>film &amp; video/</v>
      </c>
      <c r="U501" t="str">
        <f t="shared" si="48"/>
        <v>documentary</v>
      </c>
    </row>
    <row r="502" spans="1:21" x14ac:dyDescent="0.35">
      <c r="A502">
        <v>500</v>
      </c>
      <c r="B502" s="4" t="s">
        <v>1048</v>
      </c>
      <c r="C502" s="3" t="s">
        <v>1049</v>
      </c>
      <c r="D502">
        <v>100</v>
      </c>
      <c r="E502" s="11" cm="1">
        <f t="array" ref="E502">_xlfn.IFS(L502="USD",F502, L502="CAD", F502*0.73, L502="AUD", F502*0.64, L502="DKK",F502*0.13, L502="GBP", F502*1.07, L502="CHF", F502*1.01, L502="EUR", F502*0.96)</f>
        <v>0</v>
      </c>
      <c r="F502">
        <v>0</v>
      </c>
      <c r="G502" s="7">
        <f t="shared" si="43"/>
        <v>0</v>
      </c>
      <c r="H502" t="s">
        <v>14</v>
      </c>
      <c r="I502" t="e">
        <f t="shared" si="44"/>
        <v>#DIV/0!</v>
      </c>
      <c r="J502">
        <v>0</v>
      </c>
      <c r="K502" t="s">
        <v>21</v>
      </c>
      <c r="L502" t="s">
        <v>22</v>
      </c>
      <c r="M502" s="9">
        <f t="shared" si="45"/>
        <v>41395.208333333336</v>
      </c>
      <c r="N502">
        <v>1367384400</v>
      </c>
      <c r="O502" s="9">
        <f t="shared" si="46"/>
        <v>41423.208333333336</v>
      </c>
      <c r="P502">
        <v>1369803600</v>
      </c>
      <c r="Q502" t="b">
        <v>0</v>
      </c>
      <c r="R502" t="b">
        <v>1</v>
      </c>
      <c r="S502" t="s">
        <v>33</v>
      </c>
      <c r="T502" t="str">
        <f t="shared" si="47"/>
        <v>theater/</v>
      </c>
      <c r="U502" t="str">
        <f t="shared" si="48"/>
        <v>plays</v>
      </c>
    </row>
    <row r="503" spans="1:21" x14ac:dyDescent="0.35">
      <c r="A503">
        <v>501</v>
      </c>
      <c r="B503" s="4" t="s">
        <v>1050</v>
      </c>
      <c r="C503" s="3" t="s">
        <v>1051</v>
      </c>
      <c r="D503">
        <v>153600</v>
      </c>
      <c r="E503" s="11" cm="1">
        <f t="array" ref="E503">_xlfn.IFS(L503="USD",F503, L503="CAD", F503*0.73, L503="AUD", F503*0.64, L503="DKK",F503*0.13, L503="GBP", F503*1.07, L503="CHF", F503*1.01, L503="EUR", F503*0.96)</f>
        <v>107743</v>
      </c>
      <c r="F503">
        <v>107743</v>
      </c>
      <c r="G503" s="7">
        <f t="shared" si="43"/>
        <v>0.70145182291666663</v>
      </c>
      <c r="H503" t="s">
        <v>14</v>
      </c>
      <c r="I503">
        <f t="shared" si="44"/>
        <v>59.990534521158132</v>
      </c>
      <c r="J503">
        <v>1796</v>
      </c>
      <c r="K503" t="s">
        <v>21</v>
      </c>
      <c r="L503" t="s">
        <v>22</v>
      </c>
      <c r="M503" s="9">
        <f t="shared" si="45"/>
        <v>41345.208333333336</v>
      </c>
      <c r="N503">
        <v>1363064400</v>
      </c>
      <c r="O503" s="9">
        <f t="shared" si="46"/>
        <v>41347.208333333336</v>
      </c>
      <c r="P503">
        <v>1363237200</v>
      </c>
      <c r="Q503" t="b">
        <v>0</v>
      </c>
      <c r="R503" t="b">
        <v>0</v>
      </c>
      <c r="S503" t="s">
        <v>42</v>
      </c>
      <c r="T503" t="str">
        <f t="shared" si="47"/>
        <v>film &amp; video/</v>
      </c>
      <c r="U503" t="str">
        <f t="shared" si="48"/>
        <v>documentary</v>
      </c>
    </row>
    <row r="504" spans="1:21" hidden="1" x14ac:dyDescent="0.35">
      <c r="A504">
        <v>502</v>
      </c>
      <c r="B504" s="4" t="s">
        <v>477</v>
      </c>
      <c r="C504" s="3" t="s">
        <v>1052</v>
      </c>
      <c r="D504">
        <v>1300</v>
      </c>
      <c r="E504" s="11" cm="1">
        <f t="array" ref="E504">_xlfn.IFS(L504="USD",F504, L504="CAD", F504*0.73, L504="AUD", F504*0.64, L504="DKK",F504*0.13, L504="GBP", F504*1.07, L504="CHF", F504*1.01, L504="EUR", F504*0.96)</f>
        <v>4408.96</v>
      </c>
      <c r="F504">
        <v>6889</v>
      </c>
      <c r="G504" s="7">
        <f t="shared" si="43"/>
        <v>5.2992307692307694</v>
      </c>
      <c r="H504" t="s">
        <v>20</v>
      </c>
      <c r="I504">
        <f t="shared" si="44"/>
        <v>37.037634408602152</v>
      </c>
      <c r="J504">
        <v>186</v>
      </c>
      <c r="K504" t="s">
        <v>26</v>
      </c>
      <c r="L504" t="s">
        <v>27</v>
      </c>
      <c r="M504" s="9">
        <f t="shared" si="45"/>
        <v>41117.208333333336</v>
      </c>
      <c r="N504">
        <v>1343365200</v>
      </c>
      <c r="O504" s="9">
        <f t="shared" si="46"/>
        <v>41146.208333333336</v>
      </c>
      <c r="P504">
        <v>1345870800</v>
      </c>
      <c r="Q504" t="b">
        <v>0</v>
      </c>
      <c r="R504" t="b">
        <v>1</v>
      </c>
      <c r="S504" t="s">
        <v>89</v>
      </c>
      <c r="T504" t="str">
        <f t="shared" si="47"/>
        <v>games/</v>
      </c>
      <c r="U504" t="str">
        <f t="shared" si="48"/>
        <v>video games</v>
      </c>
    </row>
    <row r="505" spans="1:21" ht="31" hidden="1" x14ac:dyDescent="0.35">
      <c r="A505">
        <v>503</v>
      </c>
      <c r="B505" s="4" t="s">
        <v>1053</v>
      </c>
      <c r="C505" s="3" t="s">
        <v>1054</v>
      </c>
      <c r="D505">
        <v>25500</v>
      </c>
      <c r="E505" s="11" cm="1">
        <f t="array" ref="E505">_xlfn.IFS(L505="USD",F505, L505="CAD", F505*0.73, L505="AUD", F505*0.64, L505="DKK",F505*0.13, L505="GBP", F505*1.07, L505="CHF", F505*1.01, L505="EUR", F505*0.96)</f>
        <v>45983</v>
      </c>
      <c r="F505">
        <v>45983</v>
      </c>
      <c r="G505" s="7">
        <f t="shared" si="43"/>
        <v>1.8032549019607844</v>
      </c>
      <c r="H505" t="s">
        <v>20</v>
      </c>
      <c r="I505">
        <f t="shared" si="44"/>
        <v>99.963043478260872</v>
      </c>
      <c r="J505">
        <v>460</v>
      </c>
      <c r="K505" t="s">
        <v>21</v>
      </c>
      <c r="L505" t="s">
        <v>22</v>
      </c>
      <c r="M505" s="9">
        <f t="shared" si="45"/>
        <v>42186.208333333328</v>
      </c>
      <c r="N505">
        <v>1435726800</v>
      </c>
      <c r="O505" s="9">
        <f t="shared" si="46"/>
        <v>42206.208333333328</v>
      </c>
      <c r="P505">
        <v>1437454800</v>
      </c>
      <c r="Q505" t="b">
        <v>0</v>
      </c>
      <c r="R505" t="b">
        <v>0</v>
      </c>
      <c r="S505" t="s">
        <v>53</v>
      </c>
      <c r="T505" t="str">
        <f t="shared" si="47"/>
        <v>film &amp; video/</v>
      </c>
      <c r="U505" t="str">
        <f t="shared" si="48"/>
        <v>drama</v>
      </c>
    </row>
    <row r="506" spans="1:21" x14ac:dyDescent="0.35">
      <c r="A506">
        <v>504</v>
      </c>
      <c r="B506" s="4" t="s">
        <v>1055</v>
      </c>
      <c r="C506" s="3" t="s">
        <v>1056</v>
      </c>
      <c r="D506">
        <v>7500</v>
      </c>
      <c r="E506" s="11" cm="1">
        <f t="array" ref="E506">_xlfn.IFS(L506="USD",F506, L506="CAD", F506*0.73, L506="AUD", F506*0.64, L506="DKK",F506*0.13, L506="GBP", F506*1.07, L506="CHF", F506*1.01, L506="EUR", F506*0.96)</f>
        <v>6647.04</v>
      </c>
      <c r="F506">
        <v>6924</v>
      </c>
      <c r="G506" s="7">
        <f t="shared" si="43"/>
        <v>0.92320000000000002</v>
      </c>
      <c r="H506" t="s">
        <v>14</v>
      </c>
      <c r="I506">
        <f t="shared" si="44"/>
        <v>111.6774193548387</v>
      </c>
      <c r="J506">
        <v>62</v>
      </c>
      <c r="K506" t="s">
        <v>107</v>
      </c>
      <c r="L506" t="s">
        <v>108</v>
      </c>
      <c r="M506" s="9">
        <f t="shared" si="45"/>
        <v>42142.208333333328</v>
      </c>
      <c r="N506">
        <v>1431925200</v>
      </c>
      <c r="O506" s="9">
        <f t="shared" si="46"/>
        <v>42143.208333333328</v>
      </c>
      <c r="P506">
        <v>1432011600</v>
      </c>
      <c r="Q506" t="b">
        <v>0</v>
      </c>
      <c r="R506" t="b">
        <v>0</v>
      </c>
      <c r="S506" t="s">
        <v>23</v>
      </c>
      <c r="T506" t="str">
        <f t="shared" si="47"/>
        <v>music/</v>
      </c>
      <c r="U506" t="str">
        <f t="shared" si="48"/>
        <v>rock</v>
      </c>
    </row>
    <row r="507" spans="1:21" x14ac:dyDescent="0.35">
      <c r="A507">
        <v>505</v>
      </c>
      <c r="B507" s="4" t="s">
        <v>1057</v>
      </c>
      <c r="C507" s="3" t="s">
        <v>1058</v>
      </c>
      <c r="D507">
        <v>89900</v>
      </c>
      <c r="E507" s="11" cm="1">
        <f t="array" ref="E507">_xlfn.IFS(L507="USD",F507, L507="CAD", F507*0.73, L507="AUD", F507*0.64, L507="DKK",F507*0.13, L507="GBP", F507*1.07, L507="CHF", F507*1.01, L507="EUR", F507*0.96)</f>
        <v>12497</v>
      </c>
      <c r="F507">
        <v>12497</v>
      </c>
      <c r="G507" s="7">
        <f t="shared" si="43"/>
        <v>0.13901001112347053</v>
      </c>
      <c r="H507" t="s">
        <v>14</v>
      </c>
      <c r="I507">
        <f t="shared" si="44"/>
        <v>36.014409221902014</v>
      </c>
      <c r="J507">
        <v>347</v>
      </c>
      <c r="K507" t="s">
        <v>21</v>
      </c>
      <c r="L507" t="s">
        <v>22</v>
      </c>
      <c r="M507" s="9">
        <f t="shared" si="45"/>
        <v>41341.25</v>
      </c>
      <c r="N507">
        <v>1362722400</v>
      </c>
      <c r="O507" s="9">
        <f t="shared" si="46"/>
        <v>41383.208333333336</v>
      </c>
      <c r="P507">
        <v>1366347600</v>
      </c>
      <c r="Q507" t="b">
        <v>0</v>
      </c>
      <c r="R507" t="b">
        <v>1</v>
      </c>
      <c r="S507" t="s">
        <v>133</v>
      </c>
      <c r="T507" t="str">
        <f t="shared" si="47"/>
        <v>publishing/</v>
      </c>
      <c r="U507" t="str">
        <f t="shared" si="48"/>
        <v>radio &amp; podcasts</v>
      </c>
    </row>
    <row r="508" spans="1:21" hidden="1" x14ac:dyDescent="0.35">
      <c r="A508">
        <v>506</v>
      </c>
      <c r="B508" s="4" t="s">
        <v>1059</v>
      </c>
      <c r="C508" s="3" t="s">
        <v>1060</v>
      </c>
      <c r="D508">
        <v>18000</v>
      </c>
      <c r="E508" s="11" cm="1">
        <f t="array" ref="E508">_xlfn.IFS(L508="USD",F508, L508="CAD", F508*0.73, L508="AUD", F508*0.64, L508="DKK",F508*0.13, L508="GBP", F508*1.07, L508="CHF", F508*1.01, L508="EUR", F508*0.96)</f>
        <v>166874</v>
      </c>
      <c r="F508">
        <v>166874</v>
      </c>
      <c r="G508" s="7">
        <f t="shared" si="43"/>
        <v>9.2707777777777771</v>
      </c>
      <c r="H508" t="s">
        <v>20</v>
      </c>
      <c r="I508">
        <f t="shared" si="44"/>
        <v>66.010284810126578</v>
      </c>
      <c r="J508">
        <v>2528</v>
      </c>
      <c r="K508" t="s">
        <v>21</v>
      </c>
      <c r="L508" t="s">
        <v>22</v>
      </c>
      <c r="M508" s="9">
        <f t="shared" si="45"/>
        <v>43062.25</v>
      </c>
      <c r="N508">
        <v>1511416800</v>
      </c>
      <c r="O508" s="9">
        <f t="shared" si="46"/>
        <v>43079.25</v>
      </c>
      <c r="P508">
        <v>1512885600</v>
      </c>
      <c r="Q508" t="b">
        <v>0</v>
      </c>
      <c r="R508" t="b">
        <v>1</v>
      </c>
      <c r="S508" t="s">
        <v>33</v>
      </c>
      <c r="T508" t="str">
        <f t="shared" si="47"/>
        <v>theater/</v>
      </c>
      <c r="U508" t="str">
        <f t="shared" si="48"/>
        <v>plays</v>
      </c>
    </row>
    <row r="509" spans="1:21" ht="31" x14ac:dyDescent="0.35">
      <c r="A509">
        <v>507</v>
      </c>
      <c r="B509" s="4" t="s">
        <v>1061</v>
      </c>
      <c r="C509" s="3" t="s">
        <v>1062</v>
      </c>
      <c r="D509">
        <v>2100</v>
      </c>
      <c r="E509" s="11" cm="1">
        <f t="array" ref="E509">_xlfn.IFS(L509="USD",F509, L509="CAD", F509*0.73, L509="AUD", F509*0.64, L509="DKK",F509*0.13, L509="GBP", F509*1.07, L509="CHF", F509*1.01, L509="EUR", F509*0.96)</f>
        <v>837</v>
      </c>
      <c r="F509">
        <v>837</v>
      </c>
      <c r="G509" s="7">
        <f t="shared" si="43"/>
        <v>0.39857142857142858</v>
      </c>
      <c r="H509" t="s">
        <v>14</v>
      </c>
      <c r="I509">
        <f t="shared" si="44"/>
        <v>44.05263157894737</v>
      </c>
      <c r="J509">
        <v>19</v>
      </c>
      <c r="K509" t="s">
        <v>21</v>
      </c>
      <c r="L509" t="s">
        <v>22</v>
      </c>
      <c r="M509" s="9">
        <f t="shared" si="45"/>
        <v>41373.208333333336</v>
      </c>
      <c r="N509">
        <v>1365483600</v>
      </c>
      <c r="O509" s="9">
        <f t="shared" si="46"/>
        <v>41422.208333333336</v>
      </c>
      <c r="P509">
        <v>1369717200</v>
      </c>
      <c r="Q509" t="b">
        <v>0</v>
      </c>
      <c r="R509" t="b">
        <v>1</v>
      </c>
      <c r="S509" t="s">
        <v>28</v>
      </c>
      <c r="T509" t="str">
        <f t="shared" si="47"/>
        <v>technology/</v>
      </c>
      <c r="U509" t="str">
        <f t="shared" si="48"/>
        <v>web</v>
      </c>
    </row>
    <row r="510" spans="1:21" hidden="1" x14ac:dyDescent="0.35">
      <c r="A510">
        <v>508</v>
      </c>
      <c r="B510" s="4" t="s">
        <v>1063</v>
      </c>
      <c r="C510" s="3" t="s">
        <v>1064</v>
      </c>
      <c r="D510">
        <v>172700</v>
      </c>
      <c r="E510" s="11" cm="1">
        <f t="array" ref="E510">_xlfn.IFS(L510="USD",F510, L510="CAD", F510*0.73, L510="AUD", F510*0.64, L510="DKK",F510*0.13, L510="GBP", F510*1.07, L510="CHF", F510*1.01, L510="EUR", F510*0.96)</f>
        <v>193820</v>
      </c>
      <c r="F510">
        <v>193820</v>
      </c>
      <c r="G510" s="7">
        <f t="shared" si="43"/>
        <v>1.1222929936305732</v>
      </c>
      <c r="H510" t="s">
        <v>20</v>
      </c>
      <c r="I510">
        <f t="shared" si="44"/>
        <v>52.999726551818434</v>
      </c>
      <c r="J510">
        <v>3657</v>
      </c>
      <c r="K510" t="s">
        <v>21</v>
      </c>
      <c r="L510" t="s">
        <v>22</v>
      </c>
      <c r="M510" s="9">
        <f t="shared" si="45"/>
        <v>43310.208333333328</v>
      </c>
      <c r="N510">
        <v>1532840400</v>
      </c>
      <c r="O510" s="9">
        <f t="shared" si="46"/>
        <v>43331.208333333328</v>
      </c>
      <c r="P510">
        <v>1534654800</v>
      </c>
      <c r="Q510" t="b">
        <v>0</v>
      </c>
      <c r="R510" t="b">
        <v>0</v>
      </c>
      <c r="S510" t="s">
        <v>33</v>
      </c>
      <c r="T510" t="str">
        <f t="shared" si="47"/>
        <v>theater/</v>
      </c>
      <c r="U510" t="str">
        <f t="shared" si="48"/>
        <v>plays</v>
      </c>
    </row>
    <row r="511" spans="1:21" x14ac:dyDescent="0.35">
      <c r="A511">
        <v>509</v>
      </c>
      <c r="B511" s="4" t="s">
        <v>398</v>
      </c>
      <c r="C511" s="3" t="s">
        <v>1065</v>
      </c>
      <c r="D511">
        <v>168500</v>
      </c>
      <c r="E511" s="11" cm="1">
        <f t="array" ref="E511">_xlfn.IFS(L511="USD",F511, L511="CAD", F511*0.73, L511="AUD", F511*0.64, L511="DKK",F511*0.13, L511="GBP", F511*1.07, L511="CHF", F511*1.01, L511="EUR", F511*0.96)</f>
        <v>119510</v>
      </c>
      <c r="F511">
        <v>119510</v>
      </c>
      <c r="G511" s="7">
        <f t="shared" si="43"/>
        <v>0.70925816023738875</v>
      </c>
      <c r="H511" t="s">
        <v>14</v>
      </c>
      <c r="I511">
        <f t="shared" si="44"/>
        <v>95</v>
      </c>
      <c r="J511">
        <v>1258</v>
      </c>
      <c r="K511" t="s">
        <v>21</v>
      </c>
      <c r="L511" t="s">
        <v>22</v>
      </c>
      <c r="M511" s="9">
        <f t="shared" si="45"/>
        <v>41034.208333333336</v>
      </c>
      <c r="N511">
        <v>1336194000</v>
      </c>
      <c r="O511" s="9">
        <f t="shared" si="46"/>
        <v>41044.208333333336</v>
      </c>
      <c r="P511">
        <v>1337058000</v>
      </c>
      <c r="Q511" t="b">
        <v>0</v>
      </c>
      <c r="R511" t="b">
        <v>0</v>
      </c>
      <c r="S511" t="s">
        <v>33</v>
      </c>
      <c r="T511" t="str">
        <f t="shared" si="47"/>
        <v>theater/</v>
      </c>
      <c r="U511" t="str">
        <f t="shared" si="48"/>
        <v>plays</v>
      </c>
    </row>
    <row r="512" spans="1:21" hidden="1" x14ac:dyDescent="0.35">
      <c r="A512">
        <v>510</v>
      </c>
      <c r="B512" s="4" t="s">
        <v>1066</v>
      </c>
      <c r="C512" s="3" t="s">
        <v>1067</v>
      </c>
      <c r="D512">
        <v>7800</v>
      </c>
      <c r="E512" s="11" cm="1">
        <f t="array" ref="E512">_xlfn.IFS(L512="USD",F512, L512="CAD", F512*0.73, L512="AUD", F512*0.64, L512="DKK",F512*0.13, L512="GBP", F512*1.07, L512="CHF", F512*1.01, L512="EUR", F512*0.96)</f>
        <v>5944.96</v>
      </c>
      <c r="F512">
        <v>9289</v>
      </c>
      <c r="G512" s="7">
        <f t="shared" si="43"/>
        <v>1.1908974358974358</v>
      </c>
      <c r="H512" t="s">
        <v>20</v>
      </c>
      <c r="I512">
        <f t="shared" si="44"/>
        <v>70.908396946564892</v>
      </c>
      <c r="J512">
        <v>131</v>
      </c>
      <c r="K512" t="s">
        <v>26</v>
      </c>
      <c r="L512" t="s">
        <v>27</v>
      </c>
      <c r="M512" s="9">
        <f t="shared" si="45"/>
        <v>43251.208333333328</v>
      </c>
      <c r="N512">
        <v>1527742800</v>
      </c>
      <c r="O512" s="9">
        <f t="shared" si="46"/>
        <v>43275.208333333328</v>
      </c>
      <c r="P512">
        <v>1529816400</v>
      </c>
      <c r="Q512" t="b">
        <v>0</v>
      </c>
      <c r="R512" t="b">
        <v>0</v>
      </c>
      <c r="S512" t="s">
        <v>53</v>
      </c>
      <c r="T512" t="str">
        <f t="shared" si="47"/>
        <v>film &amp; video/</v>
      </c>
      <c r="U512" t="str">
        <f t="shared" si="48"/>
        <v>drama</v>
      </c>
    </row>
    <row r="513" spans="1:21" x14ac:dyDescent="0.35">
      <c r="A513">
        <v>511</v>
      </c>
      <c r="B513" s="4" t="s">
        <v>1068</v>
      </c>
      <c r="C513" s="3" t="s">
        <v>1069</v>
      </c>
      <c r="D513">
        <v>147800</v>
      </c>
      <c r="E513" s="11" cm="1">
        <f t="array" ref="E513">_xlfn.IFS(L513="USD",F513, L513="CAD", F513*0.73, L513="AUD", F513*0.64, L513="DKK",F513*0.13, L513="GBP", F513*1.07, L513="CHF", F513*1.01, L513="EUR", F513*0.96)</f>
        <v>35498</v>
      </c>
      <c r="F513">
        <v>35498</v>
      </c>
      <c r="G513" s="7">
        <f t="shared" si="43"/>
        <v>0.24017591339648173</v>
      </c>
      <c r="H513" t="s">
        <v>14</v>
      </c>
      <c r="I513">
        <f t="shared" si="44"/>
        <v>98.060773480662988</v>
      </c>
      <c r="J513">
        <v>362</v>
      </c>
      <c r="K513" t="s">
        <v>21</v>
      </c>
      <c r="L513" t="s">
        <v>22</v>
      </c>
      <c r="M513" s="9">
        <f t="shared" si="45"/>
        <v>43671.208333333328</v>
      </c>
      <c r="N513">
        <v>1564030800</v>
      </c>
      <c r="O513" s="9">
        <f t="shared" si="46"/>
        <v>43681.208333333328</v>
      </c>
      <c r="P513">
        <v>1564894800</v>
      </c>
      <c r="Q513" t="b">
        <v>0</v>
      </c>
      <c r="R513" t="b">
        <v>0</v>
      </c>
      <c r="S513" t="s">
        <v>33</v>
      </c>
      <c r="T513" t="str">
        <f t="shared" si="47"/>
        <v>theater/</v>
      </c>
      <c r="U513" t="str">
        <f t="shared" si="48"/>
        <v>plays</v>
      </c>
    </row>
    <row r="514" spans="1:21" hidden="1" x14ac:dyDescent="0.35">
      <c r="A514">
        <v>512</v>
      </c>
      <c r="B514" s="4" t="s">
        <v>1070</v>
      </c>
      <c r="C514" s="3" t="s">
        <v>1071</v>
      </c>
      <c r="D514">
        <v>9100</v>
      </c>
      <c r="E514" s="11" cm="1">
        <f t="array" ref="E514">_xlfn.IFS(L514="USD",F514, L514="CAD", F514*0.73, L514="AUD", F514*0.64, L514="DKK",F514*0.13, L514="GBP", F514*1.07, L514="CHF", F514*1.01, L514="EUR", F514*0.96)</f>
        <v>12678</v>
      </c>
      <c r="F514">
        <v>12678</v>
      </c>
      <c r="G514" s="7">
        <f t="shared" ref="G514:G577" si="49">F514/D514</f>
        <v>1.3931868131868133</v>
      </c>
      <c r="H514" t="s">
        <v>20</v>
      </c>
      <c r="I514">
        <f t="shared" si="44"/>
        <v>53.046025104602514</v>
      </c>
      <c r="J514">
        <v>239</v>
      </c>
      <c r="K514" t="s">
        <v>21</v>
      </c>
      <c r="L514" t="s">
        <v>22</v>
      </c>
      <c r="M514" s="9">
        <f t="shared" si="45"/>
        <v>41825.208333333336</v>
      </c>
      <c r="N514">
        <v>1404536400</v>
      </c>
      <c r="O514" s="9">
        <f t="shared" si="46"/>
        <v>41826.208333333336</v>
      </c>
      <c r="P514">
        <v>1404622800</v>
      </c>
      <c r="Q514" t="b">
        <v>0</v>
      </c>
      <c r="R514" t="b">
        <v>1</v>
      </c>
      <c r="S514" t="s">
        <v>89</v>
      </c>
      <c r="T514" t="str">
        <f t="shared" si="47"/>
        <v>games/</v>
      </c>
      <c r="U514" t="str">
        <f t="shared" si="48"/>
        <v>video games</v>
      </c>
    </row>
    <row r="515" spans="1:21" hidden="1" x14ac:dyDescent="0.35">
      <c r="A515">
        <v>513</v>
      </c>
      <c r="B515" s="4" t="s">
        <v>1072</v>
      </c>
      <c r="C515" s="3" t="s">
        <v>1073</v>
      </c>
      <c r="D515">
        <v>8300</v>
      </c>
      <c r="E515" s="11" cm="1">
        <f t="array" ref="E515">_xlfn.IFS(L515="USD",F515, L515="CAD", F515*0.73, L515="AUD", F515*0.64, L515="DKK",F515*0.13, L515="GBP", F515*1.07, L515="CHF", F515*1.01, L515="EUR", F515*0.96)</f>
        <v>3260</v>
      </c>
      <c r="F515">
        <v>3260</v>
      </c>
      <c r="G515" s="7">
        <f t="shared" si="49"/>
        <v>0.39277108433734942</v>
      </c>
      <c r="H515" t="s">
        <v>74</v>
      </c>
      <c r="I515">
        <f t="shared" ref="I515:I578" si="50">(F515/J515)</f>
        <v>93.142857142857139</v>
      </c>
      <c r="J515">
        <v>35</v>
      </c>
      <c r="K515" t="s">
        <v>21</v>
      </c>
      <c r="L515" t="s">
        <v>22</v>
      </c>
      <c r="M515" s="9">
        <f t="shared" ref="M515:M578" si="51">(((N515/60)/60)/24)+DATE(1970, 1, 1)</f>
        <v>40430.208333333336</v>
      </c>
      <c r="N515">
        <v>1284008400</v>
      </c>
      <c r="O515" s="9">
        <f t="shared" ref="O515:O578" si="52">(((P515/60)/60)/24)+DATE(1970, 1, 1)</f>
        <v>40432.208333333336</v>
      </c>
      <c r="P515">
        <v>1284181200</v>
      </c>
      <c r="Q515" t="b">
        <v>0</v>
      </c>
      <c r="R515" t="b">
        <v>0</v>
      </c>
      <c r="S515" t="s">
        <v>269</v>
      </c>
      <c r="T515" t="str">
        <f t="shared" si="47"/>
        <v>film &amp; video/</v>
      </c>
      <c r="U515" t="str">
        <f t="shared" si="48"/>
        <v>television</v>
      </c>
    </row>
    <row r="516" spans="1:21" hidden="1" x14ac:dyDescent="0.35">
      <c r="A516">
        <v>514</v>
      </c>
      <c r="B516" s="4" t="s">
        <v>1074</v>
      </c>
      <c r="C516" s="3" t="s">
        <v>1075</v>
      </c>
      <c r="D516">
        <v>138700</v>
      </c>
      <c r="E516" s="11" cm="1">
        <f t="array" ref="E516">_xlfn.IFS(L516="USD",F516, L516="CAD", F516*0.73, L516="AUD", F516*0.64, L516="DKK",F516*0.13, L516="GBP", F516*1.07, L516="CHF", F516*1.01, L516="EUR", F516*0.96)</f>
        <v>31434.23</v>
      </c>
      <c r="F516">
        <v>31123</v>
      </c>
      <c r="G516" s="7">
        <f t="shared" si="49"/>
        <v>0.22439077144917088</v>
      </c>
      <c r="H516" t="s">
        <v>74</v>
      </c>
      <c r="I516">
        <f t="shared" si="50"/>
        <v>58.945075757575758</v>
      </c>
      <c r="J516">
        <v>528</v>
      </c>
      <c r="K516" t="s">
        <v>98</v>
      </c>
      <c r="L516" t="s">
        <v>99</v>
      </c>
      <c r="M516" s="9">
        <f t="shared" si="51"/>
        <v>41614.25</v>
      </c>
      <c r="N516">
        <v>1386309600</v>
      </c>
      <c r="O516" s="9">
        <f t="shared" si="52"/>
        <v>41619.25</v>
      </c>
      <c r="P516">
        <v>1386741600</v>
      </c>
      <c r="Q516" t="b">
        <v>0</v>
      </c>
      <c r="R516" t="b">
        <v>1</v>
      </c>
      <c r="S516" t="s">
        <v>23</v>
      </c>
      <c r="T516" t="str">
        <f t="shared" si="47"/>
        <v>music/</v>
      </c>
      <c r="U516" t="str">
        <f t="shared" si="48"/>
        <v>rock</v>
      </c>
    </row>
    <row r="517" spans="1:21" x14ac:dyDescent="0.35">
      <c r="A517">
        <v>515</v>
      </c>
      <c r="B517" s="4" t="s">
        <v>1076</v>
      </c>
      <c r="C517" s="3" t="s">
        <v>1077</v>
      </c>
      <c r="D517">
        <v>8600</v>
      </c>
      <c r="E517" s="11" cm="1">
        <f t="array" ref="E517">_xlfn.IFS(L517="USD",F517, L517="CAD", F517*0.73, L517="AUD", F517*0.64, L517="DKK",F517*0.13, L517="GBP", F517*1.07, L517="CHF", F517*1.01, L517="EUR", F517*0.96)</f>
        <v>3501.81</v>
      </c>
      <c r="F517">
        <v>4797</v>
      </c>
      <c r="G517" s="7">
        <f t="shared" si="49"/>
        <v>0.55779069767441858</v>
      </c>
      <c r="H517" t="s">
        <v>14</v>
      </c>
      <c r="I517">
        <f t="shared" si="50"/>
        <v>36.067669172932334</v>
      </c>
      <c r="J517">
        <v>133</v>
      </c>
      <c r="K517" t="s">
        <v>15</v>
      </c>
      <c r="L517" t="s">
        <v>16</v>
      </c>
      <c r="M517" s="9">
        <f t="shared" si="51"/>
        <v>40900.25</v>
      </c>
      <c r="N517">
        <v>1324620000</v>
      </c>
      <c r="O517" s="9">
        <f t="shared" si="52"/>
        <v>40902.25</v>
      </c>
      <c r="P517">
        <v>1324792800</v>
      </c>
      <c r="Q517" t="b">
        <v>0</v>
      </c>
      <c r="R517" t="b">
        <v>1</v>
      </c>
      <c r="S517" t="s">
        <v>33</v>
      </c>
      <c r="T517" t="str">
        <f t="shared" ref="T517:T580" si="53">LEFT(S517, SEARCH("/",S517,1))</f>
        <v>theater/</v>
      </c>
      <c r="U517" t="str">
        <f t="shared" si="48"/>
        <v>plays</v>
      </c>
    </row>
    <row r="518" spans="1:21" x14ac:dyDescent="0.35">
      <c r="A518">
        <v>516</v>
      </c>
      <c r="B518" s="4" t="s">
        <v>1078</v>
      </c>
      <c r="C518" s="3" t="s">
        <v>1079</v>
      </c>
      <c r="D518">
        <v>125400</v>
      </c>
      <c r="E518" s="11" cm="1">
        <f t="array" ref="E518">_xlfn.IFS(L518="USD",F518, L518="CAD", F518*0.73, L518="AUD", F518*0.64, L518="DKK",F518*0.13, L518="GBP", F518*1.07, L518="CHF", F518*1.01, L518="EUR", F518*0.96)</f>
        <v>53324</v>
      </c>
      <c r="F518">
        <v>53324</v>
      </c>
      <c r="G518" s="7">
        <f t="shared" si="49"/>
        <v>0.42523125996810207</v>
      </c>
      <c r="H518" t="s">
        <v>14</v>
      </c>
      <c r="I518">
        <f t="shared" si="50"/>
        <v>63.030732860520096</v>
      </c>
      <c r="J518">
        <v>846</v>
      </c>
      <c r="K518" t="s">
        <v>21</v>
      </c>
      <c r="L518" t="s">
        <v>22</v>
      </c>
      <c r="M518" s="9">
        <f t="shared" si="51"/>
        <v>40396.208333333336</v>
      </c>
      <c r="N518">
        <v>1281070800</v>
      </c>
      <c r="O518" s="9">
        <f t="shared" si="52"/>
        <v>40434.208333333336</v>
      </c>
      <c r="P518">
        <v>1284354000</v>
      </c>
      <c r="Q518" t="b">
        <v>0</v>
      </c>
      <c r="R518" t="b">
        <v>0</v>
      </c>
      <c r="S518" t="s">
        <v>68</v>
      </c>
      <c r="T518" t="str">
        <f t="shared" si="53"/>
        <v>publishing/</v>
      </c>
      <c r="U518" t="str">
        <f t="shared" si="48"/>
        <v>nonfiction</v>
      </c>
    </row>
    <row r="519" spans="1:21" hidden="1" x14ac:dyDescent="0.35">
      <c r="A519">
        <v>517</v>
      </c>
      <c r="B519" s="4" t="s">
        <v>1080</v>
      </c>
      <c r="C519" s="3" t="s">
        <v>1081</v>
      </c>
      <c r="D519">
        <v>5900</v>
      </c>
      <c r="E519" s="11" cm="1">
        <f t="array" ref="E519">_xlfn.IFS(L519="USD",F519, L519="CAD", F519*0.73, L519="AUD", F519*0.64, L519="DKK",F519*0.13, L519="GBP", F519*1.07, L519="CHF", F519*1.01, L519="EUR", F519*0.96)</f>
        <v>6608</v>
      </c>
      <c r="F519">
        <v>6608</v>
      </c>
      <c r="G519" s="7">
        <f t="shared" si="49"/>
        <v>1.1200000000000001</v>
      </c>
      <c r="H519" t="s">
        <v>20</v>
      </c>
      <c r="I519">
        <f t="shared" si="50"/>
        <v>84.717948717948715</v>
      </c>
      <c r="J519">
        <v>78</v>
      </c>
      <c r="K519" t="s">
        <v>21</v>
      </c>
      <c r="L519" t="s">
        <v>22</v>
      </c>
      <c r="M519" s="9">
        <f t="shared" si="51"/>
        <v>42860.208333333328</v>
      </c>
      <c r="N519">
        <v>1493960400</v>
      </c>
      <c r="O519" s="9">
        <f t="shared" si="52"/>
        <v>42865.208333333328</v>
      </c>
      <c r="P519">
        <v>1494392400</v>
      </c>
      <c r="Q519" t="b">
        <v>0</v>
      </c>
      <c r="R519" t="b">
        <v>0</v>
      </c>
      <c r="S519" t="s">
        <v>17</v>
      </c>
      <c r="T519" t="str">
        <f t="shared" si="53"/>
        <v>food/</v>
      </c>
      <c r="U519" t="str">
        <f t="shared" si="48"/>
        <v>food trucks</v>
      </c>
    </row>
    <row r="520" spans="1:21" ht="31" x14ac:dyDescent="0.35">
      <c r="A520">
        <v>518</v>
      </c>
      <c r="B520" s="4" t="s">
        <v>1082</v>
      </c>
      <c r="C520" s="3" t="s">
        <v>1083</v>
      </c>
      <c r="D520">
        <v>8800</v>
      </c>
      <c r="E520" s="11" cm="1">
        <f t="array" ref="E520">_xlfn.IFS(L520="USD",F520, L520="CAD", F520*0.73, L520="AUD", F520*0.64, L520="DKK",F520*0.13, L520="GBP", F520*1.07, L520="CHF", F520*1.01, L520="EUR", F520*0.96)</f>
        <v>622</v>
      </c>
      <c r="F520">
        <v>622</v>
      </c>
      <c r="G520" s="7">
        <f t="shared" si="49"/>
        <v>7.0681818181818179E-2</v>
      </c>
      <c r="H520" t="s">
        <v>14</v>
      </c>
      <c r="I520">
        <f t="shared" si="50"/>
        <v>62.2</v>
      </c>
      <c r="J520">
        <v>10</v>
      </c>
      <c r="K520" t="s">
        <v>21</v>
      </c>
      <c r="L520" t="s">
        <v>22</v>
      </c>
      <c r="M520" s="9">
        <f t="shared" si="51"/>
        <v>43154.25</v>
      </c>
      <c r="N520">
        <v>1519365600</v>
      </c>
      <c r="O520" s="9">
        <f t="shared" si="52"/>
        <v>43156.25</v>
      </c>
      <c r="P520">
        <v>1519538400</v>
      </c>
      <c r="Q520" t="b">
        <v>0</v>
      </c>
      <c r="R520" t="b">
        <v>1</v>
      </c>
      <c r="S520" t="s">
        <v>71</v>
      </c>
      <c r="T520" t="str">
        <f t="shared" si="53"/>
        <v>film &amp; video/</v>
      </c>
      <c r="U520" t="str">
        <f t="shared" si="48"/>
        <v>animation</v>
      </c>
    </row>
    <row r="521" spans="1:21" hidden="1" x14ac:dyDescent="0.35">
      <c r="A521">
        <v>519</v>
      </c>
      <c r="B521" s="4" t="s">
        <v>1084</v>
      </c>
      <c r="C521" s="3" t="s">
        <v>1085</v>
      </c>
      <c r="D521">
        <v>177700</v>
      </c>
      <c r="E521" s="11" cm="1">
        <f t="array" ref="E521">_xlfn.IFS(L521="USD",F521, L521="CAD", F521*0.73, L521="AUD", F521*0.64, L521="DKK",F521*0.13, L521="GBP", F521*1.07, L521="CHF", F521*1.01, L521="EUR", F521*0.96)</f>
        <v>180802</v>
      </c>
      <c r="F521">
        <v>180802</v>
      </c>
      <c r="G521" s="7">
        <f t="shared" si="49"/>
        <v>1.0174563871693867</v>
      </c>
      <c r="H521" t="s">
        <v>20</v>
      </c>
      <c r="I521">
        <f t="shared" si="50"/>
        <v>101.97518330513255</v>
      </c>
      <c r="J521">
        <v>1773</v>
      </c>
      <c r="K521" t="s">
        <v>21</v>
      </c>
      <c r="L521" t="s">
        <v>22</v>
      </c>
      <c r="M521" s="9">
        <f t="shared" si="51"/>
        <v>42012.25</v>
      </c>
      <c r="N521">
        <v>1420696800</v>
      </c>
      <c r="O521" s="9">
        <f t="shared" si="52"/>
        <v>42026.25</v>
      </c>
      <c r="P521">
        <v>1421906400</v>
      </c>
      <c r="Q521" t="b">
        <v>0</v>
      </c>
      <c r="R521" t="b">
        <v>1</v>
      </c>
      <c r="S521" t="s">
        <v>23</v>
      </c>
      <c r="T521" t="str">
        <f t="shared" si="53"/>
        <v>music/</v>
      </c>
      <c r="U521" t="str">
        <f t="shared" si="48"/>
        <v>rock</v>
      </c>
    </row>
    <row r="522" spans="1:21" hidden="1" x14ac:dyDescent="0.35">
      <c r="A522">
        <v>520</v>
      </c>
      <c r="B522" s="4" t="s">
        <v>1086</v>
      </c>
      <c r="C522" s="3" t="s">
        <v>1087</v>
      </c>
      <c r="D522">
        <v>800</v>
      </c>
      <c r="E522" s="11" cm="1">
        <f t="array" ref="E522">_xlfn.IFS(L522="USD",F522, L522="CAD", F522*0.73, L522="AUD", F522*0.64, L522="DKK",F522*0.13, L522="GBP", F522*1.07, L522="CHF", F522*1.01, L522="EUR", F522*0.96)</f>
        <v>3406</v>
      </c>
      <c r="F522">
        <v>3406</v>
      </c>
      <c r="G522" s="7">
        <f t="shared" si="49"/>
        <v>4.2575000000000003</v>
      </c>
      <c r="H522" t="s">
        <v>20</v>
      </c>
      <c r="I522">
        <f t="shared" si="50"/>
        <v>106.4375</v>
      </c>
      <c r="J522">
        <v>32</v>
      </c>
      <c r="K522" t="s">
        <v>21</v>
      </c>
      <c r="L522" t="s">
        <v>22</v>
      </c>
      <c r="M522" s="9">
        <f t="shared" si="51"/>
        <v>43574.208333333328</v>
      </c>
      <c r="N522">
        <v>1555650000</v>
      </c>
      <c r="O522" s="9">
        <f t="shared" si="52"/>
        <v>43577.208333333328</v>
      </c>
      <c r="P522">
        <v>1555909200</v>
      </c>
      <c r="Q522" t="b">
        <v>0</v>
      </c>
      <c r="R522" t="b">
        <v>0</v>
      </c>
      <c r="S522" t="s">
        <v>33</v>
      </c>
      <c r="T522" t="str">
        <f t="shared" si="53"/>
        <v>theater/</v>
      </c>
      <c r="U522" t="str">
        <f t="shared" si="48"/>
        <v>plays</v>
      </c>
    </row>
    <row r="523" spans="1:21" hidden="1" x14ac:dyDescent="0.35">
      <c r="A523">
        <v>521</v>
      </c>
      <c r="B523" s="4" t="s">
        <v>1088</v>
      </c>
      <c r="C523" s="3" t="s">
        <v>141</v>
      </c>
      <c r="D523">
        <v>7600</v>
      </c>
      <c r="E523" s="11" cm="1">
        <f t="array" ref="E523">_xlfn.IFS(L523="USD",F523, L523="CAD", F523*0.73, L523="AUD", F523*0.64, L523="DKK",F523*0.13, L523="GBP", F523*1.07, L523="CHF", F523*1.01, L523="EUR", F523*0.96)</f>
        <v>11061</v>
      </c>
      <c r="F523">
        <v>11061</v>
      </c>
      <c r="G523" s="7">
        <f t="shared" si="49"/>
        <v>1.4553947368421052</v>
      </c>
      <c r="H523" t="s">
        <v>20</v>
      </c>
      <c r="I523">
        <f t="shared" si="50"/>
        <v>29.975609756097562</v>
      </c>
      <c r="J523">
        <v>369</v>
      </c>
      <c r="K523" t="s">
        <v>21</v>
      </c>
      <c r="L523" t="s">
        <v>22</v>
      </c>
      <c r="M523" s="9">
        <f t="shared" si="51"/>
        <v>42605.208333333328</v>
      </c>
      <c r="N523">
        <v>1471928400</v>
      </c>
      <c r="O523" s="9">
        <f t="shared" si="52"/>
        <v>42611.208333333328</v>
      </c>
      <c r="P523">
        <v>1472446800</v>
      </c>
      <c r="Q523" t="b">
        <v>0</v>
      </c>
      <c r="R523" t="b">
        <v>1</v>
      </c>
      <c r="S523" t="s">
        <v>53</v>
      </c>
      <c r="T523" t="str">
        <f t="shared" si="53"/>
        <v>film &amp; video/</v>
      </c>
      <c r="U523" t="str">
        <f t="shared" ref="U523:U586" si="54">RIGHT(S523, LEN(S523)-SEARCH("/",S523, 1))</f>
        <v>drama</v>
      </c>
    </row>
    <row r="524" spans="1:21" ht="31" x14ac:dyDescent="0.35">
      <c r="A524">
        <v>522</v>
      </c>
      <c r="B524" s="4" t="s">
        <v>1089</v>
      </c>
      <c r="C524" s="3" t="s">
        <v>1090</v>
      </c>
      <c r="D524">
        <v>50500</v>
      </c>
      <c r="E524" s="11" cm="1">
        <f t="array" ref="E524">_xlfn.IFS(L524="USD",F524, L524="CAD", F524*0.73, L524="AUD", F524*0.64, L524="DKK",F524*0.13, L524="GBP", F524*1.07, L524="CHF", F524*1.01, L524="EUR", F524*0.96)</f>
        <v>16389</v>
      </c>
      <c r="F524">
        <v>16389</v>
      </c>
      <c r="G524" s="7">
        <f t="shared" si="49"/>
        <v>0.32453465346534655</v>
      </c>
      <c r="H524" t="s">
        <v>14</v>
      </c>
      <c r="I524">
        <f t="shared" si="50"/>
        <v>85.806282722513089</v>
      </c>
      <c r="J524">
        <v>191</v>
      </c>
      <c r="K524" t="s">
        <v>21</v>
      </c>
      <c r="L524" t="s">
        <v>22</v>
      </c>
      <c r="M524" s="9">
        <f t="shared" si="51"/>
        <v>41093.208333333336</v>
      </c>
      <c r="N524">
        <v>1341291600</v>
      </c>
      <c r="O524" s="9">
        <f t="shared" si="52"/>
        <v>41105.208333333336</v>
      </c>
      <c r="P524">
        <v>1342328400</v>
      </c>
      <c r="Q524" t="b">
        <v>0</v>
      </c>
      <c r="R524" t="b">
        <v>0</v>
      </c>
      <c r="S524" t="s">
        <v>100</v>
      </c>
      <c r="T524" t="str">
        <f t="shared" si="53"/>
        <v>film &amp; video/</v>
      </c>
      <c r="U524" t="str">
        <f t="shared" si="54"/>
        <v>shorts</v>
      </c>
    </row>
    <row r="525" spans="1:21" hidden="1" x14ac:dyDescent="0.35">
      <c r="A525">
        <v>523</v>
      </c>
      <c r="B525" s="4" t="s">
        <v>1091</v>
      </c>
      <c r="C525" s="3" t="s">
        <v>1092</v>
      </c>
      <c r="D525">
        <v>900</v>
      </c>
      <c r="E525" s="11" cm="1">
        <f t="array" ref="E525">_xlfn.IFS(L525="USD",F525, L525="CAD", F525*0.73, L525="AUD", F525*0.64, L525="DKK",F525*0.13, L525="GBP", F525*1.07, L525="CHF", F525*1.01, L525="EUR", F525*0.96)</f>
        <v>6303</v>
      </c>
      <c r="F525">
        <v>6303</v>
      </c>
      <c r="G525" s="7">
        <f t="shared" si="49"/>
        <v>7.003333333333333</v>
      </c>
      <c r="H525" t="s">
        <v>20</v>
      </c>
      <c r="I525">
        <f t="shared" si="50"/>
        <v>70.82022471910112</v>
      </c>
      <c r="J525">
        <v>89</v>
      </c>
      <c r="K525" t="s">
        <v>21</v>
      </c>
      <c r="L525" t="s">
        <v>22</v>
      </c>
      <c r="M525" s="9">
        <f t="shared" si="51"/>
        <v>40241.25</v>
      </c>
      <c r="N525">
        <v>1267682400</v>
      </c>
      <c r="O525" s="9">
        <f t="shared" si="52"/>
        <v>40246.25</v>
      </c>
      <c r="P525">
        <v>1268114400</v>
      </c>
      <c r="Q525" t="b">
        <v>0</v>
      </c>
      <c r="R525" t="b">
        <v>0</v>
      </c>
      <c r="S525" t="s">
        <v>100</v>
      </c>
      <c r="T525" t="str">
        <f t="shared" si="53"/>
        <v>film &amp; video/</v>
      </c>
      <c r="U525" t="str">
        <f t="shared" si="54"/>
        <v>shorts</v>
      </c>
    </row>
    <row r="526" spans="1:21" x14ac:dyDescent="0.35">
      <c r="A526">
        <v>524</v>
      </c>
      <c r="B526" s="4" t="s">
        <v>1093</v>
      </c>
      <c r="C526" s="3" t="s">
        <v>1094</v>
      </c>
      <c r="D526">
        <v>96700</v>
      </c>
      <c r="E526" s="11" cm="1">
        <f t="array" ref="E526">_xlfn.IFS(L526="USD",F526, L526="CAD", F526*0.73, L526="AUD", F526*0.64, L526="DKK",F526*0.13, L526="GBP", F526*1.07, L526="CHF", F526*1.01, L526="EUR", F526*0.96)</f>
        <v>81136</v>
      </c>
      <c r="F526">
        <v>81136</v>
      </c>
      <c r="G526" s="7">
        <f t="shared" si="49"/>
        <v>0.83904860392967939</v>
      </c>
      <c r="H526" t="s">
        <v>14</v>
      </c>
      <c r="I526">
        <f t="shared" si="50"/>
        <v>40.998484082870135</v>
      </c>
      <c r="J526">
        <v>1979</v>
      </c>
      <c r="K526" t="s">
        <v>21</v>
      </c>
      <c r="L526" t="s">
        <v>22</v>
      </c>
      <c r="M526" s="9">
        <f t="shared" si="51"/>
        <v>40294.208333333336</v>
      </c>
      <c r="N526">
        <v>1272258000</v>
      </c>
      <c r="O526" s="9">
        <f t="shared" si="52"/>
        <v>40307.208333333336</v>
      </c>
      <c r="P526">
        <v>1273381200</v>
      </c>
      <c r="Q526" t="b">
        <v>0</v>
      </c>
      <c r="R526" t="b">
        <v>0</v>
      </c>
      <c r="S526" t="s">
        <v>33</v>
      </c>
      <c r="T526" t="str">
        <f t="shared" si="53"/>
        <v>theater/</v>
      </c>
      <c r="U526" t="str">
        <f t="shared" si="54"/>
        <v>plays</v>
      </c>
    </row>
    <row r="527" spans="1:21" x14ac:dyDescent="0.35">
      <c r="A527">
        <v>525</v>
      </c>
      <c r="B527" s="4" t="s">
        <v>1095</v>
      </c>
      <c r="C527" s="3" t="s">
        <v>1096</v>
      </c>
      <c r="D527">
        <v>2100</v>
      </c>
      <c r="E527" s="11" cm="1">
        <f t="array" ref="E527">_xlfn.IFS(L527="USD",F527, L527="CAD", F527*0.73, L527="AUD", F527*0.64, L527="DKK",F527*0.13, L527="GBP", F527*1.07, L527="CHF", F527*1.01, L527="EUR", F527*0.96)</f>
        <v>1768</v>
      </c>
      <c r="F527">
        <v>1768</v>
      </c>
      <c r="G527" s="7">
        <f t="shared" si="49"/>
        <v>0.84190476190476193</v>
      </c>
      <c r="H527" t="s">
        <v>14</v>
      </c>
      <c r="I527">
        <f t="shared" si="50"/>
        <v>28.063492063492063</v>
      </c>
      <c r="J527">
        <v>63</v>
      </c>
      <c r="K527" t="s">
        <v>21</v>
      </c>
      <c r="L527" t="s">
        <v>22</v>
      </c>
      <c r="M527" s="9">
        <f t="shared" si="51"/>
        <v>40505.25</v>
      </c>
      <c r="N527">
        <v>1290492000</v>
      </c>
      <c r="O527" s="9">
        <f t="shared" si="52"/>
        <v>40509.25</v>
      </c>
      <c r="P527">
        <v>1290837600</v>
      </c>
      <c r="Q527" t="b">
        <v>0</v>
      </c>
      <c r="R527" t="b">
        <v>0</v>
      </c>
      <c r="S527" t="s">
        <v>65</v>
      </c>
      <c r="T527" t="str">
        <f t="shared" si="53"/>
        <v>technology/</v>
      </c>
      <c r="U527" t="str">
        <f t="shared" si="54"/>
        <v>wearables</v>
      </c>
    </row>
    <row r="528" spans="1:21" ht="31" hidden="1" x14ac:dyDescent="0.35">
      <c r="A528">
        <v>526</v>
      </c>
      <c r="B528" s="4" t="s">
        <v>1097</v>
      </c>
      <c r="C528" s="3" t="s">
        <v>1098</v>
      </c>
      <c r="D528">
        <v>8300</v>
      </c>
      <c r="E528" s="11" cm="1">
        <f t="array" ref="E528">_xlfn.IFS(L528="USD",F528, L528="CAD", F528*0.73, L528="AUD", F528*0.64, L528="DKK",F528*0.13, L528="GBP", F528*1.07, L528="CHF", F528*1.01, L528="EUR", F528*0.96)</f>
        <v>12944</v>
      </c>
      <c r="F528">
        <v>12944</v>
      </c>
      <c r="G528" s="7">
        <f t="shared" si="49"/>
        <v>1.5595180722891566</v>
      </c>
      <c r="H528" t="s">
        <v>20</v>
      </c>
      <c r="I528">
        <f t="shared" si="50"/>
        <v>88.054421768707485</v>
      </c>
      <c r="J528">
        <v>147</v>
      </c>
      <c r="K528" t="s">
        <v>21</v>
      </c>
      <c r="L528" t="s">
        <v>22</v>
      </c>
      <c r="M528" s="9">
        <f t="shared" si="51"/>
        <v>42364.25</v>
      </c>
      <c r="N528">
        <v>1451109600</v>
      </c>
      <c r="O528" s="9">
        <f t="shared" si="52"/>
        <v>42401.25</v>
      </c>
      <c r="P528">
        <v>1454306400</v>
      </c>
      <c r="Q528" t="b">
        <v>0</v>
      </c>
      <c r="R528" t="b">
        <v>1</v>
      </c>
      <c r="S528" t="s">
        <v>33</v>
      </c>
      <c r="T528" t="str">
        <f t="shared" si="53"/>
        <v>theater/</v>
      </c>
      <c r="U528" t="str">
        <f t="shared" si="54"/>
        <v>plays</v>
      </c>
    </row>
    <row r="529" spans="1:21" x14ac:dyDescent="0.35">
      <c r="A529">
        <v>527</v>
      </c>
      <c r="B529" s="4" t="s">
        <v>1099</v>
      </c>
      <c r="C529" s="3" t="s">
        <v>1100</v>
      </c>
      <c r="D529">
        <v>189200</v>
      </c>
      <c r="E529" s="11" cm="1">
        <f t="array" ref="E529">_xlfn.IFS(L529="USD",F529, L529="CAD", F529*0.73, L529="AUD", F529*0.64, L529="DKK",F529*0.13, L529="GBP", F529*1.07, L529="CHF", F529*1.01, L529="EUR", F529*0.96)</f>
        <v>137590.39999999999</v>
      </c>
      <c r="F529">
        <v>188480</v>
      </c>
      <c r="G529" s="7">
        <f t="shared" si="49"/>
        <v>0.99619450317124736</v>
      </c>
      <c r="H529" t="s">
        <v>14</v>
      </c>
      <c r="I529">
        <f t="shared" si="50"/>
        <v>31</v>
      </c>
      <c r="J529">
        <v>6080</v>
      </c>
      <c r="K529" t="s">
        <v>15</v>
      </c>
      <c r="L529" t="s">
        <v>16</v>
      </c>
      <c r="M529" s="9">
        <f t="shared" si="51"/>
        <v>42405.25</v>
      </c>
      <c r="N529">
        <v>1454652000</v>
      </c>
      <c r="O529" s="9">
        <f t="shared" si="52"/>
        <v>42441.25</v>
      </c>
      <c r="P529">
        <v>1457762400</v>
      </c>
      <c r="Q529" t="b">
        <v>0</v>
      </c>
      <c r="R529" t="b">
        <v>0</v>
      </c>
      <c r="S529" t="s">
        <v>71</v>
      </c>
      <c r="T529" t="str">
        <f t="shared" si="53"/>
        <v>film &amp; video/</v>
      </c>
      <c r="U529" t="str">
        <f t="shared" si="54"/>
        <v>animation</v>
      </c>
    </row>
    <row r="530" spans="1:21" x14ac:dyDescent="0.35">
      <c r="A530">
        <v>528</v>
      </c>
      <c r="B530" s="4" t="s">
        <v>1101</v>
      </c>
      <c r="C530" s="3" t="s">
        <v>1102</v>
      </c>
      <c r="D530">
        <v>9000</v>
      </c>
      <c r="E530" s="11" cm="1">
        <f t="array" ref="E530">_xlfn.IFS(L530="USD",F530, L530="CAD", F530*0.73, L530="AUD", F530*0.64, L530="DKK",F530*0.13, L530="GBP", F530*1.07, L530="CHF", F530*1.01, L530="EUR", F530*0.96)</f>
        <v>7732.89</v>
      </c>
      <c r="F530">
        <v>7227</v>
      </c>
      <c r="G530" s="7">
        <f t="shared" si="49"/>
        <v>0.80300000000000005</v>
      </c>
      <c r="H530" t="s">
        <v>14</v>
      </c>
      <c r="I530">
        <f t="shared" si="50"/>
        <v>90.337500000000006</v>
      </c>
      <c r="J530">
        <v>80</v>
      </c>
      <c r="K530" t="s">
        <v>40</v>
      </c>
      <c r="L530" t="s">
        <v>41</v>
      </c>
      <c r="M530" s="9">
        <f t="shared" si="51"/>
        <v>41601.25</v>
      </c>
      <c r="N530">
        <v>1385186400</v>
      </c>
      <c r="O530" s="9">
        <f t="shared" si="52"/>
        <v>41646.25</v>
      </c>
      <c r="P530">
        <v>1389074400</v>
      </c>
      <c r="Q530" t="b">
        <v>0</v>
      </c>
      <c r="R530" t="b">
        <v>0</v>
      </c>
      <c r="S530" t="s">
        <v>60</v>
      </c>
      <c r="T530" t="str">
        <f t="shared" si="53"/>
        <v>music/</v>
      </c>
      <c r="U530" t="str">
        <f t="shared" si="54"/>
        <v>indie rock</v>
      </c>
    </row>
    <row r="531" spans="1:21" x14ac:dyDescent="0.35">
      <c r="A531">
        <v>529</v>
      </c>
      <c r="B531" s="4" t="s">
        <v>1103</v>
      </c>
      <c r="C531" s="3" t="s">
        <v>1104</v>
      </c>
      <c r="D531">
        <v>5100</v>
      </c>
      <c r="E531" s="11" cm="1">
        <f t="array" ref="E531">_xlfn.IFS(L531="USD",F531, L531="CAD", F531*0.73, L531="AUD", F531*0.64, L531="DKK",F531*0.13, L531="GBP", F531*1.07, L531="CHF", F531*1.01, L531="EUR", F531*0.96)</f>
        <v>574</v>
      </c>
      <c r="F531">
        <v>574</v>
      </c>
      <c r="G531" s="7">
        <f t="shared" si="49"/>
        <v>0.11254901960784314</v>
      </c>
      <c r="H531" t="s">
        <v>14</v>
      </c>
      <c r="I531">
        <f t="shared" si="50"/>
        <v>63.777777777777779</v>
      </c>
      <c r="J531">
        <v>9</v>
      </c>
      <c r="K531" t="s">
        <v>21</v>
      </c>
      <c r="L531" t="s">
        <v>22</v>
      </c>
      <c r="M531" s="9">
        <f t="shared" si="51"/>
        <v>41769.208333333336</v>
      </c>
      <c r="N531">
        <v>1399698000</v>
      </c>
      <c r="O531" s="9">
        <f t="shared" si="52"/>
        <v>41797.208333333336</v>
      </c>
      <c r="P531">
        <v>1402117200</v>
      </c>
      <c r="Q531" t="b">
        <v>0</v>
      </c>
      <c r="R531" t="b">
        <v>0</v>
      </c>
      <c r="S531" t="s">
        <v>89</v>
      </c>
      <c r="T531" t="str">
        <f t="shared" si="53"/>
        <v>games/</v>
      </c>
      <c r="U531" t="str">
        <f t="shared" si="54"/>
        <v>video games</v>
      </c>
    </row>
    <row r="532" spans="1:21" ht="31" x14ac:dyDescent="0.35">
      <c r="A532">
        <v>530</v>
      </c>
      <c r="B532" s="4" t="s">
        <v>1105</v>
      </c>
      <c r="C532" s="3" t="s">
        <v>1106</v>
      </c>
      <c r="D532">
        <v>105000</v>
      </c>
      <c r="E532" s="11" cm="1">
        <f t="array" ref="E532">_xlfn.IFS(L532="USD",F532, L532="CAD", F532*0.73, L532="AUD", F532*0.64, L532="DKK",F532*0.13, L532="GBP", F532*1.07, L532="CHF", F532*1.01, L532="EUR", F532*0.96)</f>
        <v>96328</v>
      </c>
      <c r="F532">
        <v>96328</v>
      </c>
      <c r="G532" s="7">
        <f t="shared" si="49"/>
        <v>0.91740952380952379</v>
      </c>
      <c r="H532" t="s">
        <v>14</v>
      </c>
      <c r="I532">
        <f t="shared" si="50"/>
        <v>53.995515695067262</v>
      </c>
      <c r="J532">
        <v>1784</v>
      </c>
      <c r="K532" t="s">
        <v>21</v>
      </c>
      <c r="L532" t="s">
        <v>22</v>
      </c>
      <c r="M532" s="9">
        <f t="shared" si="51"/>
        <v>40421.208333333336</v>
      </c>
      <c r="N532">
        <v>1283230800</v>
      </c>
      <c r="O532" s="9">
        <f t="shared" si="52"/>
        <v>40435.208333333336</v>
      </c>
      <c r="P532">
        <v>1284440400</v>
      </c>
      <c r="Q532" t="b">
        <v>0</v>
      </c>
      <c r="R532" t="b">
        <v>1</v>
      </c>
      <c r="S532" t="s">
        <v>119</v>
      </c>
      <c r="T532" t="str">
        <f t="shared" si="53"/>
        <v>publishing/</v>
      </c>
      <c r="U532" t="str">
        <f t="shared" si="54"/>
        <v>fiction</v>
      </c>
    </row>
    <row r="533" spans="1:21" ht="31" hidden="1" x14ac:dyDescent="0.35">
      <c r="A533">
        <v>531</v>
      </c>
      <c r="B533" s="4" t="s">
        <v>1107</v>
      </c>
      <c r="C533" s="3" t="s">
        <v>1108</v>
      </c>
      <c r="D533">
        <v>186700</v>
      </c>
      <c r="E533" s="11" cm="1">
        <f t="array" ref="E533">_xlfn.IFS(L533="USD",F533, L533="CAD", F533*0.73, L533="AUD", F533*0.64, L533="DKK",F533*0.13, L533="GBP", F533*1.07, L533="CHF", F533*1.01, L533="EUR", F533*0.96)</f>
        <v>180121.38</v>
      </c>
      <c r="F533">
        <v>178338</v>
      </c>
      <c r="G533" s="7">
        <f t="shared" si="49"/>
        <v>0.95521156936261387</v>
      </c>
      <c r="H533" t="s">
        <v>47</v>
      </c>
      <c r="I533">
        <f t="shared" si="50"/>
        <v>48.993956043956047</v>
      </c>
      <c r="J533">
        <v>3640</v>
      </c>
      <c r="K533" t="s">
        <v>98</v>
      </c>
      <c r="L533" t="s">
        <v>99</v>
      </c>
      <c r="M533" s="9">
        <f t="shared" si="51"/>
        <v>41589.25</v>
      </c>
      <c r="N533">
        <v>1384149600</v>
      </c>
      <c r="O533" s="9">
        <f t="shared" si="52"/>
        <v>41645.25</v>
      </c>
      <c r="P533">
        <v>1388988000</v>
      </c>
      <c r="Q533" t="b">
        <v>0</v>
      </c>
      <c r="R533" t="b">
        <v>0</v>
      </c>
      <c r="S533" t="s">
        <v>89</v>
      </c>
      <c r="T533" t="str">
        <f t="shared" si="53"/>
        <v>games/</v>
      </c>
      <c r="U533" t="str">
        <f t="shared" si="54"/>
        <v>video games</v>
      </c>
    </row>
    <row r="534" spans="1:21" hidden="1" x14ac:dyDescent="0.35">
      <c r="A534">
        <v>532</v>
      </c>
      <c r="B534" s="4" t="s">
        <v>1109</v>
      </c>
      <c r="C534" s="3" t="s">
        <v>1110</v>
      </c>
      <c r="D534">
        <v>1600</v>
      </c>
      <c r="E534" s="11" cm="1">
        <f t="array" ref="E534">_xlfn.IFS(L534="USD",F534, L534="CAD", F534*0.73, L534="AUD", F534*0.64, L534="DKK",F534*0.13, L534="GBP", F534*1.07, L534="CHF", F534*1.01, L534="EUR", F534*0.96)</f>
        <v>5873.58</v>
      </c>
      <c r="F534">
        <v>8046</v>
      </c>
      <c r="G534" s="7">
        <f t="shared" si="49"/>
        <v>5.0287499999999996</v>
      </c>
      <c r="H534" t="s">
        <v>20</v>
      </c>
      <c r="I534">
        <f t="shared" si="50"/>
        <v>63.857142857142854</v>
      </c>
      <c r="J534">
        <v>126</v>
      </c>
      <c r="K534" t="s">
        <v>15</v>
      </c>
      <c r="L534" t="s">
        <v>16</v>
      </c>
      <c r="M534" s="9">
        <f t="shared" si="51"/>
        <v>43125.25</v>
      </c>
      <c r="N534">
        <v>1516860000</v>
      </c>
      <c r="O534" s="9">
        <f t="shared" si="52"/>
        <v>43126.25</v>
      </c>
      <c r="P534">
        <v>1516946400</v>
      </c>
      <c r="Q534" t="b">
        <v>0</v>
      </c>
      <c r="R534" t="b">
        <v>0</v>
      </c>
      <c r="S534" t="s">
        <v>33</v>
      </c>
      <c r="T534" t="str">
        <f t="shared" si="53"/>
        <v>theater/</v>
      </c>
      <c r="U534" t="str">
        <f t="shared" si="54"/>
        <v>plays</v>
      </c>
    </row>
    <row r="535" spans="1:21" hidden="1" x14ac:dyDescent="0.35">
      <c r="A535">
        <v>533</v>
      </c>
      <c r="B535" s="4" t="s">
        <v>1111</v>
      </c>
      <c r="C535" s="3" t="s">
        <v>1112</v>
      </c>
      <c r="D535">
        <v>115600</v>
      </c>
      <c r="E535" s="11" cm="1">
        <f t="array" ref="E535">_xlfn.IFS(L535="USD",F535, L535="CAD", F535*0.73, L535="AUD", F535*0.64, L535="DKK",F535*0.13, L535="GBP", F535*1.07, L535="CHF", F535*1.01, L535="EUR", F535*0.96)</f>
        <v>196972.02000000002</v>
      </c>
      <c r="F535">
        <v>184086</v>
      </c>
      <c r="G535" s="7">
        <f t="shared" si="49"/>
        <v>1.5924394463667819</v>
      </c>
      <c r="H535" t="s">
        <v>20</v>
      </c>
      <c r="I535">
        <f t="shared" si="50"/>
        <v>82.996393146979258</v>
      </c>
      <c r="J535">
        <v>2218</v>
      </c>
      <c r="K535" t="s">
        <v>40</v>
      </c>
      <c r="L535" t="s">
        <v>41</v>
      </c>
      <c r="M535" s="9">
        <f t="shared" si="51"/>
        <v>41479.208333333336</v>
      </c>
      <c r="N535">
        <v>1374642000</v>
      </c>
      <c r="O535" s="9">
        <f t="shared" si="52"/>
        <v>41515.208333333336</v>
      </c>
      <c r="P535">
        <v>1377752400</v>
      </c>
      <c r="Q535" t="b">
        <v>0</v>
      </c>
      <c r="R535" t="b">
        <v>0</v>
      </c>
      <c r="S535" t="s">
        <v>60</v>
      </c>
      <c r="T535" t="str">
        <f t="shared" si="53"/>
        <v>music/</v>
      </c>
      <c r="U535" t="str">
        <f t="shared" si="54"/>
        <v>indie rock</v>
      </c>
    </row>
    <row r="536" spans="1:21" x14ac:dyDescent="0.35">
      <c r="A536">
        <v>534</v>
      </c>
      <c r="B536" s="4" t="s">
        <v>1113</v>
      </c>
      <c r="C536" s="3" t="s">
        <v>1114</v>
      </c>
      <c r="D536">
        <v>89100</v>
      </c>
      <c r="E536" s="11" cm="1">
        <f t="array" ref="E536">_xlfn.IFS(L536="USD",F536, L536="CAD", F536*0.73, L536="AUD", F536*0.64, L536="DKK",F536*0.13, L536="GBP", F536*1.07, L536="CHF", F536*1.01, L536="EUR", F536*0.96)</f>
        <v>13385</v>
      </c>
      <c r="F536">
        <v>13385</v>
      </c>
      <c r="G536" s="7">
        <f t="shared" si="49"/>
        <v>0.15022446689113356</v>
      </c>
      <c r="H536" t="s">
        <v>14</v>
      </c>
      <c r="I536">
        <f t="shared" si="50"/>
        <v>55.08230452674897</v>
      </c>
      <c r="J536">
        <v>243</v>
      </c>
      <c r="K536" t="s">
        <v>21</v>
      </c>
      <c r="L536" t="s">
        <v>22</v>
      </c>
      <c r="M536" s="9">
        <f t="shared" si="51"/>
        <v>43329.208333333328</v>
      </c>
      <c r="N536">
        <v>1534482000</v>
      </c>
      <c r="O536" s="9">
        <f t="shared" si="52"/>
        <v>43330.208333333328</v>
      </c>
      <c r="P536">
        <v>1534568400</v>
      </c>
      <c r="Q536" t="b">
        <v>0</v>
      </c>
      <c r="R536" t="b">
        <v>1</v>
      </c>
      <c r="S536" t="s">
        <v>53</v>
      </c>
      <c r="T536" t="str">
        <f t="shared" si="53"/>
        <v>film &amp; video/</v>
      </c>
      <c r="U536" t="str">
        <f t="shared" si="54"/>
        <v>drama</v>
      </c>
    </row>
    <row r="537" spans="1:21" hidden="1" x14ac:dyDescent="0.35">
      <c r="A537">
        <v>535</v>
      </c>
      <c r="B537" s="4" t="s">
        <v>1115</v>
      </c>
      <c r="C537" s="3" t="s">
        <v>1116</v>
      </c>
      <c r="D537">
        <v>2600</v>
      </c>
      <c r="E537" s="11" cm="1">
        <f t="array" ref="E537">_xlfn.IFS(L537="USD",F537, L537="CAD", F537*0.73, L537="AUD", F537*0.64, L537="DKK",F537*0.13, L537="GBP", F537*1.07, L537="CHF", F537*1.01, L537="EUR", F537*0.96)</f>
        <v>12031.68</v>
      </c>
      <c r="F537">
        <v>12533</v>
      </c>
      <c r="G537" s="7">
        <f t="shared" si="49"/>
        <v>4.820384615384615</v>
      </c>
      <c r="H537" t="s">
        <v>20</v>
      </c>
      <c r="I537">
        <f t="shared" si="50"/>
        <v>62.044554455445542</v>
      </c>
      <c r="J537">
        <v>202</v>
      </c>
      <c r="K537" t="s">
        <v>107</v>
      </c>
      <c r="L537" t="s">
        <v>108</v>
      </c>
      <c r="M537" s="9">
        <f t="shared" si="51"/>
        <v>43259.208333333328</v>
      </c>
      <c r="N537">
        <v>1528434000</v>
      </c>
      <c r="O537" s="9">
        <f t="shared" si="52"/>
        <v>43261.208333333328</v>
      </c>
      <c r="P537">
        <v>1528606800</v>
      </c>
      <c r="Q537" t="b">
        <v>0</v>
      </c>
      <c r="R537" t="b">
        <v>1</v>
      </c>
      <c r="S537" t="s">
        <v>33</v>
      </c>
      <c r="T537" t="str">
        <f t="shared" si="53"/>
        <v>theater/</v>
      </c>
      <c r="U537" t="str">
        <f t="shared" si="54"/>
        <v>plays</v>
      </c>
    </row>
    <row r="538" spans="1:21" hidden="1" x14ac:dyDescent="0.35">
      <c r="A538">
        <v>536</v>
      </c>
      <c r="B538" s="4" t="s">
        <v>1117</v>
      </c>
      <c r="C538" s="3" t="s">
        <v>1118</v>
      </c>
      <c r="D538">
        <v>9800</v>
      </c>
      <c r="E538" s="11" cm="1">
        <f t="array" ref="E538">_xlfn.IFS(L538="USD",F538, L538="CAD", F538*0.73, L538="AUD", F538*0.64, L538="DKK",F538*0.13, L538="GBP", F538*1.07, L538="CHF", F538*1.01, L538="EUR", F538*0.96)</f>
        <v>14109.119999999999</v>
      </c>
      <c r="F538">
        <v>14697</v>
      </c>
      <c r="G538" s="7">
        <f t="shared" si="49"/>
        <v>1.4996938775510205</v>
      </c>
      <c r="H538" t="s">
        <v>20</v>
      </c>
      <c r="I538">
        <f t="shared" si="50"/>
        <v>104.97857142857143</v>
      </c>
      <c r="J538">
        <v>140</v>
      </c>
      <c r="K538" t="s">
        <v>107</v>
      </c>
      <c r="L538" t="s">
        <v>108</v>
      </c>
      <c r="M538" s="9">
        <f t="shared" si="51"/>
        <v>40414.208333333336</v>
      </c>
      <c r="N538">
        <v>1282626000</v>
      </c>
      <c r="O538" s="9">
        <f t="shared" si="52"/>
        <v>40440.208333333336</v>
      </c>
      <c r="P538">
        <v>1284872400</v>
      </c>
      <c r="Q538" t="b">
        <v>0</v>
      </c>
      <c r="R538" t="b">
        <v>0</v>
      </c>
      <c r="S538" t="s">
        <v>119</v>
      </c>
      <c r="T538" t="str">
        <f t="shared" si="53"/>
        <v>publishing/</v>
      </c>
      <c r="U538" t="str">
        <f t="shared" si="54"/>
        <v>fiction</v>
      </c>
    </row>
    <row r="539" spans="1:21" hidden="1" x14ac:dyDescent="0.35">
      <c r="A539">
        <v>537</v>
      </c>
      <c r="B539" s="4" t="s">
        <v>1119</v>
      </c>
      <c r="C539" s="3" t="s">
        <v>1120</v>
      </c>
      <c r="D539">
        <v>84400</v>
      </c>
      <c r="E539" s="11" cm="1">
        <f t="array" ref="E539">_xlfn.IFS(L539="USD",F539, L539="CAD", F539*0.73, L539="AUD", F539*0.64, L539="DKK",F539*0.13, L539="GBP", F539*1.07, L539="CHF", F539*1.01, L539="EUR", F539*0.96)</f>
        <v>12861.550000000001</v>
      </c>
      <c r="F539">
        <v>98935</v>
      </c>
      <c r="G539" s="7">
        <f t="shared" si="49"/>
        <v>1.1722156398104266</v>
      </c>
      <c r="H539" t="s">
        <v>20</v>
      </c>
      <c r="I539">
        <f t="shared" si="50"/>
        <v>94.044676806083643</v>
      </c>
      <c r="J539">
        <v>1052</v>
      </c>
      <c r="K539" t="s">
        <v>36</v>
      </c>
      <c r="L539" t="s">
        <v>37</v>
      </c>
      <c r="M539" s="9">
        <f t="shared" si="51"/>
        <v>43342.208333333328</v>
      </c>
      <c r="N539">
        <v>1535605200</v>
      </c>
      <c r="O539" s="9">
        <f t="shared" si="52"/>
        <v>43365.208333333328</v>
      </c>
      <c r="P539">
        <v>1537592400</v>
      </c>
      <c r="Q539" t="b">
        <v>1</v>
      </c>
      <c r="R539" t="b">
        <v>1</v>
      </c>
      <c r="S539" t="s">
        <v>42</v>
      </c>
      <c r="T539" t="str">
        <f t="shared" si="53"/>
        <v>film &amp; video/</v>
      </c>
      <c r="U539" t="str">
        <f t="shared" si="54"/>
        <v>documentary</v>
      </c>
    </row>
    <row r="540" spans="1:21" x14ac:dyDescent="0.35">
      <c r="A540">
        <v>538</v>
      </c>
      <c r="B540" s="4" t="s">
        <v>1121</v>
      </c>
      <c r="C540" s="3" t="s">
        <v>1122</v>
      </c>
      <c r="D540">
        <v>151300</v>
      </c>
      <c r="E540" s="11" cm="1">
        <f t="array" ref="E540">_xlfn.IFS(L540="USD",F540, L540="CAD", F540*0.73, L540="AUD", F540*0.64, L540="DKK",F540*0.13, L540="GBP", F540*1.07, L540="CHF", F540*1.01, L540="EUR", F540*0.96)</f>
        <v>57034</v>
      </c>
      <c r="F540">
        <v>57034</v>
      </c>
      <c r="G540" s="7">
        <f t="shared" si="49"/>
        <v>0.37695968274950431</v>
      </c>
      <c r="H540" t="s">
        <v>14</v>
      </c>
      <c r="I540">
        <f t="shared" si="50"/>
        <v>44.007716049382715</v>
      </c>
      <c r="J540">
        <v>1296</v>
      </c>
      <c r="K540" t="s">
        <v>21</v>
      </c>
      <c r="L540" t="s">
        <v>22</v>
      </c>
      <c r="M540" s="9">
        <f t="shared" si="51"/>
        <v>41539.208333333336</v>
      </c>
      <c r="N540">
        <v>1379826000</v>
      </c>
      <c r="O540" s="9">
        <f t="shared" si="52"/>
        <v>41555.208333333336</v>
      </c>
      <c r="P540">
        <v>1381208400</v>
      </c>
      <c r="Q540" t="b">
        <v>0</v>
      </c>
      <c r="R540" t="b">
        <v>0</v>
      </c>
      <c r="S540" t="s">
        <v>292</v>
      </c>
      <c r="T540" t="str">
        <f t="shared" si="53"/>
        <v>games/</v>
      </c>
      <c r="U540" t="str">
        <f t="shared" si="54"/>
        <v>mobile games</v>
      </c>
    </row>
    <row r="541" spans="1:21" x14ac:dyDescent="0.35">
      <c r="A541">
        <v>539</v>
      </c>
      <c r="B541" s="4" t="s">
        <v>1123</v>
      </c>
      <c r="C541" s="3" t="s">
        <v>1124</v>
      </c>
      <c r="D541">
        <v>9800</v>
      </c>
      <c r="E541" s="11" cm="1">
        <f t="array" ref="E541">_xlfn.IFS(L541="USD",F541, L541="CAD", F541*0.73, L541="AUD", F541*0.64, L541="DKK",F541*0.13, L541="GBP", F541*1.07, L541="CHF", F541*1.01, L541="EUR", F541*0.96)</f>
        <v>7120</v>
      </c>
      <c r="F541">
        <v>7120</v>
      </c>
      <c r="G541" s="7">
        <f t="shared" si="49"/>
        <v>0.72653061224489801</v>
      </c>
      <c r="H541" t="s">
        <v>14</v>
      </c>
      <c r="I541">
        <f t="shared" si="50"/>
        <v>92.467532467532465</v>
      </c>
      <c r="J541">
        <v>77</v>
      </c>
      <c r="K541" t="s">
        <v>21</v>
      </c>
      <c r="L541" t="s">
        <v>22</v>
      </c>
      <c r="M541" s="9">
        <f t="shared" si="51"/>
        <v>43647.208333333328</v>
      </c>
      <c r="N541">
        <v>1561957200</v>
      </c>
      <c r="O541" s="9">
        <f t="shared" si="52"/>
        <v>43653.208333333328</v>
      </c>
      <c r="P541">
        <v>1562475600</v>
      </c>
      <c r="Q541" t="b">
        <v>0</v>
      </c>
      <c r="R541" t="b">
        <v>1</v>
      </c>
      <c r="S541" t="s">
        <v>17</v>
      </c>
      <c r="T541" t="str">
        <f t="shared" si="53"/>
        <v>food/</v>
      </c>
      <c r="U541" t="str">
        <f t="shared" si="54"/>
        <v>food trucks</v>
      </c>
    </row>
    <row r="542" spans="1:21" hidden="1" x14ac:dyDescent="0.35">
      <c r="A542">
        <v>540</v>
      </c>
      <c r="B542" s="4" t="s">
        <v>1125</v>
      </c>
      <c r="C542" s="3" t="s">
        <v>1126</v>
      </c>
      <c r="D542">
        <v>5300</v>
      </c>
      <c r="E542" s="11" cm="1">
        <f t="array" ref="E542">_xlfn.IFS(L542="USD",F542, L542="CAD", F542*0.73, L542="AUD", F542*0.64, L542="DKK",F542*0.13, L542="GBP", F542*1.07, L542="CHF", F542*1.01, L542="EUR", F542*0.96)</f>
        <v>14097</v>
      </c>
      <c r="F542">
        <v>14097</v>
      </c>
      <c r="G542" s="7">
        <f t="shared" si="49"/>
        <v>2.6598113207547169</v>
      </c>
      <c r="H542" t="s">
        <v>20</v>
      </c>
      <c r="I542">
        <f t="shared" si="50"/>
        <v>57.072874493927124</v>
      </c>
      <c r="J542">
        <v>247</v>
      </c>
      <c r="K542" t="s">
        <v>21</v>
      </c>
      <c r="L542" t="s">
        <v>22</v>
      </c>
      <c r="M542" s="9">
        <f t="shared" si="51"/>
        <v>43225.208333333328</v>
      </c>
      <c r="N542">
        <v>1525496400</v>
      </c>
      <c r="O542" s="9">
        <f t="shared" si="52"/>
        <v>43247.208333333328</v>
      </c>
      <c r="P542">
        <v>1527397200</v>
      </c>
      <c r="Q542" t="b">
        <v>0</v>
      </c>
      <c r="R542" t="b">
        <v>0</v>
      </c>
      <c r="S542" t="s">
        <v>122</v>
      </c>
      <c r="T542" t="str">
        <f t="shared" si="53"/>
        <v>photography/</v>
      </c>
      <c r="U542" t="str">
        <f t="shared" si="54"/>
        <v>photography books</v>
      </c>
    </row>
    <row r="543" spans="1:21" x14ac:dyDescent="0.35">
      <c r="A543">
        <v>541</v>
      </c>
      <c r="B543" s="4" t="s">
        <v>1127</v>
      </c>
      <c r="C543" s="3" t="s">
        <v>1128</v>
      </c>
      <c r="D543">
        <v>178000</v>
      </c>
      <c r="E543" s="11" cm="1">
        <f t="array" ref="E543">_xlfn.IFS(L543="USD",F543, L543="CAD", F543*0.73, L543="AUD", F543*0.64, L543="DKK",F543*0.13, L543="GBP", F543*1.07, L543="CHF", F543*1.01, L543="EUR", F543*0.96)</f>
        <v>41362.559999999998</v>
      </c>
      <c r="F543">
        <v>43086</v>
      </c>
      <c r="G543" s="7">
        <f t="shared" si="49"/>
        <v>0.24205617977528091</v>
      </c>
      <c r="H543" t="s">
        <v>14</v>
      </c>
      <c r="I543">
        <f t="shared" si="50"/>
        <v>109.07848101265823</v>
      </c>
      <c r="J543">
        <v>395</v>
      </c>
      <c r="K543" t="s">
        <v>107</v>
      </c>
      <c r="L543" t="s">
        <v>108</v>
      </c>
      <c r="M543" s="9">
        <f t="shared" si="51"/>
        <v>42165.208333333328</v>
      </c>
      <c r="N543">
        <v>1433912400</v>
      </c>
      <c r="O543" s="9">
        <f t="shared" si="52"/>
        <v>42191.208333333328</v>
      </c>
      <c r="P543">
        <v>1436158800</v>
      </c>
      <c r="Q543" t="b">
        <v>0</v>
      </c>
      <c r="R543" t="b">
        <v>0</v>
      </c>
      <c r="S543" t="s">
        <v>292</v>
      </c>
      <c r="T543" t="str">
        <f t="shared" si="53"/>
        <v>games/</v>
      </c>
      <c r="U543" t="str">
        <f t="shared" si="54"/>
        <v>mobile games</v>
      </c>
    </row>
    <row r="544" spans="1:21" x14ac:dyDescent="0.35">
      <c r="A544">
        <v>542</v>
      </c>
      <c r="B544" s="4" t="s">
        <v>1129</v>
      </c>
      <c r="C544" s="3" t="s">
        <v>1130</v>
      </c>
      <c r="D544">
        <v>77000</v>
      </c>
      <c r="E544" s="11" cm="1">
        <f t="array" ref="E544">_xlfn.IFS(L544="USD",F544, L544="CAD", F544*0.73, L544="AUD", F544*0.64, L544="DKK",F544*0.13, L544="GBP", F544*1.07, L544="CHF", F544*1.01, L544="EUR", F544*0.96)</f>
        <v>2065.1</v>
      </c>
      <c r="F544">
        <v>1930</v>
      </c>
      <c r="G544" s="7">
        <f t="shared" si="49"/>
        <v>2.5064935064935064E-2</v>
      </c>
      <c r="H544" t="s">
        <v>14</v>
      </c>
      <c r="I544">
        <f t="shared" si="50"/>
        <v>39.387755102040813</v>
      </c>
      <c r="J544">
        <v>49</v>
      </c>
      <c r="K544" t="s">
        <v>40</v>
      </c>
      <c r="L544" t="s">
        <v>41</v>
      </c>
      <c r="M544" s="9">
        <f t="shared" si="51"/>
        <v>42391.25</v>
      </c>
      <c r="N544">
        <v>1453442400</v>
      </c>
      <c r="O544" s="9">
        <f t="shared" si="52"/>
        <v>42421.25</v>
      </c>
      <c r="P544">
        <v>1456034400</v>
      </c>
      <c r="Q544" t="b">
        <v>0</v>
      </c>
      <c r="R544" t="b">
        <v>0</v>
      </c>
      <c r="S544" t="s">
        <v>60</v>
      </c>
      <c r="T544" t="str">
        <f t="shared" si="53"/>
        <v>music/</v>
      </c>
      <c r="U544" t="str">
        <f t="shared" si="54"/>
        <v>indie rock</v>
      </c>
    </row>
    <row r="545" spans="1:21" x14ac:dyDescent="0.35">
      <c r="A545">
        <v>543</v>
      </c>
      <c r="B545" s="4" t="s">
        <v>1131</v>
      </c>
      <c r="C545" s="3" t="s">
        <v>1132</v>
      </c>
      <c r="D545">
        <v>84900</v>
      </c>
      <c r="E545" s="11" cm="1">
        <f t="array" ref="E545">_xlfn.IFS(L545="USD",F545, L545="CAD", F545*0.73, L545="AUD", F545*0.64, L545="DKK",F545*0.13, L545="GBP", F545*1.07, L545="CHF", F545*1.01, L545="EUR", F545*0.96)</f>
        <v>13864</v>
      </c>
      <c r="F545">
        <v>13864</v>
      </c>
      <c r="G545" s="7">
        <f t="shared" si="49"/>
        <v>0.1632979976442874</v>
      </c>
      <c r="H545" t="s">
        <v>14</v>
      </c>
      <c r="I545">
        <f t="shared" si="50"/>
        <v>77.022222222222226</v>
      </c>
      <c r="J545">
        <v>180</v>
      </c>
      <c r="K545" t="s">
        <v>21</v>
      </c>
      <c r="L545" t="s">
        <v>22</v>
      </c>
      <c r="M545" s="9">
        <f t="shared" si="51"/>
        <v>41528.208333333336</v>
      </c>
      <c r="N545">
        <v>1378875600</v>
      </c>
      <c r="O545" s="9">
        <f t="shared" si="52"/>
        <v>41543.208333333336</v>
      </c>
      <c r="P545">
        <v>1380171600</v>
      </c>
      <c r="Q545" t="b">
        <v>0</v>
      </c>
      <c r="R545" t="b">
        <v>0</v>
      </c>
      <c r="S545" t="s">
        <v>89</v>
      </c>
      <c r="T545" t="str">
        <f t="shared" si="53"/>
        <v>games/</v>
      </c>
      <c r="U545" t="str">
        <f t="shared" si="54"/>
        <v>video games</v>
      </c>
    </row>
    <row r="546" spans="1:21" ht="31" hidden="1" x14ac:dyDescent="0.35">
      <c r="A546">
        <v>544</v>
      </c>
      <c r="B546" s="4" t="s">
        <v>1133</v>
      </c>
      <c r="C546" s="3" t="s">
        <v>1134</v>
      </c>
      <c r="D546">
        <v>2800</v>
      </c>
      <c r="E546" s="11" cm="1">
        <f t="array" ref="E546">_xlfn.IFS(L546="USD",F546, L546="CAD", F546*0.73, L546="AUD", F546*0.64, L546="DKK",F546*0.13, L546="GBP", F546*1.07, L546="CHF", F546*1.01, L546="EUR", F546*0.96)</f>
        <v>7742</v>
      </c>
      <c r="F546">
        <v>7742</v>
      </c>
      <c r="G546" s="7">
        <f t="shared" si="49"/>
        <v>2.7650000000000001</v>
      </c>
      <c r="H546" t="s">
        <v>20</v>
      </c>
      <c r="I546">
        <f t="shared" si="50"/>
        <v>92.166666666666671</v>
      </c>
      <c r="J546">
        <v>84</v>
      </c>
      <c r="K546" t="s">
        <v>21</v>
      </c>
      <c r="L546" t="s">
        <v>22</v>
      </c>
      <c r="M546" s="9">
        <f t="shared" si="51"/>
        <v>42377.25</v>
      </c>
      <c r="N546">
        <v>1452232800</v>
      </c>
      <c r="O546" s="9">
        <f t="shared" si="52"/>
        <v>42390.25</v>
      </c>
      <c r="P546">
        <v>1453356000</v>
      </c>
      <c r="Q546" t="b">
        <v>0</v>
      </c>
      <c r="R546" t="b">
        <v>0</v>
      </c>
      <c r="S546" t="s">
        <v>23</v>
      </c>
      <c r="T546" t="str">
        <f t="shared" si="53"/>
        <v>music/</v>
      </c>
      <c r="U546" t="str">
        <f t="shared" si="54"/>
        <v>rock</v>
      </c>
    </row>
    <row r="547" spans="1:21" x14ac:dyDescent="0.35">
      <c r="A547">
        <v>545</v>
      </c>
      <c r="B547" s="4" t="s">
        <v>1135</v>
      </c>
      <c r="C547" s="3" t="s">
        <v>1136</v>
      </c>
      <c r="D547">
        <v>184800</v>
      </c>
      <c r="E547" s="11" cm="1">
        <f t="array" ref="E547">_xlfn.IFS(L547="USD",F547, L547="CAD", F547*0.73, L547="AUD", F547*0.64, L547="DKK",F547*0.13, L547="GBP", F547*1.07, L547="CHF", F547*1.01, L547="EUR", F547*0.96)</f>
        <v>164109</v>
      </c>
      <c r="F547">
        <v>164109</v>
      </c>
      <c r="G547" s="7">
        <f t="shared" si="49"/>
        <v>0.88803571428571426</v>
      </c>
      <c r="H547" t="s">
        <v>14</v>
      </c>
      <c r="I547">
        <f t="shared" si="50"/>
        <v>61.007063197026021</v>
      </c>
      <c r="J547">
        <v>2690</v>
      </c>
      <c r="K547" t="s">
        <v>21</v>
      </c>
      <c r="L547" t="s">
        <v>22</v>
      </c>
      <c r="M547" s="9">
        <f t="shared" si="51"/>
        <v>43824.25</v>
      </c>
      <c r="N547">
        <v>1577253600</v>
      </c>
      <c r="O547" s="9">
        <f t="shared" si="52"/>
        <v>43844.25</v>
      </c>
      <c r="P547">
        <v>1578981600</v>
      </c>
      <c r="Q547" t="b">
        <v>0</v>
      </c>
      <c r="R547" t="b">
        <v>0</v>
      </c>
      <c r="S547" t="s">
        <v>33</v>
      </c>
      <c r="T547" t="str">
        <f t="shared" si="53"/>
        <v>theater/</v>
      </c>
      <c r="U547" t="str">
        <f t="shared" si="54"/>
        <v>plays</v>
      </c>
    </row>
    <row r="548" spans="1:21" hidden="1" x14ac:dyDescent="0.35">
      <c r="A548">
        <v>546</v>
      </c>
      <c r="B548" s="4" t="s">
        <v>1137</v>
      </c>
      <c r="C548" s="3" t="s">
        <v>1138</v>
      </c>
      <c r="D548">
        <v>4200</v>
      </c>
      <c r="E548" s="11" cm="1">
        <f t="array" ref="E548">_xlfn.IFS(L548="USD",F548, L548="CAD", F548*0.73, L548="AUD", F548*0.64, L548="DKK",F548*0.13, L548="GBP", F548*1.07, L548="CHF", F548*1.01, L548="EUR", F548*0.96)</f>
        <v>6870</v>
      </c>
      <c r="F548">
        <v>6870</v>
      </c>
      <c r="G548" s="7">
        <f t="shared" si="49"/>
        <v>1.6357142857142857</v>
      </c>
      <c r="H548" t="s">
        <v>20</v>
      </c>
      <c r="I548">
        <f t="shared" si="50"/>
        <v>78.068181818181813</v>
      </c>
      <c r="J548">
        <v>88</v>
      </c>
      <c r="K548" t="s">
        <v>21</v>
      </c>
      <c r="L548" t="s">
        <v>22</v>
      </c>
      <c r="M548" s="9">
        <f t="shared" si="51"/>
        <v>43360.208333333328</v>
      </c>
      <c r="N548">
        <v>1537160400</v>
      </c>
      <c r="O548" s="9">
        <f t="shared" si="52"/>
        <v>43363.208333333328</v>
      </c>
      <c r="P548">
        <v>1537419600</v>
      </c>
      <c r="Q548" t="b">
        <v>0</v>
      </c>
      <c r="R548" t="b">
        <v>1</v>
      </c>
      <c r="S548" t="s">
        <v>33</v>
      </c>
      <c r="T548" t="str">
        <f t="shared" si="53"/>
        <v>theater/</v>
      </c>
      <c r="U548" t="str">
        <f t="shared" si="54"/>
        <v>plays</v>
      </c>
    </row>
    <row r="549" spans="1:21" hidden="1" x14ac:dyDescent="0.35">
      <c r="A549">
        <v>547</v>
      </c>
      <c r="B549" s="4" t="s">
        <v>1139</v>
      </c>
      <c r="C549" s="3" t="s">
        <v>1140</v>
      </c>
      <c r="D549">
        <v>1300</v>
      </c>
      <c r="E549" s="11" cm="1">
        <f t="array" ref="E549">_xlfn.IFS(L549="USD",F549, L549="CAD", F549*0.73, L549="AUD", F549*0.64, L549="DKK",F549*0.13, L549="GBP", F549*1.07, L549="CHF", F549*1.01, L549="EUR", F549*0.96)</f>
        <v>12597</v>
      </c>
      <c r="F549">
        <v>12597</v>
      </c>
      <c r="G549" s="7">
        <f t="shared" si="49"/>
        <v>9.69</v>
      </c>
      <c r="H549" t="s">
        <v>20</v>
      </c>
      <c r="I549">
        <f t="shared" si="50"/>
        <v>80.75</v>
      </c>
      <c r="J549">
        <v>156</v>
      </c>
      <c r="K549" t="s">
        <v>21</v>
      </c>
      <c r="L549" t="s">
        <v>22</v>
      </c>
      <c r="M549" s="9">
        <f t="shared" si="51"/>
        <v>42029.25</v>
      </c>
      <c r="N549">
        <v>1422165600</v>
      </c>
      <c r="O549" s="9">
        <f t="shared" si="52"/>
        <v>42041.25</v>
      </c>
      <c r="P549">
        <v>1423202400</v>
      </c>
      <c r="Q549" t="b">
        <v>0</v>
      </c>
      <c r="R549" t="b">
        <v>0</v>
      </c>
      <c r="S549" t="s">
        <v>53</v>
      </c>
      <c r="T549" t="str">
        <f t="shared" si="53"/>
        <v>film &amp; video/</v>
      </c>
      <c r="U549" t="str">
        <f t="shared" si="54"/>
        <v>drama</v>
      </c>
    </row>
    <row r="550" spans="1:21" hidden="1" x14ac:dyDescent="0.35">
      <c r="A550">
        <v>548</v>
      </c>
      <c r="B550" s="4" t="s">
        <v>1141</v>
      </c>
      <c r="C550" s="3" t="s">
        <v>1142</v>
      </c>
      <c r="D550">
        <v>66100</v>
      </c>
      <c r="E550" s="11" cm="1">
        <f t="array" ref="E550">_xlfn.IFS(L550="USD",F550, L550="CAD", F550*0.73, L550="AUD", F550*0.64, L550="DKK",F550*0.13, L550="GBP", F550*1.07, L550="CHF", F550*1.01, L550="EUR", F550*0.96)</f>
        <v>179074</v>
      </c>
      <c r="F550">
        <v>179074</v>
      </c>
      <c r="G550" s="7">
        <f t="shared" si="49"/>
        <v>2.7091376701966716</v>
      </c>
      <c r="H550" t="s">
        <v>20</v>
      </c>
      <c r="I550">
        <f t="shared" si="50"/>
        <v>59.991289782244557</v>
      </c>
      <c r="J550">
        <v>2985</v>
      </c>
      <c r="K550" t="s">
        <v>21</v>
      </c>
      <c r="L550" t="s">
        <v>22</v>
      </c>
      <c r="M550" s="9">
        <f t="shared" si="51"/>
        <v>42461.208333333328</v>
      </c>
      <c r="N550">
        <v>1459486800</v>
      </c>
      <c r="O550" s="9">
        <f t="shared" si="52"/>
        <v>42474.208333333328</v>
      </c>
      <c r="P550">
        <v>1460610000</v>
      </c>
      <c r="Q550" t="b">
        <v>0</v>
      </c>
      <c r="R550" t="b">
        <v>0</v>
      </c>
      <c r="S550" t="s">
        <v>33</v>
      </c>
      <c r="T550" t="str">
        <f t="shared" si="53"/>
        <v>theater/</v>
      </c>
      <c r="U550" t="str">
        <f t="shared" si="54"/>
        <v>plays</v>
      </c>
    </row>
    <row r="551" spans="1:21" ht="31" hidden="1" x14ac:dyDescent="0.35">
      <c r="A551">
        <v>549</v>
      </c>
      <c r="B551" s="4" t="s">
        <v>1143</v>
      </c>
      <c r="C551" s="3" t="s">
        <v>1144</v>
      </c>
      <c r="D551">
        <v>29500</v>
      </c>
      <c r="E551" s="11" cm="1">
        <f t="array" ref="E551">_xlfn.IFS(L551="USD",F551, L551="CAD", F551*0.73, L551="AUD", F551*0.64, L551="DKK",F551*0.13, L551="GBP", F551*1.07, L551="CHF", F551*1.01, L551="EUR", F551*0.96)</f>
        <v>83843</v>
      </c>
      <c r="F551">
        <v>83843</v>
      </c>
      <c r="G551" s="7">
        <f t="shared" si="49"/>
        <v>2.8421355932203389</v>
      </c>
      <c r="H551" t="s">
        <v>20</v>
      </c>
      <c r="I551">
        <f t="shared" si="50"/>
        <v>110.03018372703411</v>
      </c>
      <c r="J551">
        <v>762</v>
      </c>
      <c r="K551" t="s">
        <v>21</v>
      </c>
      <c r="L551" t="s">
        <v>22</v>
      </c>
      <c r="M551" s="9">
        <f t="shared" si="51"/>
        <v>41422.208333333336</v>
      </c>
      <c r="N551">
        <v>1369717200</v>
      </c>
      <c r="O551" s="9">
        <f t="shared" si="52"/>
        <v>41431.208333333336</v>
      </c>
      <c r="P551">
        <v>1370494800</v>
      </c>
      <c r="Q551" t="b">
        <v>0</v>
      </c>
      <c r="R551" t="b">
        <v>0</v>
      </c>
      <c r="S551" t="s">
        <v>65</v>
      </c>
      <c r="T551" t="str">
        <f t="shared" si="53"/>
        <v>technology/</v>
      </c>
      <c r="U551" t="str">
        <f t="shared" si="54"/>
        <v>wearables</v>
      </c>
    </row>
    <row r="552" spans="1:21" ht="31" hidden="1" x14ac:dyDescent="0.35">
      <c r="A552">
        <v>550</v>
      </c>
      <c r="B552" s="4" t="s">
        <v>1145</v>
      </c>
      <c r="C552" s="3" t="s">
        <v>1146</v>
      </c>
      <c r="D552">
        <v>100</v>
      </c>
      <c r="E552" s="11" cm="1">
        <f t="array" ref="E552">_xlfn.IFS(L552="USD",F552, L552="CAD", F552*0.73, L552="AUD", F552*0.64, L552="DKK",F552*0.13, L552="GBP", F552*1.07, L552="CHF", F552*1.01, L552="EUR", F552*0.96)</f>
        <v>4.04</v>
      </c>
      <c r="F552">
        <v>4</v>
      </c>
      <c r="G552" s="7">
        <f t="shared" si="49"/>
        <v>0.04</v>
      </c>
      <c r="H552" t="s">
        <v>74</v>
      </c>
      <c r="I552">
        <f t="shared" si="50"/>
        <v>4</v>
      </c>
      <c r="J552">
        <v>1</v>
      </c>
      <c r="K552" t="s">
        <v>98</v>
      </c>
      <c r="L552" t="s">
        <v>99</v>
      </c>
      <c r="M552" s="9">
        <f t="shared" si="51"/>
        <v>40968.25</v>
      </c>
      <c r="N552">
        <v>1330495200</v>
      </c>
      <c r="O552" s="9">
        <f t="shared" si="52"/>
        <v>40989.208333333336</v>
      </c>
      <c r="P552">
        <v>1332306000</v>
      </c>
      <c r="Q552" t="b">
        <v>0</v>
      </c>
      <c r="R552" t="b">
        <v>0</v>
      </c>
      <c r="S552" t="s">
        <v>60</v>
      </c>
      <c r="T552" t="str">
        <f t="shared" si="53"/>
        <v>music/</v>
      </c>
      <c r="U552" t="str">
        <f t="shared" si="54"/>
        <v>indie rock</v>
      </c>
    </row>
    <row r="553" spans="1:21" x14ac:dyDescent="0.35">
      <c r="A553">
        <v>551</v>
      </c>
      <c r="B553" s="4" t="s">
        <v>1147</v>
      </c>
      <c r="C553" s="3" t="s">
        <v>1148</v>
      </c>
      <c r="D553">
        <v>180100</v>
      </c>
      <c r="E553" s="11" cm="1">
        <f t="array" ref="E553">_xlfn.IFS(L553="USD",F553, L553="CAD", F553*0.73, L553="AUD", F553*0.64, L553="DKK",F553*0.13, L553="GBP", F553*1.07, L553="CHF", F553*1.01, L553="EUR", F553*0.96)</f>
        <v>67582.720000000001</v>
      </c>
      <c r="F553">
        <v>105598</v>
      </c>
      <c r="G553" s="7">
        <f t="shared" si="49"/>
        <v>0.58632981676846196</v>
      </c>
      <c r="H553" t="s">
        <v>14</v>
      </c>
      <c r="I553">
        <f t="shared" si="50"/>
        <v>37.99856063332134</v>
      </c>
      <c r="J553">
        <v>2779</v>
      </c>
      <c r="K553" t="s">
        <v>26</v>
      </c>
      <c r="L553" t="s">
        <v>27</v>
      </c>
      <c r="M553" s="9">
        <f t="shared" si="51"/>
        <v>41993.25</v>
      </c>
      <c r="N553">
        <v>1419055200</v>
      </c>
      <c r="O553" s="9">
        <f t="shared" si="52"/>
        <v>42033.25</v>
      </c>
      <c r="P553">
        <v>1422511200</v>
      </c>
      <c r="Q553" t="b">
        <v>0</v>
      </c>
      <c r="R553" t="b">
        <v>1</v>
      </c>
      <c r="S553" t="s">
        <v>28</v>
      </c>
      <c r="T553" t="str">
        <f t="shared" si="53"/>
        <v>technology/</v>
      </c>
      <c r="U553" t="str">
        <f t="shared" si="54"/>
        <v>web</v>
      </c>
    </row>
    <row r="554" spans="1:21" x14ac:dyDescent="0.35">
      <c r="A554">
        <v>552</v>
      </c>
      <c r="B554" s="4" t="s">
        <v>1149</v>
      </c>
      <c r="C554" s="3" t="s">
        <v>1150</v>
      </c>
      <c r="D554">
        <v>9000</v>
      </c>
      <c r="E554" s="11" cm="1">
        <f t="array" ref="E554">_xlfn.IFS(L554="USD",F554, L554="CAD", F554*0.73, L554="AUD", F554*0.64, L554="DKK",F554*0.13, L554="GBP", F554*1.07, L554="CHF", F554*1.01, L554="EUR", F554*0.96)</f>
        <v>8866</v>
      </c>
      <c r="F554">
        <v>8866</v>
      </c>
      <c r="G554" s="7">
        <f t="shared" si="49"/>
        <v>0.98511111111111116</v>
      </c>
      <c r="H554" t="s">
        <v>14</v>
      </c>
      <c r="I554">
        <f t="shared" si="50"/>
        <v>96.369565217391298</v>
      </c>
      <c r="J554">
        <v>92</v>
      </c>
      <c r="K554" t="s">
        <v>21</v>
      </c>
      <c r="L554" t="s">
        <v>22</v>
      </c>
      <c r="M554" s="9">
        <f t="shared" si="51"/>
        <v>42700.25</v>
      </c>
      <c r="N554">
        <v>1480140000</v>
      </c>
      <c r="O554" s="9">
        <f t="shared" si="52"/>
        <v>42702.25</v>
      </c>
      <c r="P554">
        <v>1480312800</v>
      </c>
      <c r="Q554" t="b">
        <v>0</v>
      </c>
      <c r="R554" t="b">
        <v>0</v>
      </c>
      <c r="S554" t="s">
        <v>33</v>
      </c>
      <c r="T554" t="str">
        <f t="shared" si="53"/>
        <v>theater/</v>
      </c>
      <c r="U554" t="str">
        <f t="shared" si="54"/>
        <v>plays</v>
      </c>
    </row>
    <row r="555" spans="1:21" ht="31" x14ac:dyDescent="0.35">
      <c r="A555">
        <v>553</v>
      </c>
      <c r="B555" s="4" t="s">
        <v>1151</v>
      </c>
      <c r="C555" s="3" t="s">
        <v>1152</v>
      </c>
      <c r="D555">
        <v>170600</v>
      </c>
      <c r="E555" s="11" cm="1">
        <f t="array" ref="E555">_xlfn.IFS(L555="USD",F555, L555="CAD", F555*0.73, L555="AUD", F555*0.64, L555="DKK",F555*0.13, L555="GBP", F555*1.07, L555="CHF", F555*1.01, L555="EUR", F555*0.96)</f>
        <v>75022</v>
      </c>
      <c r="F555">
        <v>75022</v>
      </c>
      <c r="G555" s="7">
        <f t="shared" si="49"/>
        <v>0.43975381008206332</v>
      </c>
      <c r="H555" t="s">
        <v>14</v>
      </c>
      <c r="I555">
        <f t="shared" si="50"/>
        <v>72.978599221789878</v>
      </c>
      <c r="J555">
        <v>1028</v>
      </c>
      <c r="K555" t="s">
        <v>21</v>
      </c>
      <c r="L555" t="s">
        <v>22</v>
      </c>
      <c r="M555" s="9">
        <f t="shared" si="51"/>
        <v>40545.25</v>
      </c>
      <c r="N555">
        <v>1293948000</v>
      </c>
      <c r="O555" s="9">
        <f t="shared" si="52"/>
        <v>40546.25</v>
      </c>
      <c r="P555">
        <v>1294034400</v>
      </c>
      <c r="Q555" t="b">
        <v>0</v>
      </c>
      <c r="R555" t="b">
        <v>0</v>
      </c>
      <c r="S555" t="s">
        <v>23</v>
      </c>
      <c r="T555" t="str">
        <f t="shared" si="53"/>
        <v>music/</v>
      </c>
      <c r="U555" t="str">
        <f t="shared" si="54"/>
        <v>rock</v>
      </c>
    </row>
    <row r="556" spans="1:21" ht="31" hidden="1" x14ac:dyDescent="0.35">
      <c r="A556">
        <v>554</v>
      </c>
      <c r="B556" s="4" t="s">
        <v>1153</v>
      </c>
      <c r="C556" s="3" t="s">
        <v>1154</v>
      </c>
      <c r="D556">
        <v>9500</v>
      </c>
      <c r="E556" s="11" cm="1">
        <f t="array" ref="E556">_xlfn.IFS(L556="USD",F556, L556="CAD", F556*0.73, L556="AUD", F556*0.64, L556="DKK",F556*0.13, L556="GBP", F556*1.07, L556="CHF", F556*1.01, L556="EUR", F556*0.96)</f>
        <v>10517.84</v>
      </c>
      <c r="F556">
        <v>14408</v>
      </c>
      <c r="G556" s="7">
        <f t="shared" si="49"/>
        <v>1.5166315789473683</v>
      </c>
      <c r="H556" t="s">
        <v>20</v>
      </c>
      <c r="I556">
        <f t="shared" si="50"/>
        <v>26.007220216606498</v>
      </c>
      <c r="J556">
        <v>554</v>
      </c>
      <c r="K556" t="s">
        <v>15</v>
      </c>
      <c r="L556" t="s">
        <v>16</v>
      </c>
      <c r="M556" s="9">
        <f t="shared" si="51"/>
        <v>42723.25</v>
      </c>
      <c r="N556">
        <v>1482127200</v>
      </c>
      <c r="O556" s="9">
        <f t="shared" si="52"/>
        <v>42729.25</v>
      </c>
      <c r="P556">
        <v>1482645600</v>
      </c>
      <c r="Q556" t="b">
        <v>0</v>
      </c>
      <c r="R556" t="b">
        <v>0</v>
      </c>
      <c r="S556" t="s">
        <v>60</v>
      </c>
      <c r="T556" t="str">
        <f t="shared" si="53"/>
        <v>music/</v>
      </c>
      <c r="U556" t="str">
        <f t="shared" si="54"/>
        <v>indie rock</v>
      </c>
    </row>
    <row r="557" spans="1:21" hidden="1" x14ac:dyDescent="0.35">
      <c r="A557">
        <v>555</v>
      </c>
      <c r="B557" s="4" t="s">
        <v>1155</v>
      </c>
      <c r="C557" s="3" t="s">
        <v>1156</v>
      </c>
      <c r="D557">
        <v>6300</v>
      </c>
      <c r="E557" s="11" cm="1">
        <f t="array" ref="E557">_xlfn.IFS(L557="USD",F557, L557="CAD", F557*0.73, L557="AUD", F557*0.64, L557="DKK",F557*0.13, L557="GBP", F557*1.07, L557="CHF", F557*1.01, L557="EUR", F557*0.96)</f>
        <v>1831.5700000000002</v>
      </c>
      <c r="F557">
        <v>14089</v>
      </c>
      <c r="G557" s="7">
        <f t="shared" si="49"/>
        <v>2.2363492063492063</v>
      </c>
      <c r="H557" t="s">
        <v>20</v>
      </c>
      <c r="I557">
        <f t="shared" si="50"/>
        <v>104.36296296296297</v>
      </c>
      <c r="J557">
        <v>135</v>
      </c>
      <c r="K557" t="s">
        <v>36</v>
      </c>
      <c r="L557" t="s">
        <v>37</v>
      </c>
      <c r="M557" s="9">
        <f t="shared" si="51"/>
        <v>41731.208333333336</v>
      </c>
      <c r="N557">
        <v>1396414800</v>
      </c>
      <c r="O557" s="9">
        <f t="shared" si="52"/>
        <v>41762.208333333336</v>
      </c>
      <c r="P557">
        <v>1399093200</v>
      </c>
      <c r="Q557" t="b">
        <v>0</v>
      </c>
      <c r="R557" t="b">
        <v>0</v>
      </c>
      <c r="S557" t="s">
        <v>23</v>
      </c>
      <c r="T557" t="str">
        <f t="shared" si="53"/>
        <v>music/</v>
      </c>
      <c r="U557" t="str">
        <f t="shared" si="54"/>
        <v>rock</v>
      </c>
    </row>
    <row r="558" spans="1:21" hidden="1" x14ac:dyDescent="0.35">
      <c r="A558">
        <v>556</v>
      </c>
      <c r="B558" s="4" t="s">
        <v>442</v>
      </c>
      <c r="C558" s="3" t="s">
        <v>1157</v>
      </c>
      <c r="D558">
        <v>5200</v>
      </c>
      <c r="E558" s="11" cm="1">
        <f t="array" ref="E558">_xlfn.IFS(L558="USD",F558, L558="CAD", F558*0.73, L558="AUD", F558*0.64, L558="DKK",F558*0.13, L558="GBP", F558*1.07, L558="CHF", F558*1.01, L558="EUR", F558*0.96)</f>
        <v>12467</v>
      </c>
      <c r="F558">
        <v>12467</v>
      </c>
      <c r="G558" s="7">
        <f t="shared" si="49"/>
        <v>2.3975</v>
      </c>
      <c r="H558" t="s">
        <v>20</v>
      </c>
      <c r="I558">
        <f t="shared" si="50"/>
        <v>102.18852459016394</v>
      </c>
      <c r="J558">
        <v>122</v>
      </c>
      <c r="K558" t="s">
        <v>21</v>
      </c>
      <c r="L558" t="s">
        <v>22</v>
      </c>
      <c r="M558" s="9">
        <f t="shared" si="51"/>
        <v>40792.208333333336</v>
      </c>
      <c r="N558">
        <v>1315285200</v>
      </c>
      <c r="O558" s="9">
        <f t="shared" si="52"/>
        <v>40799.208333333336</v>
      </c>
      <c r="P558">
        <v>1315890000</v>
      </c>
      <c r="Q558" t="b">
        <v>0</v>
      </c>
      <c r="R558" t="b">
        <v>1</v>
      </c>
      <c r="S558" t="s">
        <v>206</v>
      </c>
      <c r="T558" t="str">
        <f t="shared" si="53"/>
        <v>publishing/</v>
      </c>
      <c r="U558" t="str">
        <f t="shared" si="54"/>
        <v>translations</v>
      </c>
    </row>
    <row r="559" spans="1:21" hidden="1" x14ac:dyDescent="0.35">
      <c r="A559">
        <v>557</v>
      </c>
      <c r="B559" s="4" t="s">
        <v>1158</v>
      </c>
      <c r="C559" s="3" t="s">
        <v>1159</v>
      </c>
      <c r="D559">
        <v>6000</v>
      </c>
      <c r="E559" s="11" cm="1">
        <f t="array" ref="E559">_xlfn.IFS(L559="USD",F559, L559="CAD", F559*0.73, L559="AUD", F559*0.64, L559="DKK",F559*0.13, L559="GBP", F559*1.07, L559="CHF", F559*1.01, L559="EUR", F559*0.96)</f>
        <v>11960</v>
      </c>
      <c r="F559">
        <v>11960</v>
      </c>
      <c r="G559" s="7">
        <f t="shared" si="49"/>
        <v>1.9933333333333334</v>
      </c>
      <c r="H559" t="s">
        <v>20</v>
      </c>
      <c r="I559">
        <f t="shared" si="50"/>
        <v>54.117647058823529</v>
      </c>
      <c r="J559">
        <v>221</v>
      </c>
      <c r="K559" t="s">
        <v>21</v>
      </c>
      <c r="L559" t="s">
        <v>22</v>
      </c>
      <c r="M559" s="9">
        <f t="shared" si="51"/>
        <v>42279.208333333328</v>
      </c>
      <c r="N559">
        <v>1443762000</v>
      </c>
      <c r="O559" s="9">
        <f t="shared" si="52"/>
        <v>42282.208333333328</v>
      </c>
      <c r="P559">
        <v>1444021200</v>
      </c>
      <c r="Q559" t="b">
        <v>0</v>
      </c>
      <c r="R559" t="b">
        <v>1</v>
      </c>
      <c r="S559" t="s">
        <v>474</v>
      </c>
      <c r="T559" t="str">
        <f t="shared" si="53"/>
        <v>film &amp; video/</v>
      </c>
      <c r="U559" t="str">
        <f t="shared" si="54"/>
        <v>science fiction</v>
      </c>
    </row>
    <row r="560" spans="1:21" hidden="1" x14ac:dyDescent="0.35">
      <c r="A560">
        <v>558</v>
      </c>
      <c r="B560" s="4" t="s">
        <v>1160</v>
      </c>
      <c r="C560" s="3" t="s">
        <v>1161</v>
      </c>
      <c r="D560">
        <v>5800</v>
      </c>
      <c r="E560" s="11" cm="1">
        <f t="array" ref="E560">_xlfn.IFS(L560="USD",F560, L560="CAD", F560*0.73, L560="AUD", F560*0.64, L560="DKK",F560*0.13, L560="GBP", F560*1.07, L560="CHF", F560*1.01, L560="EUR", F560*0.96)</f>
        <v>7966</v>
      </c>
      <c r="F560">
        <v>7966</v>
      </c>
      <c r="G560" s="7">
        <f t="shared" si="49"/>
        <v>1.373448275862069</v>
      </c>
      <c r="H560" t="s">
        <v>20</v>
      </c>
      <c r="I560">
        <f t="shared" si="50"/>
        <v>63.222222222222221</v>
      </c>
      <c r="J560">
        <v>126</v>
      </c>
      <c r="K560" t="s">
        <v>21</v>
      </c>
      <c r="L560" t="s">
        <v>22</v>
      </c>
      <c r="M560" s="9">
        <f t="shared" si="51"/>
        <v>42424.25</v>
      </c>
      <c r="N560">
        <v>1456293600</v>
      </c>
      <c r="O560" s="9">
        <f t="shared" si="52"/>
        <v>42467.208333333328</v>
      </c>
      <c r="P560">
        <v>1460005200</v>
      </c>
      <c r="Q560" t="b">
        <v>0</v>
      </c>
      <c r="R560" t="b">
        <v>0</v>
      </c>
      <c r="S560" t="s">
        <v>33</v>
      </c>
      <c r="T560" t="str">
        <f t="shared" si="53"/>
        <v>theater/</v>
      </c>
      <c r="U560" t="str">
        <f t="shared" si="54"/>
        <v>plays</v>
      </c>
    </row>
    <row r="561" spans="1:21" hidden="1" x14ac:dyDescent="0.35">
      <c r="A561">
        <v>559</v>
      </c>
      <c r="B561" s="4" t="s">
        <v>1162</v>
      </c>
      <c r="C561" s="3" t="s">
        <v>1163</v>
      </c>
      <c r="D561">
        <v>105300</v>
      </c>
      <c r="E561" s="11" cm="1">
        <f t="array" ref="E561">_xlfn.IFS(L561="USD",F561, L561="CAD", F561*0.73, L561="AUD", F561*0.64, L561="DKK",F561*0.13, L561="GBP", F561*1.07, L561="CHF", F561*1.01, L561="EUR", F561*0.96)</f>
        <v>106321</v>
      </c>
      <c r="F561">
        <v>106321</v>
      </c>
      <c r="G561" s="7">
        <f t="shared" si="49"/>
        <v>1.009696106362773</v>
      </c>
      <c r="H561" t="s">
        <v>20</v>
      </c>
      <c r="I561">
        <f t="shared" si="50"/>
        <v>104.03228962818004</v>
      </c>
      <c r="J561">
        <v>1022</v>
      </c>
      <c r="K561" t="s">
        <v>21</v>
      </c>
      <c r="L561" t="s">
        <v>22</v>
      </c>
      <c r="M561" s="9">
        <f t="shared" si="51"/>
        <v>42584.208333333328</v>
      </c>
      <c r="N561">
        <v>1470114000</v>
      </c>
      <c r="O561" s="9">
        <f t="shared" si="52"/>
        <v>42591.208333333328</v>
      </c>
      <c r="P561">
        <v>1470718800</v>
      </c>
      <c r="Q561" t="b">
        <v>0</v>
      </c>
      <c r="R561" t="b">
        <v>0</v>
      </c>
      <c r="S561" t="s">
        <v>33</v>
      </c>
      <c r="T561" t="str">
        <f t="shared" si="53"/>
        <v>theater/</v>
      </c>
      <c r="U561" t="str">
        <f t="shared" si="54"/>
        <v>plays</v>
      </c>
    </row>
    <row r="562" spans="1:21" hidden="1" x14ac:dyDescent="0.35">
      <c r="A562">
        <v>560</v>
      </c>
      <c r="B562" s="4" t="s">
        <v>1164</v>
      </c>
      <c r="C562" s="3" t="s">
        <v>1165</v>
      </c>
      <c r="D562">
        <v>20000</v>
      </c>
      <c r="E562" s="11" cm="1">
        <f t="array" ref="E562">_xlfn.IFS(L562="USD",F562, L562="CAD", F562*0.73, L562="AUD", F562*0.64, L562="DKK",F562*0.13, L562="GBP", F562*1.07, L562="CHF", F562*1.01, L562="EUR", F562*0.96)</f>
        <v>158832</v>
      </c>
      <c r="F562">
        <v>158832</v>
      </c>
      <c r="G562" s="7">
        <f t="shared" si="49"/>
        <v>7.9416000000000002</v>
      </c>
      <c r="H562" t="s">
        <v>20</v>
      </c>
      <c r="I562">
        <f t="shared" si="50"/>
        <v>49.994334277620396</v>
      </c>
      <c r="J562">
        <v>3177</v>
      </c>
      <c r="K562" t="s">
        <v>21</v>
      </c>
      <c r="L562" t="s">
        <v>22</v>
      </c>
      <c r="M562" s="9">
        <f t="shared" si="51"/>
        <v>40865.25</v>
      </c>
      <c r="N562">
        <v>1321596000</v>
      </c>
      <c r="O562" s="9">
        <f t="shared" si="52"/>
        <v>40905.25</v>
      </c>
      <c r="P562">
        <v>1325052000</v>
      </c>
      <c r="Q562" t="b">
        <v>0</v>
      </c>
      <c r="R562" t="b">
        <v>0</v>
      </c>
      <c r="S562" t="s">
        <v>71</v>
      </c>
      <c r="T562" t="str">
        <f t="shared" si="53"/>
        <v>film &amp; video/</v>
      </c>
      <c r="U562" t="str">
        <f t="shared" si="54"/>
        <v>animation</v>
      </c>
    </row>
    <row r="563" spans="1:21" hidden="1" x14ac:dyDescent="0.35">
      <c r="A563">
        <v>561</v>
      </c>
      <c r="B563" s="4" t="s">
        <v>1166</v>
      </c>
      <c r="C563" s="3" t="s">
        <v>1167</v>
      </c>
      <c r="D563">
        <v>3000</v>
      </c>
      <c r="E563" s="11" cm="1">
        <f t="array" ref="E563">_xlfn.IFS(L563="USD",F563, L563="CAD", F563*0.73, L563="AUD", F563*0.64, L563="DKK",F563*0.13, L563="GBP", F563*1.07, L563="CHF", F563*1.01, L563="EUR", F563*0.96)</f>
        <v>11201.91</v>
      </c>
      <c r="F563">
        <v>11091</v>
      </c>
      <c r="G563" s="7">
        <f t="shared" si="49"/>
        <v>3.6970000000000001</v>
      </c>
      <c r="H563" t="s">
        <v>20</v>
      </c>
      <c r="I563">
        <f t="shared" si="50"/>
        <v>56.015151515151516</v>
      </c>
      <c r="J563">
        <v>198</v>
      </c>
      <c r="K563" t="s">
        <v>98</v>
      </c>
      <c r="L563" t="s">
        <v>99</v>
      </c>
      <c r="M563" s="9">
        <f t="shared" si="51"/>
        <v>40833.208333333336</v>
      </c>
      <c r="N563">
        <v>1318827600</v>
      </c>
      <c r="O563" s="9">
        <f t="shared" si="52"/>
        <v>40835.208333333336</v>
      </c>
      <c r="P563">
        <v>1319000400</v>
      </c>
      <c r="Q563" t="b">
        <v>0</v>
      </c>
      <c r="R563" t="b">
        <v>0</v>
      </c>
      <c r="S563" t="s">
        <v>33</v>
      </c>
      <c r="T563" t="str">
        <f t="shared" si="53"/>
        <v>theater/</v>
      </c>
      <c r="U563" t="str">
        <f t="shared" si="54"/>
        <v>plays</v>
      </c>
    </row>
    <row r="564" spans="1:21" ht="31" x14ac:dyDescent="0.35">
      <c r="A564">
        <v>562</v>
      </c>
      <c r="B564" s="4" t="s">
        <v>1168</v>
      </c>
      <c r="C564" s="3" t="s">
        <v>1169</v>
      </c>
      <c r="D564">
        <v>9900</v>
      </c>
      <c r="E564" s="11" cm="1">
        <f t="array" ref="E564">_xlfn.IFS(L564="USD",F564, L564="CAD", F564*0.73, L564="AUD", F564*0.64, L564="DKK",F564*0.13, L564="GBP", F564*1.07, L564="CHF", F564*1.01, L564="EUR", F564*0.96)</f>
        <v>1281.69</v>
      </c>
      <c r="F564">
        <v>1269</v>
      </c>
      <c r="G564" s="7">
        <f t="shared" si="49"/>
        <v>0.12818181818181817</v>
      </c>
      <c r="H564" t="s">
        <v>14</v>
      </c>
      <c r="I564">
        <f t="shared" si="50"/>
        <v>48.807692307692307</v>
      </c>
      <c r="J564">
        <v>26</v>
      </c>
      <c r="K564" t="s">
        <v>98</v>
      </c>
      <c r="L564" t="s">
        <v>99</v>
      </c>
      <c r="M564" s="9">
        <f t="shared" si="51"/>
        <v>43536.208333333328</v>
      </c>
      <c r="N564">
        <v>1552366800</v>
      </c>
      <c r="O564" s="9">
        <f t="shared" si="52"/>
        <v>43538.208333333328</v>
      </c>
      <c r="P564">
        <v>1552539600</v>
      </c>
      <c r="Q564" t="b">
        <v>0</v>
      </c>
      <c r="R564" t="b">
        <v>0</v>
      </c>
      <c r="S564" t="s">
        <v>23</v>
      </c>
      <c r="T564" t="str">
        <f t="shared" si="53"/>
        <v>music/</v>
      </c>
      <c r="U564" t="str">
        <f t="shared" si="54"/>
        <v>rock</v>
      </c>
    </row>
    <row r="565" spans="1:21" hidden="1" x14ac:dyDescent="0.35">
      <c r="A565">
        <v>563</v>
      </c>
      <c r="B565" s="4" t="s">
        <v>1170</v>
      </c>
      <c r="C565" s="3" t="s">
        <v>1171</v>
      </c>
      <c r="D565">
        <v>3700</v>
      </c>
      <c r="E565" s="11" cm="1">
        <f t="array" ref="E565">_xlfn.IFS(L565="USD",F565, L565="CAD", F565*0.73, L565="AUD", F565*0.64, L565="DKK",F565*0.13, L565="GBP", F565*1.07, L565="CHF", F565*1.01, L565="EUR", F565*0.96)</f>
        <v>3268.48</v>
      </c>
      <c r="F565">
        <v>5107</v>
      </c>
      <c r="G565" s="7">
        <f t="shared" si="49"/>
        <v>1.3802702702702703</v>
      </c>
      <c r="H565" t="s">
        <v>20</v>
      </c>
      <c r="I565">
        <f t="shared" si="50"/>
        <v>60.082352941176474</v>
      </c>
      <c r="J565">
        <v>85</v>
      </c>
      <c r="K565" t="s">
        <v>26</v>
      </c>
      <c r="L565" t="s">
        <v>27</v>
      </c>
      <c r="M565" s="9">
        <f t="shared" si="51"/>
        <v>43417.25</v>
      </c>
      <c r="N565">
        <v>1542088800</v>
      </c>
      <c r="O565" s="9">
        <f t="shared" si="52"/>
        <v>43437.25</v>
      </c>
      <c r="P565">
        <v>1543816800</v>
      </c>
      <c r="Q565" t="b">
        <v>0</v>
      </c>
      <c r="R565" t="b">
        <v>0</v>
      </c>
      <c r="S565" t="s">
        <v>42</v>
      </c>
      <c r="T565" t="str">
        <f t="shared" si="53"/>
        <v>film &amp; video/</v>
      </c>
      <c r="U565" t="str">
        <f t="shared" si="54"/>
        <v>documentary</v>
      </c>
    </row>
    <row r="566" spans="1:21" x14ac:dyDescent="0.35">
      <c r="A566">
        <v>564</v>
      </c>
      <c r="B566" s="4" t="s">
        <v>1172</v>
      </c>
      <c r="C566" s="3" t="s">
        <v>1173</v>
      </c>
      <c r="D566">
        <v>168700</v>
      </c>
      <c r="E566" s="11" cm="1">
        <f t="array" ref="E566">_xlfn.IFS(L566="USD",F566, L566="CAD", F566*0.73, L566="AUD", F566*0.64, L566="DKK",F566*0.13, L566="GBP", F566*1.07, L566="CHF", F566*1.01, L566="EUR", F566*0.96)</f>
        <v>141393</v>
      </c>
      <c r="F566">
        <v>141393</v>
      </c>
      <c r="G566" s="7">
        <f t="shared" si="49"/>
        <v>0.83813278008298753</v>
      </c>
      <c r="H566" t="s">
        <v>14</v>
      </c>
      <c r="I566">
        <f t="shared" si="50"/>
        <v>78.990502793296088</v>
      </c>
      <c r="J566">
        <v>1790</v>
      </c>
      <c r="K566" t="s">
        <v>21</v>
      </c>
      <c r="L566" t="s">
        <v>22</v>
      </c>
      <c r="M566" s="9">
        <f t="shared" si="51"/>
        <v>42078.208333333328</v>
      </c>
      <c r="N566">
        <v>1426395600</v>
      </c>
      <c r="O566" s="9">
        <f t="shared" si="52"/>
        <v>42086.208333333328</v>
      </c>
      <c r="P566">
        <v>1427086800</v>
      </c>
      <c r="Q566" t="b">
        <v>0</v>
      </c>
      <c r="R566" t="b">
        <v>0</v>
      </c>
      <c r="S566" t="s">
        <v>33</v>
      </c>
      <c r="T566" t="str">
        <f t="shared" si="53"/>
        <v>theater/</v>
      </c>
      <c r="U566" t="str">
        <f t="shared" si="54"/>
        <v>plays</v>
      </c>
    </row>
    <row r="567" spans="1:21" hidden="1" x14ac:dyDescent="0.35">
      <c r="A567">
        <v>565</v>
      </c>
      <c r="B567" s="4" t="s">
        <v>1174</v>
      </c>
      <c r="C567" s="3" t="s">
        <v>1175</v>
      </c>
      <c r="D567">
        <v>94900</v>
      </c>
      <c r="E567" s="11" cm="1">
        <f t="array" ref="E567">_xlfn.IFS(L567="USD",F567, L567="CAD", F567*0.73, L567="AUD", F567*0.64, L567="DKK",F567*0.13, L567="GBP", F567*1.07, L567="CHF", F567*1.01, L567="EUR", F567*0.96)</f>
        <v>194166</v>
      </c>
      <c r="F567">
        <v>194166</v>
      </c>
      <c r="G567" s="7">
        <f t="shared" si="49"/>
        <v>2.0460063224446787</v>
      </c>
      <c r="H567" t="s">
        <v>20</v>
      </c>
      <c r="I567">
        <f t="shared" si="50"/>
        <v>53.99499443826474</v>
      </c>
      <c r="J567">
        <v>3596</v>
      </c>
      <c r="K567" t="s">
        <v>21</v>
      </c>
      <c r="L567" t="s">
        <v>22</v>
      </c>
      <c r="M567" s="9">
        <f t="shared" si="51"/>
        <v>40862.25</v>
      </c>
      <c r="N567">
        <v>1321336800</v>
      </c>
      <c r="O567" s="9">
        <f t="shared" si="52"/>
        <v>40882.25</v>
      </c>
      <c r="P567">
        <v>1323064800</v>
      </c>
      <c r="Q567" t="b">
        <v>0</v>
      </c>
      <c r="R567" t="b">
        <v>0</v>
      </c>
      <c r="S567" t="s">
        <v>33</v>
      </c>
      <c r="T567" t="str">
        <f t="shared" si="53"/>
        <v>theater/</v>
      </c>
      <c r="U567" t="str">
        <f t="shared" si="54"/>
        <v>plays</v>
      </c>
    </row>
    <row r="568" spans="1:21" x14ac:dyDescent="0.35">
      <c r="A568">
        <v>566</v>
      </c>
      <c r="B568" s="4" t="s">
        <v>1176</v>
      </c>
      <c r="C568" s="3" t="s">
        <v>1177</v>
      </c>
      <c r="D568">
        <v>9300</v>
      </c>
      <c r="E568" s="11" cm="1">
        <f t="array" ref="E568">_xlfn.IFS(L568="USD",F568, L568="CAD", F568*0.73, L568="AUD", F568*0.64, L568="DKK",F568*0.13, L568="GBP", F568*1.07, L568="CHF", F568*1.01, L568="EUR", F568*0.96)</f>
        <v>4124</v>
      </c>
      <c r="F568">
        <v>4124</v>
      </c>
      <c r="G568" s="7">
        <f t="shared" si="49"/>
        <v>0.44344086021505374</v>
      </c>
      <c r="H568" t="s">
        <v>14</v>
      </c>
      <c r="I568">
        <f t="shared" si="50"/>
        <v>111.45945945945945</v>
      </c>
      <c r="J568">
        <v>37</v>
      </c>
      <c r="K568" t="s">
        <v>21</v>
      </c>
      <c r="L568" t="s">
        <v>22</v>
      </c>
      <c r="M568" s="9">
        <f t="shared" si="51"/>
        <v>42424.25</v>
      </c>
      <c r="N568">
        <v>1456293600</v>
      </c>
      <c r="O568" s="9">
        <f t="shared" si="52"/>
        <v>42447.208333333328</v>
      </c>
      <c r="P568">
        <v>1458277200</v>
      </c>
      <c r="Q568" t="b">
        <v>0</v>
      </c>
      <c r="R568" t="b">
        <v>1</v>
      </c>
      <c r="S568" t="s">
        <v>50</v>
      </c>
      <c r="T568" t="str">
        <f t="shared" si="53"/>
        <v>music/</v>
      </c>
      <c r="U568" t="str">
        <f t="shared" si="54"/>
        <v>electric music</v>
      </c>
    </row>
    <row r="569" spans="1:21" ht="31" hidden="1" x14ac:dyDescent="0.35">
      <c r="A569">
        <v>567</v>
      </c>
      <c r="B569" s="4" t="s">
        <v>1178</v>
      </c>
      <c r="C569" s="3" t="s">
        <v>1179</v>
      </c>
      <c r="D569">
        <v>6800</v>
      </c>
      <c r="E569" s="11" cm="1">
        <f t="array" ref="E569">_xlfn.IFS(L569="USD",F569, L569="CAD", F569*0.73, L569="AUD", F569*0.64, L569="DKK",F569*0.13, L569="GBP", F569*1.07, L569="CHF", F569*1.01, L569="EUR", F569*0.96)</f>
        <v>14865</v>
      </c>
      <c r="F569">
        <v>14865</v>
      </c>
      <c r="G569" s="7">
        <f t="shared" si="49"/>
        <v>2.1860294117647059</v>
      </c>
      <c r="H569" t="s">
        <v>20</v>
      </c>
      <c r="I569">
        <f t="shared" si="50"/>
        <v>60.922131147540981</v>
      </c>
      <c r="J569">
        <v>244</v>
      </c>
      <c r="K569" t="s">
        <v>21</v>
      </c>
      <c r="L569" t="s">
        <v>22</v>
      </c>
      <c r="M569" s="9">
        <f t="shared" si="51"/>
        <v>41830.208333333336</v>
      </c>
      <c r="N569">
        <v>1404968400</v>
      </c>
      <c r="O569" s="9">
        <f t="shared" si="52"/>
        <v>41832.208333333336</v>
      </c>
      <c r="P569">
        <v>1405141200</v>
      </c>
      <c r="Q569" t="b">
        <v>0</v>
      </c>
      <c r="R569" t="b">
        <v>0</v>
      </c>
      <c r="S569" t="s">
        <v>23</v>
      </c>
      <c r="T569" t="str">
        <f t="shared" si="53"/>
        <v>music/</v>
      </c>
      <c r="U569" t="str">
        <f t="shared" si="54"/>
        <v>rock</v>
      </c>
    </row>
    <row r="570" spans="1:21" hidden="1" x14ac:dyDescent="0.35">
      <c r="A570">
        <v>568</v>
      </c>
      <c r="B570" s="4" t="s">
        <v>1180</v>
      </c>
      <c r="C570" s="3" t="s">
        <v>1181</v>
      </c>
      <c r="D570">
        <v>72400</v>
      </c>
      <c r="E570" s="11" cm="1">
        <f t="array" ref="E570">_xlfn.IFS(L570="USD",F570, L570="CAD", F570*0.73, L570="AUD", F570*0.64, L570="DKK",F570*0.13, L570="GBP", F570*1.07, L570="CHF", F570*1.01, L570="EUR", F570*0.96)</f>
        <v>134688</v>
      </c>
      <c r="F570">
        <v>134688</v>
      </c>
      <c r="G570" s="7">
        <f t="shared" si="49"/>
        <v>1.8603314917127072</v>
      </c>
      <c r="H570" t="s">
        <v>20</v>
      </c>
      <c r="I570">
        <f t="shared" si="50"/>
        <v>26.0015444015444</v>
      </c>
      <c r="J570">
        <v>5180</v>
      </c>
      <c r="K570" t="s">
        <v>21</v>
      </c>
      <c r="L570" t="s">
        <v>22</v>
      </c>
      <c r="M570" s="9">
        <f t="shared" si="51"/>
        <v>40374.208333333336</v>
      </c>
      <c r="N570">
        <v>1279170000</v>
      </c>
      <c r="O570" s="9">
        <f t="shared" si="52"/>
        <v>40419.208333333336</v>
      </c>
      <c r="P570">
        <v>1283058000</v>
      </c>
      <c r="Q570" t="b">
        <v>0</v>
      </c>
      <c r="R570" t="b">
        <v>0</v>
      </c>
      <c r="S570" t="s">
        <v>33</v>
      </c>
      <c r="T570" t="str">
        <f t="shared" si="53"/>
        <v>theater/</v>
      </c>
      <c r="U570" t="str">
        <f t="shared" si="54"/>
        <v>plays</v>
      </c>
    </row>
    <row r="571" spans="1:21" hidden="1" x14ac:dyDescent="0.35">
      <c r="A571">
        <v>569</v>
      </c>
      <c r="B571" s="4" t="s">
        <v>1182</v>
      </c>
      <c r="C571" s="3" t="s">
        <v>1183</v>
      </c>
      <c r="D571">
        <v>20100</v>
      </c>
      <c r="E571" s="11" cm="1">
        <f t="array" ref="E571">_xlfn.IFS(L571="USD",F571, L571="CAD", F571*0.73, L571="AUD", F571*0.64, L571="DKK",F571*0.13, L571="GBP", F571*1.07, L571="CHF", F571*1.01, L571="EUR", F571*0.96)</f>
        <v>45796.799999999996</v>
      </c>
      <c r="F571">
        <v>47705</v>
      </c>
      <c r="G571" s="7">
        <f t="shared" si="49"/>
        <v>2.3733830845771142</v>
      </c>
      <c r="H571" t="s">
        <v>20</v>
      </c>
      <c r="I571">
        <f t="shared" si="50"/>
        <v>80.993208828522924</v>
      </c>
      <c r="J571">
        <v>589</v>
      </c>
      <c r="K571" t="s">
        <v>107</v>
      </c>
      <c r="L571" t="s">
        <v>108</v>
      </c>
      <c r="M571" s="9">
        <f t="shared" si="51"/>
        <v>40554.25</v>
      </c>
      <c r="N571">
        <v>1294725600</v>
      </c>
      <c r="O571" s="9">
        <f t="shared" si="52"/>
        <v>40566.25</v>
      </c>
      <c r="P571">
        <v>1295762400</v>
      </c>
      <c r="Q571" t="b">
        <v>0</v>
      </c>
      <c r="R571" t="b">
        <v>0</v>
      </c>
      <c r="S571" t="s">
        <v>71</v>
      </c>
      <c r="T571" t="str">
        <f t="shared" si="53"/>
        <v>film &amp; video/</v>
      </c>
      <c r="U571" t="str">
        <f t="shared" si="54"/>
        <v>animation</v>
      </c>
    </row>
    <row r="572" spans="1:21" hidden="1" x14ac:dyDescent="0.35">
      <c r="A572">
        <v>570</v>
      </c>
      <c r="B572" s="4" t="s">
        <v>1184</v>
      </c>
      <c r="C572" s="3" t="s">
        <v>1185</v>
      </c>
      <c r="D572">
        <v>31200</v>
      </c>
      <c r="E572" s="11" cm="1">
        <f t="array" ref="E572">_xlfn.IFS(L572="USD",F572, L572="CAD", F572*0.73, L572="AUD", F572*0.64, L572="DKK",F572*0.13, L572="GBP", F572*1.07, L572="CHF", F572*1.01, L572="EUR", F572*0.96)</f>
        <v>95364</v>
      </c>
      <c r="F572">
        <v>95364</v>
      </c>
      <c r="G572" s="7">
        <f t="shared" si="49"/>
        <v>3.0565384615384614</v>
      </c>
      <c r="H572" t="s">
        <v>20</v>
      </c>
      <c r="I572">
        <f t="shared" si="50"/>
        <v>34.995963302752294</v>
      </c>
      <c r="J572">
        <v>2725</v>
      </c>
      <c r="K572" t="s">
        <v>21</v>
      </c>
      <c r="L572" t="s">
        <v>22</v>
      </c>
      <c r="M572" s="9">
        <f t="shared" si="51"/>
        <v>41993.25</v>
      </c>
      <c r="N572">
        <v>1419055200</v>
      </c>
      <c r="O572" s="9">
        <f t="shared" si="52"/>
        <v>41999.25</v>
      </c>
      <c r="P572">
        <v>1419573600</v>
      </c>
      <c r="Q572" t="b">
        <v>0</v>
      </c>
      <c r="R572" t="b">
        <v>1</v>
      </c>
      <c r="S572" t="s">
        <v>23</v>
      </c>
      <c r="T572" t="str">
        <f t="shared" si="53"/>
        <v>music/</v>
      </c>
      <c r="U572" t="str">
        <f t="shared" si="54"/>
        <v>rock</v>
      </c>
    </row>
    <row r="573" spans="1:21" x14ac:dyDescent="0.35">
      <c r="A573">
        <v>571</v>
      </c>
      <c r="B573" s="4" t="s">
        <v>1186</v>
      </c>
      <c r="C573" s="3" t="s">
        <v>1187</v>
      </c>
      <c r="D573">
        <v>3500</v>
      </c>
      <c r="E573" s="11" cm="1">
        <f t="array" ref="E573">_xlfn.IFS(L573="USD",F573, L573="CAD", F573*0.73, L573="AUD", F573*0.64, L573="DKK",F573*0.13, L573="GBP", F573*1.07, L573="CHF", F573*1.01, L573="EUR", F573*0.96)</f>
        <v>3163.2</v>
      </c>
      <c r="F573">
        <v>3295</v>
      </c>
      <c r="G573" s="7">
        <f t="shared" si="49"/>
        <v>0.94142857142857139</v>
      </c>
      <c r="H573" t="s">
        <v>14</v>
      </c>
      <c r="I573">
        <f t="shared" si="50"/>
        <v>94.142857142857139</v>
      </c>
      <c r="J573">
        <v>35</v>
      </c>
      <c r="K573" t="s">
        <v>107</v>
      </c>
      <c r="L573" t="s">
        <v>108</v>
      </c>
      <c r="M573" s="9">
        <f t="shared" si="51"/>
        <v>42174.208333333328</v>
      </c>
      <c r="N573">
        <v>1434690000</v>
      </c>
      <c r="O573" s="9">
        <f t="shared" si="52"/>
        <v>42221.208333333328</v>
      </c>
      <c r="P573">
        <v>1438750800</v>
      </c>
      <c r="Q573" t="b">
        <v>0</v>
      </c>
      <c r="R573" t="b">
        <v>0</v>
      </c>
      <c r="S573" t="s">
        <v>100</v>
      </c>
      <c r="T573" t="str">
        <f t="shared" si="53"/>
        <v>film &amp; video/</v>
      </c>
      <c r="U573" t="str">
        <f t="shared" si="54"/>
        <v>shorts</v>
      </c>
    </row>
    <row r="574" spans="1:21" hidden="1" x14ac:dyDescent="0.35">
      <c r="A574">
        <v>572</v>
      </c>
      <c r="B574" s="4" t="s">
        <v>1188</v>
      </c>
      <c r="C574" s="3" t="s">
        <v>1189</v>
      </c>
      <c r="D574">
        <v>9000</v>
      </c>
      <c r="E574" s="11" cm="1">
        <f t="array" ref="E574">_xlfn.IFS(L574="USD",F574, L574="CAD", F574*0.73, L574="AUD", F574*0.64, L574="DKK",F574*0.13, L574="GBP", F574*1.07, L574="CHF", F574*1.01, L574="EUR", F574*0.96)</f>
        <v>4896</v>
      </c>
      <c r="F574">
        <v>4896</v>
      </c>
      <c r="G574" s="7">
        <f t="shared" si="49"/>
        <v>0.54400000000000004</v>
      </c>
      <c r="H574" t="s">
        <v>74</v>
      </c>
      <c r="I574">
        <f t="shared" si="50"/>
        <v>52.085106382978722</v>
      </c>
      <c r="J574">
        <v>94</v>
      </c>
      <c r="K574" t="s">
        <v>21</v>
      </c>
      <c r="L574" t="s">
        <v>22</v>
      </c>
      <c r="M574" s="9">
        <f t="shared" si="51"/>
        <v>42275.208333333328</v>
      </c>
      <c r="N574">
        <v>1443416400</v>
      </c>
      <c r="O574" s="9">
        <f t="shared" si="52"/>
        <v>42291.208333333328</v>
      </c>
      <c r="P574">
        <v>1444798800</v>
      </c>
      <c r="Q574" t="b">
        <v>0</v>
      </c>
      <c r="R574" t="b">
        <v>1</v>
      </c>
      <c r="S574" t="s">
        <v>23</v>
      </c>
      <c r="T574" t="str">
        <f t="shared" si="53"/>
        <v>music/</v>
      </c>
      <c r="U574" t="str">
        <f t="shared" si="54"/>
        <v>rock</v>
      </c>
    </row>
    <row r="575" spans="1:21" hidden="1" x14ac:dyDescent="0.35">
      <c r="A575">
        <v>573</v>
      </c>
      <c r="B575" s="4" t="s">
        <v>1190</v>
      </c>
      <c r="C575" s="3" t="s">
        <v>1191</v>
      </c>
      <c r="D575">
        <v>6700</v>
      </c>
      <c r="E575" s="11" cm="1">
        <f t="array" ref="E575">_xlfn.IFS(L575="USD",F575, L575="CAD", F575*0.73, L575="AUD", F575*0.64, L575="DKK",F575*0.13, L575="GBP", F575*1.07, L575="CHF", F575*1.01, L575="EUR", F575*0.96)</f>
        <v>7496</v>
      </c>
      <c r="F575">
        <v>7496</v>
      </c>
      <c r="G575" s="7">
        <f t="shared" si="49"/>
        <v>1.1188059701492536</v>
      </c>
      <c r="H575" t="s">
        <v>20</v>
      </c>
      <c r="I575">
        <f t="shared" si="50"/>
        <v>24.986666666666668</v>
      </c>
      <c r="J575">
        <v>300</v>
      </c>
      <c r="K575" t="s">
        <v>21</v>
      </c>
      <c r="L575" t="s">
        <v>22</v>
      </c>
      <c r="M575" s="9">
        <f t="shared" si="51"/>
        <v>41761.208333333336</v>
      </c>
      <c r="N575">
        <v>1399006800</v>
      </c>
      <c r="O575" s="9">
        <f t="shared" si="52"/>
        <v>41763.208333333336</v>
      </c>
      <c r="P575">
        <v>1399179600</v>
      </c>
      <c r="Q575" t="b">
        <v>0</v>
      </c>
      <c r="R575" t="b">
        <v>0</v>
      </c>
      <c r="S575" t="s">
        <v>1029</v>
      </c>
      <c r="T575" t="str">
        <f t="shared" si="53"/>
        <v>journalism/</v>
      </c>
      <c r="U575" t="str">
        <f t="shared" si="54"/>
        <v>audio</v>
      </c>
    </row>
    <row r="576" spans="1:21" hidden="1" x14ac:dyDescent="0.35">
      <c r="A576">
        <v>574</v>
      </c>
      <c r="B576" s="4" t="s">
        <v>1192</v>
      </c>
      <c r="C576" s="3" t="s">
        <v>1193</v>
      </c>
      <c r="D576">
        <v>2700</v>
      </c>
      <c r="E576" s="11" cm="1">
        <f t="array" ref="E576">_xlfn.IFS(L576="USD",F576, L576="CAD", F576*0.73, L576="AUD", F576*0.64, L576="DKK",F576*0.13, L576="GBP", F576*1.07, L576="CHF", F576*1.01, L576="EUR", F576*0.96)</f>
        <v>9967</v>
      </c>
      <c r="F576">
        <v>9967</v>
      </c>
      <c r="G576" s="7">
        <f t="shared" si="49"/>
        <v>3.6914814814814814</v>
      </c>
      <c r="H576" t="s">
        <v>20</v>
      </c>
      <c r="I576">
        <f t="shared" si="50"/>
        <v>69.215277777777771</v>
      </c>
      <c r="J576">
        <v>144</v>
      </c>
      <c r="K576" t="s">
        <v>21</v>
      </c>
      <c r="L576" t="s">
        <v>22</v>
      </c>
      <c r="M576" s="9">
        <f t="shared" si="51"/>
        <v>43806.25</v>
      </c>
      <c r="N576">
        <v>1575698400</v>
      </c>
      <c r="O576" s="9">
        <f t="shared" si="52"/>
        <v>43816.25</v>
      </c>
      <c r="P576">
        <v>1576562400</v>
      </c>
      <c r="Q576" t="b">
        <v>0</v>
      </c>
      <c r="R576" t="b">
        <v>1</v>
      </c>
      <c r="S576" t="s">
        <v>17</v>
      </c>
      <c r="T576" t="str">
        <f t="shared" si="53"/>
        <v>food/</v>
      </c>
      <c r="U576" t="str">
        <f t="shared" si="54"/>
        <v>food trucks</v>
      </c>
    </row>
    <row r="577" spans="1:21" x14ac:dyDescent="0.35">
      <c r="A577">
        <v>575</v>
      </c>
      <c r="B577" s="4" t="s">
        <v>1194</v>
      </c>
      <c r="C577" s="3" t="s">
        <v>1195</v>
      </c>
      <c r="D577">
        <v>83300</v>
      </c>
      <c r="E577" s="11" cm="1">
        <f t="array" ref="E577">_xlfn.IFS(L577="USD",F577, L577="CAD", F577*0.73, L577="AUD", F577*0.64, L577="DKK",F577*0.13, L577="GBP", F577*1.07, L577="CHF", F577*1.01, L577="EUR", F577*0.96)</f>
        <v>52421</v>
      </c>
      <c r="F577">
        <v>52421</v>
      </c>
      <c r="G577" s="7">
        <f t="shared" si="49"/>
        <v>0.62930372148859548</v>
      </c>
      <c r="H577" t="s">
        <v>14</v>
      </c>
      <c r="I577">
        <f t="shared" si="50"/>
        <v>93.944444444444443</v>
      </c>
      <c r="J577">
        <v>558</v>
      </c>
      <c r="K577" t="s">
        <v>21</v>
      </c>
      <c r="L577" t="s">
        <v>22</v>
      </c>
      <c r="M577" s="9">
        <f t="shared" si="51"/>
        <v>41779.208333333336</v>
      </c>
      <c r="N577">
        <v>1400562000</v>
      </c>
      <c r="O577" s="9">
        <f t="shared" si="52"/>
        <v>41782.208333333336</v>
      </c>
      <c r="P577">
        <v>1400821200</v>
      </c>
      <c r="Q577" t="b">
        <v>0</v>
      </c>
      <c r="R577" t="b">
        <v>1</v>
      </c>
      <c r="S577" t="s">
        <v>33</v>
      </c>
      <c r="T577" t="str">
        <f t="shared" si="53"/>
        <v>theater/</v>
      </c>
      <c r="U577" t="str">
        <f t="shared" si="54"/>
        <v>plays</v>
      </c>
    </row>
    <row r="578" spans="1:21" ht="31" x14ac:dyDescent="0.35">
      <c r="A578">
        <v>576</v>
      </c>
      <c r="B578" s="4" t="s">
        <v>1196</v>
      </c>
      <c r="C578" s="3" t="s">
        <v>1197</v>
      </c>
      <c r="D578">
        <v>9700</v>
      </c>
      <c r="E578" s="11" cm="1">
        <f t="array" ref="E578">_xlfn.IFS(L578="USD",F578, L578="CAD", F578*0.73, L578="AUD", F578*0.64, L578="DKK",F578*0.13, L578="GBP", F578*1.07, L578="CHF", F578*1.01, L578="EUR", F578*0.96)</f>
        <v>6298</v>
      </c>
      <c r="F578">
        <v>6298</v>
      </c>
      <c r="G578" s="7">
        <f t="shared" ref="G578:G641" si="55">F578/D578</f>
        <v>0.6492783505154639</v>
      </c>
      <c r="H578" t="s">
        <v>14</v>
      </c>
      <c r="I578">
        <f t="shared" si="50"/>
        <v>98.40625</v>
      </c>
      <c r="J578">
        <v>64</v>
      </c>
      <c r="K578" t="s">
        <v>21</v>
      </c>
      <c r="L578" t="s">
        <v>22</v>
      </c>
      <c r="M578" s="9">
        <f t="shared" si="51"/>
        <v>43040.208333333328</v>
      </c>
      <c r="N578">
        <v>1509512400</v>
      </c>
      <c r="O578" s="9">
        <f t="shared" si="52"/>
        <v>43057.25</v>
      </c>
      <c r="P578">
        <v>1510984800</v>
      </c>
      <c r="Q578" t="b">
        <v>0</v>
      </c>
      <c r="R578" t="b">
        <v>0</v>
      </c>
      <c r="S578" t="s">
        <v>33</v>
      </c>
      <c r="T578" t="str">
        <f t="shared" si="53"/>
        <v>theater/</v>
      </c>
      <c r="U578" t="str">
        <f t="shared" si="54"/>
        <v>plays</v>
      </c>
    </row>
    <row r="579" spans="1:21" hidden="1" x14ac:dyDescent="0.35">
      <c r="A579">
        <v>577</v>
      </c>
      <c r="B579" s="4" t="s">
        <v>1198</v>
      </c>
      <c r="C579" s="3" t="s">
        <v>1199</v>
      </c>
      <c r="D579">
        <v>8200</v>
      </c>
      <c r="E579" s="11" cm="1">
        <f t="array" ref="E579">_xlfn.IFS(L579="USD",F579, L579="CAD", F579*0.73, L579="AUD", F579*0.64, L579="DKK",F579*0.13, L579="GBP", F579*1.07, L579="CHF", F579*1.01, L579="EUR", F579*0.96)</f>
        <v>1546</v>
      </c>
      <c r="F579">
        <v>1546</v>
      </c>
      <c r="G579" s="7">
        <f t="shared" si="55"/>
        <v>0.18853658536585366</v>
      </c>
      <c r="H579" t="s">
        <v>74</v>
      </c>
      <c r="I579">
        <f t="shared" ref="I579:I642" si="56">(F579/J579)</f>
        <v>41.783783783783782</v>
      </c>
      <c r="J579">
        <v>37</v>
      </c>
      <c r="K579" t="s">
        <v>21</v>
      </c>
      <c r="L579" t="s">
        <v>22</v>
      </c>
      <c r="M579" s="9">
        <f t="shared" ref="M579:M642" si="57">(((N579/60)/60)/24)+DATE(1970, 1, 1)</f>
        <v>40613.25</v>
      </c>
      <c r="N579">
        <v>1299823200</v>
      </c>
      <c r="O579" s="9">
        <f t="shared" ref="O579:O642" si="58">(((P579/60)/60)/24)+DATE(1970, 1, 1)</f>
        <v>40639.208333333336</v>
      </c>
      <c r="P579">
        <v>1302066000</v>
      </c>
      <c r="Q579" t="b">
        <v>0</v>
      </c>
      <c r="R579" t="b">
        <v>0</v>
      </c>
      <c r="S579" t="s">
        <v>159</v>
      </c>
      <c r="T579" t="str">
        <f t="shared" si="53"/>
        <v>music/</v>
      </c>
      <c r="U579" t="str">
        <f t="shared" si="54"/>
        <v>jazz</v>
      </c>
    </row>
    <row r="580" spans="1:21" x14ac:dyDescent="0.35">
      <c r="A580">
        <v>578</v>
      </c>
      <c r="B580" s="4" t="s">
        <v>1200</v>
      </c>
      <c r="C580" s="3" t="s">
        <v>1201</v>
      </c>
      <c r="D580">
        <v>96500</v>
      </c>
      <c r="E580" s="11" cm="1">
        <f t="array" ref="E580">_xlfn.IFS(L580="USD",F580, L580="CAD", F580*0.73, L580="AUD", F580*0.64, L580="DKK",F580*0.13, L580="GBP", F580*1.07, L580="CHF", F580*1.01, L580="EUR", F580*0.96)</f>
        <v>16168</v>
      </c>
      <c r="F580">
        <v>16168</v>
      </c>
      <c r="G580" s="7">
        <f t="shared" si="55"/>
        <v>0.1675440414507772</v>
      </c>
      <c r="H580" t="s">
        <v>14</v>
      </c>
      <c r="I580">
        <f t="shared" si="56"/>
        <v>65.991836734693877</v>
      </c>
      <c r="J580">
        <v>245</v>
      </c>
      <c r="K580" t="s">
        <v>21</v>
      </c>
      <c r="L580" t="s">
        <v>22</v>
      </c>
      <c r="M580" s="9">
        <f t="shared" si="57"/>
        <v>40878.25</v>
      </c>
      <c r="N580">
        <v>1322719200</v>
      </c>
      <c r="O580" s="9">
        <f t="shared" si="58"/>
        <v>40881.25</v>
      </c>
      <c r="P580">
        <v>1322978400</v>
      </c>
      <c r="Q580" t="b">
        <v>0</v>
      </c>
      <c r="R580" t="b">
        <v>0</v>
      </c>
      <c r="S580" t="s">
        <v>474</v>
      </c>
      <c r="T580" t="str">
        <f t="shared" si="53"/>
        <v>film &amp; video/</v>
      </c>
      <c r="U580" t="str">
        <f t="shared" si="54"/>
        <v>science fiction</v>
      </c>
    </row>
    <row r="581" spans="1:21" hidden="1" x14ac:dyDescent="0.35">
      <c r="A581">
        <v>579</v>
      </c>
      <c r="B581" s="4" t="s">
        <v>1202</v>
      </c>
      <c r="C581" s="3" t="s">
        <v>1203</v>
      </c>
      <c r="D581">
        <v>6200</v>
      </c>
      <c r="E581" s="11" cm="1">
        <f t="array" ref="E581">_xlfn.IFS(L581="USD",F581, L581="CAD", F581*0.73, L581="AUD", F581*0.64, L581="DKK",F581*0.13, L581="GBP", F581*1.07, L581="CHF", F581*1.01, L581="EUR", F581*0.96)</f>
        <v>6269</v>
      </c>
      <c r="F581">
        <v>6269</v>
      </c>
      <c r="G581" s="7">
        <f t="shared" si="55"/>
        <v>1.0111290322580646</v>
      </c>
      <c r="H581" t="s">
        <v>20</v>
      </c>
      <c r="I581">
        <f t="shared" si="56"/>
        <v>72.05747126436782</v>
      </c>
      <c r="J581">
        <v>87</v>
      </c>
      <c r="K581" t="s">
        <v>21</v>
      </c>
      <c r="L581" t="s">
        <v>22</v>
      </c>
      <c r="M581" s="9">
        <f t="shared" si="57"/>
        <v>40762.208333333336</v>
      </c>
      <c r="N581">
        <v>1312693200</v>
      </c>
      <c r="O581" s="9">
        <f t="shared" si="58"/>
        <v>40774.208333333336</v>
      </c>
      <c r="P581">
        <v>1313730000</v>
      </c>
      <c r="Q581" t="b">
        <v>0</v>
      </c>
      <c r="R581" t="b">
        <v>0</v>
      </c>
      <c r="S581" t="s">
        <v>159</v>
      </c>
      <c r="T581" t="str">
        <f t="shared" ref="T581:T644" si="59">LEFT(S581, SEARCH("/",S581,1))</f>
        <v>music/</v>
      </c>
      <c r="U581" t="str">
        <f t="shared" si="54"/>
        <v>jazz</v>
      </c>
    </row>
    <row r="582" spans="1:21" hidden="1" x14ac:dyDescent="0.35">
      <c r="A582">
        <v>580</v>
      </c>
      <c r="B582" s="4" t="s">
        <v>556</v>
      </c>
      <c r="C582" s="3" t="s">
        <v>1204</v>
      </c>
      <c r="D582">
        <v>43800</v>
      </c>
      <c r="E582" s="11" cm="1">
        <f t="array" ref="E582">_xlfn.IFS(L582="USD",F582, L582="CAD", F582*0.73, L582="AUD", F582*0.64, L582="DKK",F582*0.13, L582="GBP", F582*1.07, L582="CHF", F582*1.01, L582="EUR", F582*0.96)</f>
        <v>149578</v>
      </c>
      <c r="F582">
        <v>149578</v>
      </c>
      <c r="G582" s="7">
        <f t="shared" si="55"/>
        <v>3.4150228310502282</v>
      </c>
      <c r="H582" t="s">
        <v>20</v>
      </c>
      <c r="I582">
        <f t="shared" si="56"/>
        <v>48.003209242618745</v>
      </c>
      <c r="J582">
        <v>3116</v>
      </c>
      <c r="K582" t="s">
        <v>21</v>
      </c>
      <c r="L582" t="s">
        <v>22</v>
      </c>
      <c r="M582" s="9">
        <f t="shared" si="57"/>
        <v>41696.25</v>
      </c>
      <c r="N582">
        <v>1393394400</v>
      </c>
      <c r="O582" s="9">
        <f t="shared" si="58"/>
        <v>41704.25</v>
      </c>
      <c r="P582">
        <v>1394085600</v>
      </c>
      <c r="Q582" t="b">
        <v>0</v>
      </c>
      <c r="R582" t="b">
        <v>0</v>
      </c>
      <c r="S582" t="s">
        <v>33</v>
      </c>
      <c r="T582" t="str">
        <f t="shared" si="59"/>
        <v>theater/</v>
      </c>
      <c r="U582" t="str">
        <f t="shared" si="54"/>
        <v>plays</v>
      </c>
    </row>
    <row r="583" spans="1:21" x14ac:dyDescent="0.35">
      <c r="A583">
        <v>581</v>
      </c>
      <c r="B583" s="4" t="s">
        <v>1205</v>
      </c>
      <c r="C583" s="3" t="s">
        <v>1206</v>
      </c>
      <c r="D583">
        <v>6000</v>
      </c>
      <c r="E583" s="11" cm="1">
        <f t="array" ref="E583">_xlfn.IFS(L583="USD",F583, L583="CAD", F583*0.73, L583="AUD", F583*0.64, L583="DKK",F583*0.13, L583="GBP", F583*1.07, L583="CHF", F583*1.01, L583="EUR", F583*0.96)</f>
        <v>3841</v>
      </c>
      <c r="F583">
        <v>3841</v>
      </c>
      <c r="G583" s="7">
        <f t="shared" si="55"/>
        <v>0.64016666666666666</v>
      </c>
      <c r="H583" t="s">
        <v>14</v>
      </c>
      <c r="I583">
        <f t="shared" si="56"/>
        <v>54.098591549295776</v>
      </c>
      <c r="J583">
        <v>71</v>
      </c>
      <c r="K583" t="s">
        <v>21</v>
      </c>
      <c r="L583" t="s">
        <v>22</v>
      </c>
      <c r="M583" s="9">
        <f t="shared" si="57"/>
        <v>40662.208333333336</v>
      </c>
      <c r="N583">
        <v>1304053200</v>
      </c>
      <c r="O583" s="9">
        <f t="shared" si="58"/>
        <v>40677.208333333336</v>
      </c>
      <c r="P583">
        <v>1305349200</v>
      </c>
      <c r="Q583" t="b">
        <v>0</v>
      </c>
      <c r="R583" t="b">
        <v>0</v>
      </c>
      <c r="S583" t="s">
        <v>28</v>
      </c>
      <c r="T583" t="str">
        <f t="shared" si="59"/>
        <v>technology/</v>
      </c>
      <c r="U583" t="str">
        <f t="shared" si="54"/>
        <v>web</v>
      </c>
    </row>
    <row r="584" spans="1:21" x14ac:dyDescent="0.35">
      <c r="A584">
        <v>582</v>
      </c>
      <c r="B584" s="4" t="s">
        <v>1207</v>
      </c>
      <c r="C584" s="3" t="s">
        <v>1208</v>
      </c>
      <c r="D584">
        <v>8700</v>
      </c>
      <c r="E584" s="11" cm="1">
        <f t="array" ref="E584">_xlfn.IFS(L584="USD",F584, L584="CAD", F584*0.73, L584="AUD", F584*0.64, L584="DKK",F584*0.13, L584="GBP", F584*1.07, L584="CHF", F584*1.01, L584="EUR", F584*0.96)</f>
        <v>4531</v>
      </c>
      <c r="F584">
        <v>4531</v>
      </c>
      <c r="G584" s="7">
        <f t="shared" si="55"/>
        <v>0.5208045977011494</v>
      </c>
      <c r="H584" t="s">
        <v>14</v>
      </c>
      <c r="I584">
        <f t="shared" si="56"/>
        <v>107.88095238095238</v>
      </c>
      <c r="J584">
        <v>42</v>
      </c>
      <c r="K584" t="s">
        <v>21</v>
      </c>
      <c r="L584" t="s">
        <v>22</v>
      </c>
      <c r="M584" s="9">
        <f t="shared" si="57"/>
        <v>42165.208333333328</v>
      </c>
      <c r="N584">
        <v>1433912400</v>
      </c>
      <c r="O584" s="9">
        <f t="shared" si="58"/>
        <v>42170.208333333328</v>
      </c>
      <c r="P584">
        <v>1434344400</v>
      </c>
      <c r="Q584" t="b">
        <v>0</v>
      </c>
      <c r="R584" t="b">
        <v>1</v>
      </c>
      <c r="S584" t="s">
        <v>89</v>
      </c>
      <c r="T584" t="str">
        <f t="shared" si="59"/>
        <v>games/</v>
      </c>
      <c r="U584" t="str">
        <f t="shared" si="54"/>
        <v>video games</v>
      </c>
    </row>
    <row r="585" spans="1:21" ht="31" hidden="1" x14ac:dyDescent="0.35">
      <c r="A585">
        <v>583</v>
      </c>
      <c r="B585" s="4" t="s">
        <v>1209</v>
      </c>
      <c r="C585" s="3" t="s">
        <v>1210</v>
      </c>
      <c r="D585">
        <v>18900</v>
      </c>
      <c r="E585" s="11" cm="1">
        <f t="array" ref="E585">_xlfn.IFS(L585="USD",F585, L585="CAD", F585*0.73, L585="AUD", F585*0.64, L585="DKK",F585*0.13, L585="GBP", F585*1.07, L585="CHF", F585*1.01, L585="EUR", F585*0.96)</f>
        <v>60934</v>
      </c>
      <c r="F585">
        <v>60934</v>
      </c>
      <c r="G585" s="7">
        <f t="shared" si="55"/>
        <v>3.2240211640211642</v>
      </c>
      <c r="H585" t="s">
        <v>20</v>
      </c>
      <c r="I585">
        <f t="shared" si="56"/>
        <v>67.034103410341032</v>
      </c>
      <c r="J585">
        <v>909</v>
      </c>
      <c r="K585" t="s">
        <v>21</v>
      </c>
      <c r="L585" t="s">
        <v>22</v>
      </c>
      <c r="M585" s="9">
        <f t="shared" si="57"/>
        <v>40959.25</v>
      </c>
      <c r="N585">
        <v>1329717600</v>
      </c>
      <c r="O585" s="9">
        <f t="shared" si="58"/>
        <v>40976.25</v>
      </c>
      <c r="P585">
        <v>1331186400</v>
      </c>
      <c r="Q585" t="b">
        <v>0</v>
      </c>
      <c r="R585" t="b">
        <v>0</v>
      </c>
      <c r="S585" t="s">
        <v>42</v>
      </c>
      <c r="T585" t="str">
        <f t="shared" si="59"/>
        <v>film &amp; video/</v>
      </c>
      <c r="U585" t="str">
        <f t="shared" si="54"/>
        <v>documentary</v>
      </c>
    </row>
    <row r="586" spans="1:21" hidden="1" x14ac:dyDescent="0.35">
      <c r="A586">
        <v>584</v>
      </c>
      <c r="B586" s="4" t="s">
        <v>45</v>
      </c>
      <c r="C586" s="3" t="s">
        <v>1211</v>
      </c>
      <c r="D586">
        <v>86400</v>
      </c>
      <c r="E586" s="11" cm="1">
        <f t="array" ref="E586">_xlfn.IFS(L586="USD",F586, L586="CAD", F586*0.73, L586="AUD", F586*0.64, L586="DKK",F586*0.13, L586="GBP", F586*1.07, L586="CHF", F586*1.01, L586="EUR", F586*0.96)</f>
        <v>103255</v>
      </c>
      <c r="F586">
        <v>103255</v>
      </c>
      <c r="G586" s="7">
        <f t="shared" si="55"/>
        <v>1.1950810185185186</v>
      </c>
      <c r="H586" t="s">
        <v>20</v>
      </c>
      <c r="I586">
        <f t="shared" si="56"/>
        <v>64.01425914445133</v>
      </c>
      <c r="J586">
        <v>1613</v>
      </c>
      <c r="K586" t="s">
        <v>21</v>
      </c>
      <c r="L586" t="s">
        <v>22</v>
      </c>
      <c r="M586" s="9">
        <f t="shared" si="57"/>
        <v>41024.208333333336</v>
      </c>
      <c r="N586">
        <v>1335330000</v>
      </c>
      <c r="O586" s="9">
        <f t="shared" si="58"/>
        <v>41038.208333333336</v>
      </c>
      <c r="P586">
        <v>1336539600</v>
      </c>
      <c r="Q586" t="b">
        <v>0</v>
      </c>
      <c r="R586" t="b">
        <v>0</v>
      </c>
      <c r="S586" t="s">
        <v>28</v>
      </c>
      <c r="T586" t="str">
        <f t="shared" si="59"/>
        <v>technology/</v>
      </c>
      <c r="U586" t="str">
        <f t="shared" si="54"/>
        <v>web</v>
      </c>
    </row>
    <row r="587" spans="1:21" hidden="1" x14ac:dyDescent="0.35">
      <c r="A587">
        <v>585</v>
      </c>
      <c r="B587" s="4" t="s">
        <v>1212</v>
      </c>
      <c r="C587" s="3" t="s">
        <v>1213</v>
      </c>
      <c r="D587">
        <v>8900</v>
      </c>
      <c r="E587" s="11" cm="1">
        <f t="array" ref="E587">_xlfn.IFS(L587="USD",F587, L587="CAD", F587*0.73, L587="AUD", F587*0.64, L587="DKK",F587*0.13, L587="GBP", F587*1.07, L587="CHF", F587*1.01, L587="EUR", F587*0.96)</f>
        <v>13065</v>
      </c>
      <c r="F587">
        <v>13065</v>
      </c>
      <c r="G587" s="7">
        <f t="shared" si="55"/>
        <v>1.4679775280898877</v>
      </c>
      <c r="H587" t="s">
        <v>20</v>
      </c>
      <c r="I587">
        <f t="shared" si="56"/>
        <v>96.066176470588232</v>
      </c>
      <c r="J587">
        <v>136</v>
      </c>
      <c r="K587" t="s">
        <v>21</v>
      </c>
      <c r="L587" t="s">
        <v>22</v>
      </c>
      <c r="M587" s="9">
        <f t="shared" si="57"/>
        <v>40255.208333333336</v>
      </c>
      <c r="N587">
        <v>1268888400</v>
      </c>
      <c r="O587" s="9">
        <f t="shared" si="58"/>
        <v>40265.208333333336</v>
      </c>
      <c r="P587">
        <v>1269752400</v>
      </c>
      <c r="Q587" t="b">
        <v>0</v>
      </c>
      <c r="R587" t="b">
        <v>0</v>
      </c>
      <c r="S587" t="s">
        <v>206</v>
      </c>
      <c r="T587" t="str">
        <f t="shared" si="59"/>
        <v>publishing/</v>
      </c>
      <c r="U587" t="str">
        <f t="shared" ref="U587:U650" si="60">RIGHT(S587, LEN(S587)-SEARCH("/",S587, 1))</f>
        <v>translations</v>
      </c>
    </row>
    <row r="588" spans="1:21" hidden="1" x14ac:dyDescent="0.35">
      <c r="A588">
        <v>586</v>
      </c>
      <c r="B588" s="4" t="s">
        <v>1214</v>
      </c>
      <c r="C588" s="3" t="s">
        <v>1215</v>
      </c>
      <c r="D588">
        <v>700</v>
      </c>
      <c r="E588" s="11" cm="1">
        <f t="array" ref="E588">_xlfn.IFS(L588="USD",F588, L588="CAD", F588*0.73, L588="AUD", F588*0.64, L588="DKK",F588*0.13, L588="GBP", F588*1.07, L588="CHF", F588*1.01, L588="EUR", F588*0.96)</f>
        <v>6654</v>
      </c>
      <c r="F588">
        <v>6654</v>
      </c>
      <c r="G588" s="7">
        <f t="shared" si="55"/>
        <v>9.5057142857142853</v>
      </c>
      <c r="H588" t="s">
        <v>20</v>
      </c>
      <c r="I588">
        <f t="shared" si="56"/>
        <v>51.184615384615384</v>
      </c>
      <c r="J588">
        <v>130</v>
      </c>
      <c r="K588" t="s">
        <v>21</v>
      </c>
      <c r="L588" t="s">
        <v>22</v>
      </c>
      <c r="M588" s="9">
        <f t="shared" si="57"/>
        <v>40499.25</v>
      </c>
      <c r="N588">
        <v>1289973600</v>
      </c>
      <c r="O588" s="9">
        <f t="shared" si="58"/>
        <v>40518.25</v>
      </c>
      <c r="P588">
        <v>1291615200</v>
      </c>
      <c r="Q588" t="b">
        <v>0</v>
      </c>
      <c r="R588" t="b">
        <v>0</v>
      </c>
      <c r="S588" t="s">
        <v>23</v>
      </c>
      <c r="T588" t="str">
        <f t="shared" si="59"/>
        <v>music/</v>
      </c>
      <c r="U588" t="str">
        <f t="shared" si="60"/>
        <v>rock</v>
      </c>
    </row>
    <row r="589" spans="1:21" x14ac:dyDescent="0.35">
      <c r="A589">
        <v>587</v>
      </c>
      <c r="B589" s="4" t="s">
        <v>1216</v>
      </c>
      <c r="C589" s="3" t="s">
        <v>1217</v>
      </c>
      <c r="D589">
        <v>9400</v>
      </c>
      <c r="E589" s="11" cm="1">
        <f t="array" ref="E589">_xlfn.IFS(L589="USD",F589, L589="CAD", F589*0.73, L589="AUD", F589*0.64, L589="DKK",F589*0.13, L589="GBP", F589*1.07, L589="CHF", F589*1.01, L589="EUR", F589*0.96)</f>
        <v>5001.96</v>
      </c>
      <c r="F589">
        <v>6852</v>
      </c>
      <c r="G589" s="7">
        <f t="shared" si="55"/>
        <v>0.72893617021276591</v>
      </c>
      <c r="H589" t="s">
        <v>14</v>
      </c>
      <c r="I589">
        <f t="shared" si="56"/>
        <v>43.92307692307692</v>
      </c>
      <c r="J589">
        <v>156</v>
      </c>
      <c r="K589" t="s">
        <v>15</v>
      </c>
      <c r="L589" t="s">
        <v>16</v>
      </c>
      <c r="M589" s="9">
        <f t="shared" si="57"/>
        <v>43484.25</v>
      </c>
      <c r="N589">
        <v>1547877600</v>
      </c>
      <c r="O589" s="9">
        <f t="shared" si="58"/>
        <v>43536.208333333328</v>
      </c>
      <c r="P589">
        <v>1552366800</v>
      </c>
      <c r="Q589" t="b">
        <v>0</v>
      </c>
      <c r="R589" t="b">
        <v>1</v>
      </c>
      <c r="S589" t="s">
        <v>17</v>
      </c>
      <c r="T589" t="str">
        <f t="shared" si="59"/>
        <v>food/</v>
      </c>
      <c r="U589" t="str">
        <f t="shared" si="60"/>
        <v>food trucks</v>
      </c>
    </row>
    <row r="590" spans="1:21" x14ac:dyDescent="0.35">
      <c r="A590">
        <v>588</v>
      </c>
      <c r="B590" s="4" t="s">
        <v>1218</v>
      </c>
      <c r="C590" s="3" t="s">
        <v>1219</v>
      </c>
      <c r="D590">
        <v>157600</v>
      </c>
      <c r="E590" s="11" cm="1">
        <f t="array" ref="E590">_xlfn.IFS(L590="USD",F590, L590="CAD", F590*0.73, L590="AUD", F590*0.64, L590="DKK",F590*0.13, L590="GBP", F590*1.07, L590="CHF", F590*1.01, L590="EUR", F590*0.96)</f>
        <v>133233.19</v>
      </c>
      <c r="F590">
        <v>124517</v>
      </c>
      <c r="G590" s="7">
        <f t="shared" si="55"/>
        <v>0.7900824873096447</v>
      </c>
      <c r="H590" t="s">
        <v>14</v>
      </c>
      <c r="I590">
        <f t="shared" si="56"/>
        <v>91.021198830409361</v>
      </c>
      <c r="J590">
        <v>1368</v>
      </c>
      <c r="K590" t="s">
        <v>40</v>
      </c>
      <c r="L590" t="s">
        <v>41</v>
      </c>
      <c r="M590" s="9">
        <f t="shared" si="57"/>
        <v>40262.208333333336</v>
      </c>
      <c r="N590">
        <v>1269493200</v>
      </c>
      <c r="O590" s="9">
        <f t="shared" si="58"/>
        <v>40293.208333333336</v>
      </c>
      <c r="P590">
        <v>1272171600</v>
      </c>
      <c r="Q590" t="b">
        <v>0</v>
      </c>
      <c r="R590" t="b">
        <v>0</v>
      </c>
      <c r="S590" t="s">
        <v>33</v>
      </c>
      <c r="T590" t="str">
        <f t="shared" si="59"/>
        <v>theater/</v>
      </c>
      <c r="U590" t="str">
        <f t="shared" si="60"/>
        <v>plays</v>
      </c>
    </row>
    <row r="591" spans="1:21" x14ac:dyDescent="0.35">
      <c r="A591">
        <v>589</v>
      </c>
      <c r="B591" s="4" t="s">
        <v>1220</v>
      </c>
      <c r="C591" s="3" t="s">
        <v>1221</v>
      </c>
      <c r="D591">
        <v>7900</v>
      </c>
      <c r="E591" s="11" cm="1">
        <f t="array" ref="E591">_xlfn.IFS(L591="USD",F591, L591="CAD", F591*0.73, L591="AUD", F591*0.64, L591="DKK",F591*0.13, L591="GBP", F591*1.07, L591="CHF", F591*1.01, L591="EUR", F591*0.96)</f>
        <v>5113</v>
      </c>
      <c r="F591">
        <v>5113</v>
      </c>
      <c r="G591" s="7">
        <f t="shared" si="55"/>
        <v>0.64721518987341775</v>
      </c>
      <c r="H591" t="s">
        <v>14</v>
      </c>
      <c r="I591">
        <f t="shared" si="56"/>
        <v>50.127450980392155</v>
      </c>
      <c r="J591">
        <v>102</v>
      </c>
      <c r="K591" t="s">
        <v>21</v>
      </c>
      <c r="L591" t="s">
        <v>22</v>
      </c>
      <c r="M591" s="9">
        <f t="shared" si="57"/>
        <v>42190.208333333328</v>
      </c>
      <c r="N591">
        <v>1436072400</v>
      </c>
      <c r="O591" s="9">
        <f t="shared" si="58"/>
        <v>42197.208333333328</v>
      </c>
      <c r="P591">
        <v>1436677200</v>
      </c>
      <c r="Q591" t="b">
        <v>0</v>
      </c>
      <c r="R591" t="b">
        <v>0</v>
      </c>
      <c r="S591" t="s">
        <v>42</v>
      </c>
      <c r="T591" t="str">
        <f t="shared" si="59"/>
        <v>film &amp; video/</v>
      </c>
      <c r="U591" t="str">
        <f t="shared" si="60"/>
        <v>documentary</v>
      </c>
    </row>
    <row r="592" spans="1:21" ht="31" x14ac:dyDescent="0.35">
      <c r="A592">
        <v>590</v>
      </c>
      <c r="B592" s="4" t="s">
        <v>1222</v>
      </c>
      <c r="C592" s="3" t="s">
        <v>1223</v>
      </c>
      <c r="D592">
        <v>7100</v>
      </c>
      <c r="E592" s="11" cm="1">
        <f t="array" ref="E592">_xlfn.IFS(L592="USD",F592, L592="CAD", F592*0.73, L592="AUD", F592*0.64, L592="DKK",F592*0.13, L592="GBP", F592*1.07, L592="CHF", F592*1.01, L592="EUR", F592*0.96)</f>
        <v>3727.36</v>
      </c>
      <c r="F592">
        <v>5824</v>
      </c>
      <c r="G592" s="7">
        <f t="shared" si="55"/>
        <v>0.82028169014084507</v>
      </c>
      <c r="H592" t="s">
        <v>14</v>
      </c>
      <c r="I592">
        <f t="shared" si="56"/>
        <v>67.720930232558146</v>
      </c>
      <c r="J592">
        <v>86</v>
      </c>
      <c r="K592" t="s">
        <v>26</v>
      </c>
      <c r="L592" t="s">
        <v>27</v>
      </c>
      <c r="M592" s="9">
        <f t="shared" si="57"/>
        <v>41994.25</v>
      </c>
      <c r="N592">
        <v>1419141600</v>
      </c>
      <c r="O592" s="9">
        <f t="shared" si="58"/>
        <v>42005.25</v>
      </c>
      <c r="P592">
        <v>1420092000</v>
      </c>
      <c r="Q592" t="b">
        <v>0</v>
      </c>
      <c r="R592" t="b">
        <v>0</v>
      </c>
      <c r="S592" t="s">
        <v>133</v>
      </c>
      <c r="T592" t="str">
        <f t="shared" si="59"/>
        <v>publishing/</v>
      </c>
      <c r="U592" t="str">
        <f t="shared" si="60"/>
        <v>radio &amp; podcasts</v>
      </c>
    </row>
    <row r="593" spans="1:21" hidden="1" x14ac:dyDescent="0.35">
      <c r="A593">
        <v>591</v>
      </c>
      <c r="B593" s="4" t="s">
        <v>1224</v>
      </c>
      <c r="C593" s="3" t="s">
        <v>1225</v>
      </c>
      <c r="D593">
        <v>600</v>
      </c>
      <c r="E593" s="11" cm="1">
        <f t="array" ref="E593">_xlfn.IFS(L593="USD",F593, L593="CAD", F593*0.73, L593="AUD", F593*0.64, L593="DKK",F593*0.13, L593="GBP", F593*1.07, L593="CHF", F593*1.01, L593="EUR", F593*0.96)</f>
        <v>6226</v>
      </c>
      <c r="F593">
        <v>6226</v>
      </c>
      <c r="G593" s="7">
        <f t="shared" si="55"/>
        <v>10.376666666666667</v>
      </c>
      <c r="H593" t="s">
        <v>20</v>
      </c>
      <c r="I593">
        <f t="shared" si="56"/>
        <v>61.03921568627451</v>
      </c>
      <c r="J593">
        <v>102</v>
      </c>
      <c r="K593" t="s">
        <v>21</v>
      </c>
      <c r="L593" t="s">
        <v>22</v>
      </c>
      <c r="M593" s="9">
        <f t="shared" si="57"/>
        <v>40373.208333333336</v>
      </c>
      <c r="N593">
        <v>1279083600</v>
      </c>
      <c r="O593" s="9">
        <f t="shared" si="58"/>
        <v>40383.208333333336</v>
      </c>
      <c r="P593">
        <v>1279947600</v>
      </c>
      <c r="Q593" t="b">
        <v>0</v>
      </c>
      <c r="R593" t="b">
        <v>0</v>
      </c>
      <c r="S593" t="s">
        <v>89</v>
      </c>
      <c r="T593" t="str">
        <f t="shared" si="59"/>
        <v>games/</v>
      </c>
      <c r="U593" t="str">
        <f t="shared" si="60"/>
        <v>video games</v>
      </c>
    </row>
    <row r="594" spans="1:21" ht="31" x14ac:dyDescent="0.35">
      <c r="A594">
        <v>592</v>
      </c>
      <c r="B594" s="4" t="s">
        <v>1226</v>
      </c>
      <c r="C594" s="3" t="s">
        <v>1227</v>
      </c>
      <c r="D594">
        <v>156800</v>
      </c>
      <c r="E594" s="11" cm="1">
        <f t="array" ref="E594">_xlfn.IFS(L594="USD",F594, L594="CAD", F594*0.73, L594="AUD", F594*0.64, L594="DKK",F594*0.13, L594="GBP", F594*1.07, L594="CHF", F594*1.01, L594="EUR", F594*0.96)</f>
        <v>20243</v>
      </c>
      <c r="F594">
        <v>20243</v>
      </c>
      <c r="G594" s="7">
        <f t="shared" si="55"/>
        <v>0.12910076530612244</v>
      </c>
      <c r="H594" t="s">
        <v>14</v>
      </c>
      <c r="I594">
        <f t="shared" si="56"/>
        <v>80.011857707509876</v>
      </c>
      <c r="J594">
        <v>253</v>
      </c>
      <c r="K594" t="s">
        <v>21</v>
      </c>
      <c r="L594" t="s">
        <v>22</v>
      </c>
      <c r="M594" s="9">
        <f t="shared" si="57"/>
        <v>41789.208333333336</v>
      </c>
      <c r="N594">
        <v>1401426000</v>
      </c>
      <c r="O594" s="9">
        <f t="shared" si="58"/>
        <v>41798.208333333336</v>
      </c>
      <c r="P594">
        <v>1402203600</v>
      </c>
      <c r="Q594" t="b">
        <v>0</v>
      </c>
      <c r="R594" t="b">
        <v>0</v>
      </c>
      <c r="S594" t="s">
        <v>33</v>
      </c>
      <c r="T594" t="str">
        <f t="shared" si="59"/>
        <v>theater/</v>
      </c>
      <c r="U594" t="str">
        <f t="shared" si="60"/>
        <v>plays</v>
      </c>
    </row>
    <row r="595" spans="1:21" hidden="1" x14ac:dyDescent="0.35">
      <c r="A595">
        <v>593</v>
      </c>
      <c r="B595" s="4" t="s">
        <v>1228</v>
      </c>
      <c r="C595" s="3" t="s">
        <v>1229</v>
      </c>
      <c r="D595">
        <v>121600</v>
      </c>
      <c r="E595" s="11" cm="1">
        <f t="array" ref="E595">_xlfn.IFS(L595="USD",F595, L595="CAD", F595*0.73, L595="AUD", F595*0.64, L595="DKK",F595*0.13, L595="GBP", F595*1.07, L595="CHF", F595*1.01, L595="EUR", F595*0.96)</f>
        <v>188288</v>
      </c>
      <c r="F595">
        <v>188288</v>
      </c>
      <c r="G595" s="7">
        <f t="shared" si="55"/>
        <v>1.5484210526315789</v>
      </c>
      <c r="H595" t="s">
        <v>20</v>
      </c>
      <c r="I595">
        <f t="shared" si="56"/>
        <v>47.001497753369947</v>
      </c>
      <c r="J595">
        <v>4006</v>
      </c>
      <c r="K595" t="s">
        <v>21</v>
      </c>
      <c r="L595" t="s">
        <v>22</v>
      </c>
      <c r="M595" s="9">
        <f t="shared" si="57"/>
        <v>41724.208333333336</v>
      </c>
      <c r="N595">
        <v>1395810000</v>
      </c>
      <c r="O595" s="9">
        <f t="shared" si="58"/>
        <v>41737.208333333336</v>
      </c>
      <c r="P595">
        <v>1396933200</v>
      </c>
      <c r="Q595" t="b">
        <v>0</v>
      </c>
      <c r="R595" t="b">
        <v>0</v>
      </c>
      <c r="S595" t="s">
        <v>71</v>
      </c>
      <c r="T595" t="str">
        <f t="shared" si="59"/>
        <v>film &amp; video/</v>
      </c>
      <c r="U595" t="str">
        <f t="shared" si="60"/>
        <v>animation</v>
      </c>
    </row>
    <row r="596" spans="1:21" ht="31" x14ac:dyDescent="0.35">
      <c r="A596">
        <v>594</v>
      </c>
      <c r="B596" s="4" t="s">
        <v>1230</v>
      </c>
      <c r="C596" s="3" t="s">
        <v>1231</v>
      </c>
      <c r="D596">
        <v>157300</v>
      </c>
      <c r="E596" s="11" cm="1">
        <f t="array" ref="E596">_xlfn.IFS(L596="USD",F596, L596="CAD", F596*0.73, L596="AUD", F596*0.64, L596="DKK",F596*0.13, L596="GBP", F596*1.07, L596="CHF", F596*1.01, L596="EUR", F596*0.96)</f>
        <v>11167</v>
      </c>
      <c r="F596">
        <v>11167</v>
      </c>
      <c r="G596" s="7">
        <f t="shared" si="55"/>
        <v>7.0991735537190084E-2</v>
      </c>
      <c r="H596" t="s">
        <v>14</v>
      </c>
      <c r="I596">
        <f t="shared" si="56"/>
        <v>71.127388535031841</v>
      </c>
      <c r="J596">
        <v>157</v>
      </c>
      <c r="K596" t="s">
        <v>21</v>
      </c>
      <c r="L596" t="s">
        <v>22</v>
      </c>
      <c r="M596" s="9">
        <f t="shared" si="57"/>
        <v>42548.208333333328</v>
      </c>
      <c r="N596">
        <v>1467003600</v>
      </c>
      <c r="O596" s="9">
        <f t="shared" si="58"/>
        <v>42551.208333333328</v>
      </c>
      <c r="P596">
        <v>1467262800</v>
      </c>
      <c r="Q596" t="b">
        <v>0</v>
      </c>
      <c r="R596" t="b">
        <v>1</v>
      </c>
      <c r="S596" t="s">
        <v>33</v>
      </c>
      <c r="T596" t="str">
        <f t="shared" si="59"/>
        <v>theater/</v>
      </c>
      <c r="U596" t="str">
        <f t="shared" si="60"/>
        <v>plays</v>
      </c>
    </row>
    <row r="597" spans="1:21" ht="31" hidden="1" x14ac:dyDescent="0.35">
      <c r="A597">
        <v>595</v>
      </c>
      <c r="B597" s="4" t="s">
        <v>1232</v>
      </c>
      <c r="C597" s="3" t="s">
        <v>1233</v>
      </c>
      <c r="D597">
        <v>70300</v>
      </c>
      <c r="E597" s="11" cm="1">
        <f t="array" ref="E597">_xlfn.IFS(L597="USD",F597, L597="CAD", F597*0.73, L597="AUD", F597*0.64, L597="DKK",F597*0.13, L597="GBP", F597*1.07, L597="CHF", F597*1.01, L597="EUR", F597*0.96)</f>
        <v>146595</v>
      </c>
      <c r="F597">
        <v>146595</v>
      </c>
      <c r="G597" s="7">
        <f t="shared" si="55"/>
        <v>2.0852773826458035</v>
      </c>
      <c r="H597" t="s">
        <v>20</v>
      </c>
      <c r="I597">
        <f t="shared" si="56"/>
        <v>89.99079189686924</v>
      </c>
      <c r="J597">
        <v>1629</v>
      </c>
      <c r="K597" t="s">
        <v>21</v>
      </c>
      <c r="L597" t="s">
        <v>22</v>
      </c>
      <c r="M597" s="9">
        <f t="shared" si="57"/>
        <v>40253.208333333336</v>
      </c>
      <c r="N597">
        <v>1268715600</v>
      </c>
      <c r="O597" s="9">
        <f t="shared" si="58"/>
        <v>40274.208333333336</v>
      </c>
      <c r="P597">
        <v>1270530000</v>
      </c>
      <c r="Q597" t="b">
        <v>0</v>
      </c>
      <c r="R597" t="b">
        <v>1</v>
      </c>
      <c r="S597" t="s">
        <v>33</v>
      </c>
      <c r="T597" t="str">
        <f t="shared" si="59"/>
        <v>theater/</v>
      </c>
      <c r="U597" t="str">
        <f t="shared" si="60"/>
        <v>plays</v>
      </c>
    </row>
    <row r="598" spans="1:21" x14ac:dyDescent="0.35">
      <c r="A598">
        <v>596</v>
      </c>
      <c r="B598" s="4" t="s">
        <v>1234</v>
      </c>
      <c r="C598" s="3" t="s">
        <v>1235</v>
      </c>
      <c r="D598">
        <v>7900</v>
      </c>
      <c r="E598" s="11" cm="1">
        <f t="array" ref="E598">_xlfn.IFS(L598="USD",F598, L598="CAD", F598*0.73, L598="AUD", F598*0.64, L598="DKK",F598*0.13, L598="GBP", F598*1.07, L598="CHF", F598*1.01, L598="EUR", F598*0.96)</f>
        <v>7875</v>
      </c>
      <c r="F598">
        <v>7875</v>
      </c>
      <c r="G598" s="7">
        <f t="shared" si="55"/>
        <v>0.99683544303797467</v>
      </c>
      <c r="H598" t="s">
        <v>14</v>
      </c>
      <c r="I598">
        <f t="shared" si="56"/>
        <v>43.032786885245905</v>
      </c>
      <c r="J598">
        <v>183</v>
      </c>
      <c r="K598" t="s">
        <v>21</v>
      </c>
      <c r="L598" t="s">
        <v>22</v>
      </c>
      <c r="M598" s="9">
        <f t="shared" si="57"/>
        <v>42434.25</v>
      </c>
      <c r="N598">
        <v>1457157600</v>
      </c>
      <c r="O598" s="9">
        <f t="shared" si="58"/>
        <v>42441.25</v>
      </c>
      <c r="P598">
        <v>1457762400</v>
      </c>
      <c r="Q598" t="b">
        <v>0</v>
      </c>
      <c r="R598" t="b">
        <v>1</v>
      </c>
      <c r="S598" t="s">
        <v>53</v>
      </c>
      <c r="T598" t="str">
        <f t="shared" si="59"/>
        <v>film &amp; video/</v>
      </c>
      <c r="U598" t="str">
        <f t="shared" si="60"/>
        <v>drama</v>
      </c>
    </row>
    <row r="599" spans="1:21" hidden="1" x14ac:dyDescent="0.35">
      <c r="A599">
        <v>597</v>
      </c>
      <c r="B599" s="4" t="s">
        <v>1236</v>
      </c>
      <c r="C599" s="3" t="s">
        <v>1237</v>
      </c>
      <c r="D599">
        <v>73800</v>
      </c>
      <c r="E599" s="11" cm="1">
        <f t="array" ref="E599">_xlfn.IFS(L599="USD",F599, L599="CAD", F599*0.73, L599="AUD", F599*0.64, L599="DKK",F599*0.13, L599="GBP", F599*1.07, L599="CHF", F599*1.01, L599="EUR", F599*0.96)</f>
        <v>148779</v>
      </c>
      <c r="F599">
        <v>148779</v>
      </c>
      <c r="G599" s="7">
        <f t="shared" si="55"/>
        <v>2.0159756097560977</v>
      </c>
      <c r="H599" t="s">
        <v>20</v>
      </c>
      <c r="I599">
        <f t="shared" si="56"/>
        <v>67.997714808043881</v>
      </c>
      <c r="J599">
        <v>2188</v>
      </c>
      <c r="K599" t="s">
        <v>21</v>
      </c>
      <c r="L599" t="s">
        <v>22</v>
      </c>
      <c r="M599" s="9">
        <f t="shared" si="57"/>
        <v>43786.25</v>
      </c>
      <c r="N599">
        <v>1573970400</v>
      </c>
      <c r="O599" s="9">
        <f t="shared" si="58"/>
        <v>43804.25</v>
      </c>
      <c r="P599">
        <v>1575525600</v>
      </c>
      <c r="Q599" t="b">
        <v>0</v>
      </c>
      <c r="R599" t="b">
        <v>0</v>
      </c>
      <c r="S599" t="s">
        <v>33</v>
      </c>
      <c r="T599" t="str">
        <f t="shared" si="59"/>
        <v>theater/</v>
      </c>
      <c r="U599" t="str">
        <f t="shared" si="60"/>
        <v>plays</v>
      </c>
    </row>
    <row r="600" spans="1:21" hidden="1" x14ac:dyDescent="0.35">
      <c r="A600">
        <v>598</v>
      </c>
      <c r="B600" s="4" t="s">
        <v>1238</v>
      </c>
      <c r="C600" s="3" t="s">
        <v>1239</v>
      </c>
      <c r="D600">
        <v>108500</v>
      </c>
      <c r="E600" s="11" cm="1">
        <f t="array" ref="E600">_xlfn.IFS(L600="USD",F600, L600="CAD", F600*0.73, L600="AUD", F600*0.64, L600="DKK",F600*0.13, L600="GBP", F600*1.07, L600="CHF", F600*1.01, L600="EUR", F600*0.96)</f>
        <v>168833.28</v>
      </c>
      <c r="F600">
        <v>175868</v>
      </c>
      <c r="G600" s="7">
        <f t="shared" si="55"/>
        <v>1.6209032258064515</v>
      </c>
      <c r="H600" t="s">
        <v>20</v>
      </c>
      <c r="I600">
        <f t="shared" si="56"/>
        <v>73.004566210045667</v>
      </c>
      <c r="J600">
        <v>2409</v>
      </c>
      <c r="K600" t="s">
        <v>107</v>
      </c>
      <c r="L600" t="s">
        <v>108</v>
      </c>
      <c r="M600" s="9">
        <f t="shared" si="57"/>
        <v>40344.208333333336</v>
      </c>
      <c r="N600">
        <v>1276578000</v>
      </c>
      <c r="O600" s="9">
        <f t="shared" si="58"/>
        <v>40373.208333333336</v>
      </c>
      <c r="P600">
        <v>1279083600</v>
      </c>
      <c r="Q600" t="b">
        <v>0</v>
      </c>
      <c r="R600" t="b">
        <v>0</v>
      </c>
      <c r="S600" t="s">
        <v>23</v>
      </c>
      <c r="T600" t="str">
        <f t="shared" si="59"/>
        <v>music/</v>
      </c>
      <c r="U600" t="str">
        <f t="shared" si="60"/>
        <v>rock</v>
      </c>
    </row>
    <row r="601" spans="1:21" ht="31" x14ac:dyDescent="0.35">
      <c r="A601">
        <v>599</v>
      </c>
      <c r="B601" s="4" t="s">
        <v>1240</v>
      </c>
      <c r="C601" s="3" t="s">
        <v>1241</v>
      </c>
      <c r="D601">
        <v>140300</v>
      </c>
      <c r="E601" s="11" cm="1">
        <f t="array" ref="E601">_xlfn.IFS(L601="USD",F601, L601="CAD", F601*0.73, L601="AUD", F601*0.64, L601="DKK",F601*0.13, L601="GBP", F601*1.07, L601="CHF", F601*1.01, L601="EUR", F601*0.96)</f>
        <v>664.56000000000006</v>
      </c>
      <c r="F601">
        <v>5112</v>
      </c>
      <c r="G601" s="7">
        <f t="shared" si="55"/>
        <v>3.6436208125445471E-2</v>
      </c>
      <c r="H601" t="s">
        <v>14</v>
      </c>
      <c r="I601">
        <f t="shared" si="56"/>
        <v>62.341463414634148</v>
      </c>
      <c r="J601">
        <v>82</v>
      </c>
      <c r="K601" t="s">
        <v>36</v>
      </c>
      <c r="L601" t="s">
        <v>37</v>
      </c>
      <c r="M601" s="9">
        <f t="shared" si="57"/>
        <v>42047.25</v>
      </c>
      <c r="N601">
        <v>1423720800</v>
      </c>
      <c r="O601" s="9">
        <f t="shared" si="58"/>
        <v>42055.25</v>
      </c>
      <c r="P601">
        <v>1424412000</v>
      </c>
      <c r="Q601" t="b">
        <v>0</v>
      </c>
      <c r="R601" t="b">
        <v>0</v>
      </c>
      <c r="S601" t="s">
        <v>42</v>
      </c>
      <c r="T601" t="str">
        <f t="shared" si="59"/>
        <v>film &amp; video/</v>
      </c>
      <c r="U601" t="str">
        <f t="shared" si="60"/>
        <v>documentary</v>
      </c>
    </row>
    <row r="602" spans="1:21" x14ac:dyDescent="0.35">
      <c r="A602">
        <v>600</v>
      </c>
      <c r="B602" s="4" t="s">
        <v>1242</v>
      </c>
      <c r="C602" s="3" t="s">
        <v>1243</v>
      </c>
      <c r="D602">
        <v>100</v>
      </c>
      <c r="E602" s="11" cm="1">
        <f t="array" ref="E602">_xlfn.IFS(L602="USD",F602, L602="CAD", F602*0.73, L602="AUD", F602*0.64, L602="DKK",F602*0.13, L602="GBP", F602*1.07, L602="CHF", F602*1.01, L602="EUR", F602*0.96)</f>
        <v>5.3500000000000005</v>
      </c>
      <c r="F602">
        <v>5</v>
      </c>
      <c r="G602" s="7">
        <f t="shared" si="55"/>
        <v>0.05</v>
      </c>
      <c r="H602" t="s">
        <v>14</v>
      </c>
      <c r="I602">
        <f t="shared" si="56"/>
        <v>5</v>
      </c>
      <c r="J602">
        <v>1</v>
      </c>
      <c r="K602" t="s">
        <v>40</v>
      </c>
      <c r="L602" t="s">
        <v>41</v>
      </c>
      <c r="M602" s="9">
        <f t="shared" si="57"/>
        <v>41485.208333333336</v>
      </c>
      <c r="N602">
        <v>1375160400</v>
      </c>
      <c r="O602" s="9">
        <f t="shared" si="58"/>
        <v>41497.208333333336</v>
      </c>
      <c r="P602">
        <v>1376197200</v>
      </c>
      <c r="Q602" t="b">
        <v>0</v>
      </c>
      <c r="R602" t="b">
        <v>0</v>
      </c>
      <c r="S602" t="s">
        <v>17</v>
      </c>
      <c r="T602" t="str">
        <f t="shared" si="59"/>
        <v>food/</v>
      </c>
      <c r="U602" t="str">
        <f t="shared" si="60"/>
        <v>food trucks</v>
      </c>
    </row>
    <row r="603" spans="1:21" hidden="1" x14ac:dyDescent="0.35">
      <c r="A603">
        <v>601</v>
      </c>
      <c r="B603" s="4" t="s">
        <v>1244</v>
      </c>
      <c r="C603" s="3" t="s">
        <v>1245</v>
      </c>
      <c r="D603">
        <v>6300</v>
      </c>
      <c r="E603" s="11" cm="1">
        <f t="array" ref="E603">_xlfn.IFS(L603="USD",F603, L603="CAD", F603*0.73, L603="AUD", F603*0.64, L603="DKK",F603*0.13, L603="GBP", F603*1.07, L603="CHF", F603*1.01, L603="EUR", F603*0.96)</f>
        <v>13018</v>
      </c>
      <c r="F603">
        <v>13018</v>
      </c>
      <c r="G603" s="7">
        <f t="shared" si="55"/>
        <v>2.0663492063492064</v>
      </c>
      <c r="H603" t="s">
        <v>20</v>
      </c>
      <c r="I603">
        <f t="shared" si="56"/>
        <v>67.103092783505161</v>
      </c>
      <c r="J603">
        <v>194</v>
      </c>
      <c r="K603" t="s">
        <v>21</v>
      </c>
      <c r="L603" t="s">
        <v>22</v>
      </c>
      <c r="M603" s="9">
        <f t="shared" si="57"/>
        <v>41789.208333333336</v>
      </c>
      <c r="N603">
        <v>1401426000</v>
      </c>
      <c r="O603" s="9">
        <f t="shared" si="58"/>
        <v>41806.208333333336</v>
      </c>
      <c r="P603">
        <v>1402894800</v>
      </c>
      <c r="Q603" t="b">
        <v>1</v>
      </c>
      <c r="R603" t="b">
        <v>0</v>
      </c>
      <c r="S603" t="s">
        <v>65</v>
      </c>
      <c r="T603" t="str">
        <f t="shared" si="59"/>
        <v>technology/</v>
      </c>
      <c r="U603" t="str">
        <f t="shared" si="60"/>
        <v>wearables</v>
      </c>
    </row>
    <row r="604" spans="1:21" ht="31" hidden="1" x14ac:dyDescent="0.35">
      <c r="A604">
        <v>602</v>
      </c>
      <c r="B604" s="4" t="s">
        <v>1246</v>
      </c>
      <c r="C604" s="3" t="s">
        <v>1247</v>
      </c>
      <c r="D604">
        <v>71100</v>
      </c>
      <c r="E604" s="11" cm="1">
        <f t="array" ref="E604">_xlfn.IFS(L604="USD",F604, L604="CAD", F604*0.73, L604="AUD", F604*0.64, L604="DKK",F604*0.13, L604="GBP", F604*1.07, L604="CHF", F604*1.01, L604="EUR", F604*0.96)</f>
        <v>91176</v>
      </c>
      <c r="F604">
        <v>91176</v>
      </c>
      <c r="G604" s="7">
        <f t="shared" si="55"/>
        <v>1.2823628691983122</v>
      </c>
      <c r="H604" t="s">
        <v>20</v>
      </c>
      <c r="I604">
        <f t="shared" si="56"/>
        <v>79.978947368421046</v>
      </c>
      <c r="J604">
        <v>1140</v>
      </c>
      <c r="K604" t="s">
        <v>21</v>
      </c>
      <c r="L604" t="s">
        <v>22</v>
      </c>
      <c r="M604" s="9">
        <f t="shared" si="57"/>
        <v>42160.208333333328</v>
      </c>
      <c r="N604">
        <v>1433480400</v>
      </c>
      <c r="O604" s="9">
        <f t="shared" si="58"/>
        <v>42171.208333333328</v>
      </c>
      <c r="P604">
        <v>1434430800</v>
      </c>
      <c r="Q604" t="b">
        <v>0</v>
      </c>
      <c r="R604" t="b">
        <v>0</v>
      </c>
      <c r="S604" t="s">
        <v>33</v>
      </c>
      <c r="T604" t="str">
        <f t="shared" si="59"/>
        <v>theater/</v>
      </c>
      <c r="U604" t="str">
        <f t="shared" si="60"/>
        <v>plays</v>
      </c>
    </row>
    <row r="605" spans="1:21" hidden="1" x14ac:dyDescent="0.35">
      <c r="A605">
        <v>603</v>
      </c>
      <c r="B605" s="4" t="s">
        <v>1248</v>
      </c>
      <c r="C605" s="3" t="s">
        <v>1249</v>
      </c>
      <c r="D605">
        <v>5300</v>
      </c>
      <c r="E605" s="11" cm="1">
        <f t="array" ref="E605">_xlfn.IFS(L605="USD",F605, L605="CAD", F605*0.73, L605="AUD", F605*0.64, L605="DKK",F605*0.13, L605="GBP", F605*1.07, L605="CHF", F605*1.01, L605="EUR", F605*0.96)</f>
        <v>6342</v>
      </c>
      <c r="F605">
        <v>6342</v>
      </c>
      <c r="G605" s="7">
        <f t="shared" si="55"/>
        <v>1.1966037735849056</v>
      </c>
      <c r="H605" t="s">
        <v>20</v>
      </c>
      <c r="I605">
        <f t="shared" si="56"/>
        <v>62.176470588235297</v>
      </c>
      <c r="J605">
        <v>102</v>
      </c>
      <c r="K605" t="s">
        <v>21</v>
      </c>
      <c r="L605" t="s">
        <v>22</v>
      </c>
      <c r="M605" s="9">
        <f t="shared" si="57"/>
        <v>43573.208333333328</v>
      </c>
      <c r="N605">
        <v>1555563600</v>
      </c>
      <c r="O605" s="9">
        <f t="shared" si="58"/>
        <v>43600.208333333328</v>
      </c>
      <c r="P605">
        <v>1557896400</v>
      </c>
      <c r="Q605" t="b">
        <v>0</v>
      </c>
      <c r="R605" t="b">
        <v>0</v>
      </c>
      <c r="S605" t="s">
        <v>33</v>
      </c>
      <c r="T605" t="str">
        <f t="shared" si="59"/>
        <v>theater/</v>
      </c>
      <c r="U605" t="str">
        <f t="shared" si="60"/>
        <v>plays</v>
      </c>
    </row>
    <row r="606" spans="1:21" hidden="1" x14ac:dyDescent="0.35">
      <c r="A606">
        <v>604</v>
      </c>
      <c r="B606" s="4" t="s">
        <v>1250</v>
      </c>
      <c r="C606" s="3" t="s">
        <v>1251</v>
      </c>
      <c r="D606">
        <v>88700</v>
      </c>
      <c r="E606" s="11" cm="1">
        <f t="array" ref="E606">_xlfn.IFS(L606="USD",F606, L606="CAD", F606*0.73, L606="AUD", F606*0.64, L606="DKK",F606*0.13, L606="GBP", F606*1.07, L606="CHF", F606*1.01, L606="EUR", F606*0.96)</f>
        <v>151438</v>
      </c>
      <c r="F606">
        <v>151438</v>
      </c>
      <c r="G606" s="7">
        <f t="shared" si="55"/>
        <v>1.7073055242390078</v>
      </c>
      <c r="H606" t="s">
        <v>20</v>
      </c>
      <c r="I606">
        <f t="shared" si="56"/>
        <v>53.005950297514879</v>
      </c>
      <c r="J606">
        <v>2857</v>
      </c>
      <c r="K606" t="s">
        <v>21</v>
      </c>
      <c r="L606" t="s">
        <v>22</v>
      </c>
      <c r="M606" s="9">
        <f t="shared" si="57"/>
        <v>40565.25</v>
      </c>
      <c r="N606">
        <v>1295676000</v>
      </c>
      <c r="O606" s="9">
        <f t="shared" si="58"/>
        <v>40586.25</v>
      </c>
      <c r="P606">
        <v>1297490400</v>
      </c>
      <c r="Q606" t="b">
        <v>0</v>
      </c>
      <c r="R606" t="b">
        <v>0</v>
      </c>
      <c r="S606" t="s">
        <v>33</v>
      </c>
      <c r="T606" t="str">
        <f t="shared" si="59"/>
        <v>theater/</v>
      </c>
      <c r="U606" t="str">
        <f t="shared" si="60"/>
        <v>plays</v>
      </c>
    </row>
    <row r="607" spans="1:21" hidden="1" x14ac:dyDescent="0.35">
      <c r="A607">
        <v>605</v>
      </c>
      <c r="B607" s="4" t="s">
        <v>1252</v>
      </c>
      <c r="C607" s="3" t="s">
        <v>1253</v>
      </c>
      <c r="D607">
        <v>3300</v>
      </c>
      <c r="E607" s="11" cm="1">
        <f t="array" ref="E607">_xlfn.IFS(L607="USD",F607, L607="CAD", F607*0.73, L607="AUD", F607*0.64, L607="DKK",F607*0.13, L607="GBP", F607*1.07, L607="CHF", F607*1.01, L607="EUR", F607*0.96)</f>
        <v>6178</v>
      </c>
      <c r="F607">
        <v>6178</v>
      </c>
      <c r="G607" s="7">
        <f t="shared" si="55"/>
        <v>1.8721212121212121</v>
      </c>
      <c r="H607" t="s">
        <v>20</v>
      </c>
      <c r="I607">
        <f t="shared" si="56"/>
        <v>57.738317757009348</v>
      </c>
      <c r="J607">
        <v>107</v>
      </c>
      <c r="K607" t="s">
        <v>21</v>
      </c>
      <c r="L607" t="s">
        <v>22</v>
      </c>
      <c r="M607" s="9">
        <f t="shared" si="57"/>
        <v>42280.208333333328</v>
      </c>
      <c r="N607">
        <v>1443848400</v>
      </c>
      <c r="O607" s="9">
        <f t="shared" si="58"/>
        <v>42321.25</v>
      </c>
      <c r="P607">
        <v>1447394400</v>
      </c>
      <c r="Q607" t="b">
        <v>0</v>
      </c>
      <c r="R607" t="b">
        <v>0</v>
      </c>
      <c r="S607" t="s">
        <v>68</v>
      </c>
      <c r="T607" t="str">
        <f t="shared" si="59"/>
        <v>publishing/</v>
      </c>
      <c r="U607" t="str">
        <f t="shared" si="60"/>
        <v>nonfiction</v>
      </c>
    </row>
    <row r="608" spans="1:21" hidden="1" x14ac:dyDescent="0.35">
      <c r="A608">
        <v>606</v>
      </c>
      <c r="B608" s="4" t="s">
        <v>1254</v>
      </c>
      <c r="C608" s="3" t="s">
        <v>1255</v>
      </c>
      <c r="D608">
        <v>3400</v>
      </c>
      <c r="E608" s="11" cm="1">
        <f t="array" ref="E608">_xlfn.IFS(L608="USD",F608, L608="CAD", F608*0.73, L608="AUD", F608*0.64, L608="DKK",F608*0.13, L608="GBP", F608*1.07, L608="CHF", F608*1.01, L608="EUR", F608*0.96)</f>
        <v>6853.35</v>
      </c>
      <c r="F608">
        <v>6405</v>
      </c>
      <c r="G608" s="7">
        <f t="shared" si="55"/>
        <v>1.8838235294117647</v>
      </c>
      <c r="H608" t="s">
        <v>20</v>
      </c>
      <c r="I608">
        <f t="shared" si="56"/>
        <v>40.03125</v>
      </c>
      <c r="J608">
        <v>160</v>
      </c>
      <c r="K608" t="s">
        <v>40</v>
      </c>
      <c r="L608" t="s">
        <v>41</v>
      </c>
      <c r="M608" s="9">
        <f t="shared" si="57"/>
        <v>42436.25</v>
      </c>
      <c r="N608">
        <v>1457330400</v>
      </c>
      <c r="O608" s="9">
        <f t="shared" si="58"/>
        <v>42447.208333333328</v>
      </c>
      <c r="P608">
        <v>1458277200</v>
      </c>
      <c r="Q608" t="b">
        <v>0</v>
      </c>
      <c r="R608" t="b">
        <v>0</v>
      </c>
      <c r="S608" t="s">
        <v>23</v>
      </c>
      <c r="T608" t="str">
        <f t="shared" si="59"/>
        <v>music/</v>
      </c>
      <c r="U608" t="str">
        <f t="shared" si="60"/>
        <v>rock</v>
      </c>
    </row>
    <row r="609" spans="1:21" hidden="1" x14ac:dyDescent="0.35">
      <c r="A609">
        <v>607</v>
      </c>
      <c r="B609" s="4" t="s">
        <v>1256</v>
      </c>
      <c r="C609" s="3" t="s">
        <v>1257</v>
      </c>
      <c r="D609">
        <v>137600</v>
      </c>
      <c r="E609" s="11" cm="1">
        <f t="array" ref="E609">_xlfn.IFS(L609="USD",F609, L609="CAD", F609*0.73, L609="AUD", F609*0.64, L609="DKK",F609*0.13, L609="GBP", F609*1.07, L609="CHF", F609*1.01, L609="EUR", F609*0.96)</f>
        <v>180667</v>
      </c>
      <c r="F609">
        <v>180667</v>
      </c>
      <c r="G609" s="7">
        <f t="shared" si="55"/>
        <v>1.3129869186046512</v>
      </c>
      <c r="H609" t="s">
        <v>20</v>
      </c>
      <c r="I609">
        <f t="shared" si="56"/>
        <v>81.016591928251117</v>
      </c>
      <c r="J609">
        <v>2230</v>
      </c>
      <c r="K609" t="s">
        <v>21</v>
      </c>
      <c r="L609" t="s">
        <v>22</v>
      </c>
      <c r="M609" s="9">
        <f t="shared" si="57"/>
        <v>41721.208333333336</v>
      </c>
      <c r="N609">
        <v>1395550800</v>
      </c>
      <c r="O609" s="9">
        <f t="shared" si="58"/>
        <v>41723.208333333336</v>
      </c>
      <c r="P609">
        <v>1395723600</v>
      </c>
      <c r="Q609" t="b">
        <v>0</v>
      </c>
      <c r="R609" t="b">
        <v>0</v>
      </c>
      <c r="S609" t="s">
        <v>17</v>
      </c>
      <c r="T609" t="str">
        <f t="shared" si="59"/>
        <v>food/</v>
      </c>
      <c r="U609" t="str">
        <f t="shared" si="60"/>
        <v>food trucks</v>
      </c>
    </row>
    <row r="610" spans="1:21" hidden="1" x14ac:dyDescent="0.35">
      <c r="A610">
        <v>608</v>
      </c>
      <c r="B610" s="4" t="s">
        <v>1258</v>
      </c>
      <c r="C610" s="3" t="s">
        <v>1259</v>
      </c>
      <c r="D610">
        <v>3900</v>
      </c>
      <c r="E610" s="11" cm="1">
        <f t="array" ref="E610">_xlfn.IFS(L610="USD",F610, L610="CAD", F610*0.73, L610="AUD", F610*0.64, L610="DKK",F610*0.13, L610="GBP", F610*1.07, L610="CHF", F610*1.01, L610="EUR", F610*0.96)</f>
        <v>11075</v>
      </c>
      <c r="F610">
        <v>11075</v>
      </c>
      <c r="G610" s="7">
        <f t="shared" si="55"/>
        <v>2.8397435897435899</v>
      </c>
      <c r="H610" t="s">
        <v>20</v>
      </c>
      <c r="I610">
        <f t="shared" si="56"/>
        <v>35.047468354430379</v>
      </c>
      <c r="J610">
        <v>316</v>
      </c>
      <c r="K610" t="s">
        <v>21</v>
      </c>
      <c r="L610" t="s">
        <v>22</v>
      </c>
      <c r="M610" s="9">
        <f t="shared" si="57"/>
        <v>43530.25</v>
      </c>
      <c r="N610">
        <v>1551852000</v>
      </c>
      <c r="O610" s="9">
        <f t="shared" si="58"/>
        <v>43534.25</v>
      </c>
      <c r="P610">
        <v>1552197600</v>
      </c>
      <c r="Q610" t="b">
        <v>0</v>
      </c>
      <c r="R610" t="b">
        <v>1</v>
      </c>
      <c r="S610" t="s">
        <v>159</v>
      </c>
      <c r="T610" t="str">
        <f t="shared" si="59"/>
        <v>music/</v>
      </c>
      <c r="U610" t="str">
        <f t="shared" si="60"/>
        <v>jazz</v>
      </c>
    </row>
    <row r="611" spans="1:21" hidden="1" x14ac:dyDescent="0.35">
      <c r="A611">
        <v>609</v>
      </c>
      <c r="B611" s="4" t="s">
        <v>1260</v>
      </c>
      <c r="C611" s="3" t="s">
        <v>1261</v>
      </c>
      <c r="D611">
        <v>10000</v>
      </c>
      <c r="E611" s="11" cm="1">
        <f t="array" ref="E611">_xlfn.IFS(L611="USD",F611, L611="CAD", F611*0.73, L611="AUD", F611*0.64, L611="DKK",F611*0.13, L611="GBP", F611*1.07, L611="CHF", F611*1.01, L611="EUR", F611*0.96)</f>
        <v>12042</v>
      </c>
      <c r="F611">
        <v>12042</v>
      </c>
      <c r="G611" s="7">
        <f t="shared" si="55"/>
        <v>1.2041999999999999</v>
      </c>
      <c r="H611" t="s">
        <v>20</v>
      </c>
      <c r="I611">
        <f t="shared" si="56"/>
        <v>102.92307692307692</v>
      </c>
      <c r="J611">
        <v>117</v>
      </c>
      <c r="K611" t="s">
        <v>21</v>
      </c>
      <c r="L611" t="s">
        <v>22</v>
      </c>
      <c r="M611" s="9">
        <f t="shared" si="57"/>
        <v>43481.25</v>
      </c>
      <c r="N611">
        <v>1547618400</v>
      </c>
      <c r="O611" s="9">
        <f t="shared" si="58"/>
        <v>43498.25</v>
      </c>
      <c r="P611">
        <v>1549087200</v>
      </c>
      <c r="Q611" t="b">
        <v>0</v>
      </c>
      <c r="R611" t="b">
        <v>0</v>
      </c>
      <c r="S611" t="s">
        <v>474</v>
      </c>
      <c r="T611" t="str">
        <f t="shared" si="59"/>
        <v>film &amp; video/</v>
      </c>
      <c r="U611" t="str">
        <f t="shared" si="60"/>
        <v>science fiction</v>
      </c>
    </row>
    <row r="612" spans="1:21" ht="31" hidden="1" x14ac:dyDescent="0.35">
      <c r="A612">
        <v>610</v>
      </c>
      <c r="B612" s="4" t="s">
        <v>1262</v>
      </c>
      <c r="C612" s="3" t="s">
        <v>1263</v>
      </c>
      <c r="D612">
        <v>42800</v>
      </c>
      <c r="E612" s="11" cm="1">
        <f t="array" ref="E612">_xlfn.IFS(L612="USD",F612, L612="CAD", F612*0.73, L612="AUD", F612*0.64, L612="DKK",F612*0.13, L612="GBP", F612*1.07, L612="CHF", F612*1.01, L612="EUR", F612*0.96)</f>
        <v>179356</v>
      </c>
      <c r="F612">
        <v>179356</v>
      </c>
      <c r="G612" s="7">
        <f t="shared" si="55"/>
        <v>4.1905607476635511</v>
      </c>
      <c r="H612" t="s">
        <v>20</v>
      </c>
      <c r="I612">
        <f t="shared" si="56"/>
        <v>27.998126756166094</v>
      </c>
      <c r="J612">
        <v>6406</v>
      </c>
      <c r="K612" t="s">
        <v>21</v>
      </c>
      <c r="L612" t="s">
        <v>22</v>
      </c>
      <c r="M612" s="9">
        <f t="shared" si="57"/>
        <v>41259.25</v>
      </c>
      <c r="N612">
        <v>1355637600</v>
      </c>
      <c r="O612" s="9">
        <f t="shared" si="58"/>
        <v>41273.25</v>
      </c>
      <c r="P612">
        <v>1356847200</v>
      </c>
      <c r="Q612" t="b">
        <v>0</v>
      </c>
      <c r="R612" t="b">
        <v>0</v>
      </c>
      <c r="S612" t="s">
        <v>33</v>
      </c>
      <c r="T612" t="str">
        <f t="shared" si="59"/>
        <v>theater/</v>
      </c>
      <c r="U612" t="str">
        <f t="shared" si="60"/>
        <v>plays</v>
      </c>
    </row>
    <row r="613" spans="1:21" hidden="1" x14ac:dyDescent="0.35">
      <c r="A613">
        <v>611</v>
      </c>
      <c r="B613" s="4" t="s">
        <v>1264</v>
      </c>
      <c r="C613" s="3" t="s">
        <v>1265</v>
      </c>
      <c r="D613">
        <v>8200</v>
      </c>
      <c r="E613" s="11" cm="1">
        <f t="array" ref="E613">_xlfn.IFS(L613="USD",F613, L613="CAD", F613*0.73, L613="AUD", F613*0.64, L613="DKK",F613*0.13, L613="GBP", F613*1.07, L613="CHF", F613*1.01, L613="EUR", F613*0.96)</f>
        <v>1136</v>
      </c>
      <c r="F613">
        <v>1136</v>
      </c>
      <c r="G613" s="7">
        <f t="shared" si="55"/>
        <v>0.13853658536585367</v>
      </c>
      <c r="H613" t="s">
        <v>74</v>
      </c>
      <c r="I613">
        <f t="shared" si="56"/>
        <v>75.733333333333334</v>
      </c>
      <c r="J613">
        <v>15</v>
      </c>
      <c r="K613" t="s">
        <v>21</v>
      </c>
      <c r="L613" t="s">
        <v>22</v>
      </c>
      <c r="M613" s="9">
        <f t="shared" si="57"/>
        <v>41480.208333333336</v>
      </c>
      <c r="N613">
        <v>1374728400</v>
      </c>
      <c r="O613" s="9">
        <f t="shared" si="58"/>
        <v>41492.208333333336</v>
      </c>
      <c r="P613">
        <v>1375765200</v>
      </c>
      <c r="Q613" t="b">
        <v>0</v>
      </c>
      <c r="R613" t="b">
        <v>0</v>
      </c>
      <c r="S613" t="s">
        <v>33</v>
      </c>
      <c r="T613" t="str">
        <f t="shared" si="59"/>
        <v>theater/</v>
      </c>
      <c r="U613" t="str">
        <f t="shared" si="60"/>
        <v>plays</v>
      </c>
    </row>
    <row r="614" spans="1:21" hidden="1" x14ac:dyDescent="0.35">
      <c r="A614">
        <v>612</v>
      </c>
      <c r="B614" s="4" t="s">
        <v>1266</v>
      </c>
      <c r="C614" s="3" t="s">
        <v>1267</v>
      </c>
      <c r="D614">
        <v>6200</v>
      </c>
      <c r="E614" s="11" cm="1">
        <f t="array" ref="E614">_xlfn.IFS(L614="USD",F614, L614="CAD", F614*0.73, L614="AUD", F614*0.64, L614="DKK",F614*0.13, L614="GBP", F614*1.07, L614="CHF", F614*1.01, L614="EUR", F614*0.96)</f>
        <v>8645</v>
      </c>
      <c r="F614">
        <v>8645</v>
      </c>
      <c r="G614" s="7">
        <f t="shared" si="55"/>
        <v>1.3943548387096774</v>
      </c>
      <c r="H614" t="s">
        <v>20</v>
      </c>
      <c r="I614">
        <f t="shared" si="56"/>
        <v>45.026041666666664</v>
      </c>
      <c r="J614">
        <v>192</v>
      </c>
      <c r="K614" t="s">
        <v>21</v>
      </c>
      <c r="L614" t="s">
        <v>22</v>
      </c>
      <c r="M614" s="9">
        <f t="shared" si="57"/>
        <v>40474.208333333336</v>
      </c>
      <c r="N614">
        <v>1287810000</v>
      </c>
      <c r="O614" s="9">
        <f t="shared" si="58"/>
        <v>40497.25</v>
      </c>
      <c r="P614">
        <v>1289800800</v>
      </c>
      <c r="Q614" t="b">
        <v>0</v>
      </c>
      <c r="R614" t="b">
        <v>0</v>
      </c>
      <c r="S614" t="s">
        <v>50</v>
      </c>
      <c r="T614" t="str">
        <f t="shared" si="59"/>
        <v>music/</v>
      </c>
      <c r="U614" t="str">
        <f t="shared" si="60"/>
        <v>electric music</v>
      </c>
    </row>
    <row r="615" spans="1:21" hidden="1" x14ac:dyDescent="0.35">
      <c r="A615">
        <v>613</v>
      </c>
      <c r="B615" s="4" t="s">
        <v>1268</v>
      </c>
      <c r="C615" s="3" t="s">
        <v>1269</v>
      </c>
      <c r="D615">
        <v>1100</v>
      </c>
      <c r="E615" s="11" cm="1">
        <f t="array" ref="E615">_xlfn.IFS(L615="USD",F615, L615="CAD", F615*0.73, L615="AUD", F615*0.64, L615="DKK",F615*0.13, L615="GBP", F615*1.07, L615="CHF", F615*1.01, L615="EUR", F615*0.96)</f>
        <v>1397.22</v>
      </c>
      <c r="F615">
        <v>1914</v>
      </c>
      <c r="G615" s="7">
        <f t="shared" si="55"/>
        <v>1.74</v>
      </c>
      <c r="H615" t="s">
        <v>20</v>
      </c>
      <c r="I615">
        <f t="shared" si="56"/>
        <v>73.615384615384613</v>
      </c>
      <c r="J615">
        <v>26</v>
      </c>
      <c r="K615" t="s">
        <v>15</v>
      </c>
      <c r="L615" t="s">
        <v>16</v>
      </c>
      <c r="M615" s="9">
        <f t="shared" si="57"/>
        <v>42973.208333333328</v>
      </c>
      <c r="N615">
        <v>1503723600</v>
      </c>
      <c r="O615" s="9">
        <f t="shared" si="58"/>
        <v>42982.208333333328</v>
      </c>
      <c r="P615">
        <v>1504501200</v>
      </c>
      <c r="Q615" t="b">
        <v>0</v>
      </c>
      <c r="R615" t="b">
        <v>0</v>
      </c>
      <c r="S615" t="s">
        <v>33</v>
      </c>
      <c r="T615" t="str">
        <f t="shared" si="59"/>
        <v>theater/</v>
      </c>
      <c r="U615" t="str">
        <f t="shared" si="60"/>
        <v>plays</v>
      </c>
    </row>
    <row r="616" spans="1:21" ht="31" hidden="1" x14ac:dyDescent="0.35">
      <c r="A616">
        <v>614</v>
      </c>
      <c r="B616" s="4" t="s">
        <v>1270</v>
      </c>
      <c r="C616" s="3" t="s">
        <v>1271</v>
      </c>
      <c r="D616">
        <v>26500</v>
      </c>
      <c r="E616" s="11" cm="1">
        <f t="array" ref="E616">_xlfn.IFS(L616="USD",F616, L616="CAD", F616*0.73, L616="AUD", F616*0.64, L616="DKK",F616*0.13, L616="GBP", F616*1.07, L616="CHF", F616*1.01, L616="EUR", F616*0.96)</f>
        <v>41205</v>
      </c>
      <c r="F616">
        <v>41205</v>
      </c>
      <c r="G616" s="7">
        <f t="shared" si="55"/>
        <v>1.5549056603773586</v>
      </c>
      <c r="H616" t="s">
        <v>20</v>
      </c>
      <c r="I616">
        <f t="shared" si="56"/>
        <v>56.991701244813278</v>
      </c>
      <c r="J616">
        <v>723</v>
      </c>
      <c r="K616" t="s">
        <v>21</v>
      </c>
      <c r="L616" t="s">
        <v>22</v>
      </c>
      <c r="M616" s="9">
        <f t="shared" si="57"/>
        <v>42746.25</v>
      </c>
      <c r="N616">
        <v>1484114400</v>
      </c>
      <c r="O616" s="9">
        <f t="shared" si="58"/>
        <v>42764.25</v>
      </c>
      <c r="P616">
        <v>1485669600</v>
      </c>
      <c r="Q616" t="b">
        <v>0</v>
      </c>
      <c r="R616" t="b">
        <v>0</v>
      </c>
      <c r="S616" t="s">
        <v>33</v>
      </c>
      <c r="T616" t="str">
        <f t="shared" si="59"/>
        <v>theater/</v>
      </c>
      <c r="U616" t="str">
        <f t="shared" si="60"/>
        <v>plays</v>
      </c>
    </row>
    <row r="617" spans="1:21" hidden="1" x14ac:dyDescent="0.35">
      <c r="A617">
        <v>615</v>
      </c>
      <c r="B617" s="4" t="s">
        <v>1272</v>
      </c>
      <c r="C617" s="3" t="s">
        <v>1273</v>
      </c>
      <c r="D617">
        <v>8500</v>
      </c>
      <c r="E617" s="11" cm="1">
        <f t="array" ref="E617">_xlfn.IFS(L617="USD",F617, L617="CAD", F617*0.73, L617="AUD", F617*0.64, L617="DKK",F617*0.13, L617="GBP", F617*1.07, L617="CHF", F617*1.01, L617="EUR", F617*0.96)</f>
        <v>13908.48</v>
      </c>
      <c r="F617">
        <v>14488</v>
      </c>
      <c r="G617" s="7">
        <f t="shared" si="55"/>
        <v>1.7044705882352942</v>
      </c>
      <c r="H617" t="s">
        <v>20</v>
      </c>
      <c r="I617">
        <f t="shared" si="56"/>
        <v>85.223529411764702</v>
      </c>
      <c r="J617">
        <v>170</v>
      </c>
      <c r="K617" t="s">
        <v>107</v>
      </c>
      <c r="L617" t="s">
        <v>108</v>
      </c>
      <c r="M617" s="9">
        <f t="shared" si="57"/>
        <v>42489.208333333328</v>
      </c>
      <c r="N617">
        <v>1461906000</v>
      </c>
      <c r="O617" s="9">
        <f t="shared" si="58"/>
        <v>42499.208333333328</v>
      </c>
      <c r="P617">
        <v>1462770000</v>
      </c>
      <c r="Q617" t="b">
        <v>0</v>
      </c>
      <c r="R617" t="b">
        <v>0</v>
      </c>
      <c r="S617" t="s">
        <v>33</v>
      </c>
      <c r="T617" t="str">
        <f t="shared" si="59"/>
        <v>theater/</v>
      </c>
      <c r="U617" t="str">
        <f t="shared" si="60"/>
        <v>plays</v>
      </c>
    </row>
    <row r="618" spans="1:21" hidden="1" x14ac:dyDescent="0.35">
      <c r="A618">
        <v>616</v>
      </c>
      <c r="B618" s="4" t="s">
        <v>1274</v>
      </c>
      <c r="C618" s="3" t="s">
        <v>1275</v>
      </c>
      <c r="D618">
        <v>6400</v>
      </c>
      <c r="E618" s="11" cm="1">
        <f t="array" ref="E618">_xlfn.IFS(L618="USD",F618, L618="CAD", F618*0.73, L618="AUD", F618*0.64, L618="DKK",F618*0.13, L618="GBP", F618*1.07, L618="CHF", F618*1.01, L618="EUR", F618*0.96)</f>
        <v>12978.03</v>
      </c>
      <c r="F618">
        <v>12129</v>
      </c>
      <c r="G618" s="7">
        <f t="shared" si="55"/>
        <v>1.8951562500000001</v>
      </c>
      <c r="H618" t="s">
        <v>20</v>
      </c>
      <c r="I618">
        <f t="shared" si="56"/>
        <v>50.962184873949582</v>
      </c>
      <c r="J618">
        <v>238</v>
      </c>
      <c r="K618" t="s">
        <v>40</v>
      </c>
      <c r="L618" t="s">
        <v>41</v>
      </c>
      <c r="M618" s="9">
        <f t="shared" si="57"/>
        <v>41537.208333333336</v>
      </c>
      <c r="N618">
        <v>1379653200</v>
      </c>
      <c r="O618" s="9">
        <f t="shared" si="58"/>
        <v>41538.208333333336</v>
      </c>
      <c r="P618">
        <v>1379739600</v>
      </c>
      <c r="Q618" t="b">
        <v>0</v>
      </c>
      <c r="R618" t="b">
        <v>1</v>
      </c>
      <c r="S618" t="s">
        <v>60</v>
      </c>
      <c r="T618" t="str">
        <f t="shared" si="59"/>
        <v>music/</v>
      </c>
      <c r="U618" t="str">
        <f t="shared" si="60"/>
        <v>indie rock</v>
      </c>
    </row>
    <row r="619" spans="1:21" hidden="1" x14ac:dyDescent="0.35">
      <c r="A619">
        <v>617</v>
      </c>
      <c r="B619" s="4" t="s">
        <v>1276</v>
      </c>
      <c r="C619" s="3" t="s">
        <v>1277</v>
      </c>
      <c r="D619">
        <v>1400</v>
      </c>
      <c r="E619" s="11" cm="1">
        <f t="array" ref="E619">_xlfn.IFS(L619="USD",F619, L619="CAD", F619*0.73, L619="AUD", F619*0.64, L619="DKK",F619*0.13, L619="GBP", F619*1.07, L619="CHF", F619*1.01, L619="EUR", F619*0.96)</f>
        <v>3496</v>
      </c>
      <c r="F619">
        <v>3496</v>
      </c>
      <c r="G619" s="7">
        <f t="shared" si="55"/>
        <v>2.4971428571428573</v>
      </c>
      <c r="H619" t="s">
        <v>20</v>
      </c>
      <c r="I619">
        <f t="shared" si="56"/>
        <v>63.563636363636363</v>
      </c>
      <c r="J619">
        <v>55</v>
      </c>
      <c r="K619" t="s">
        <v>21</v>
      </c>
      <c r="L619" t="s">
        <v>22</v>
      </c>
      <c r="M619" s="9">
        <f t="shared" si="57"/>
        <v>41794.208333333336</v>
      </c>
      <c r="N619">
        <v>1401858000</v>
      </c>
      <c r="O619" s="9">
        <f t="shared" si="58"/>
        <v>41804.208333333336</v>
      </c>
      <c r="P619">
        <v>1402722000</v>
      </c>
      <c r="Q619" t="b">
        <v>0</v>
      </c>
      <c r="R619" t="b">
        <v>0</v>
      </c>
      <c r="S619" t="s">
        <v>33</v>
      </c>
      <c r="T619" t="str">
        <f t="shared" si="59"/>
        <v>theater/</v>
      </c>
      <c r="U619" t="str">
        <f t="shared" si="60"/>
        <v>plays</v>
      </c>
    </row>
    <row r="620" spans="1:21" x14ac:dyDescent="0.35">
      <c r="A620">
        <v>618</v>
      </c>
      <c r="B620" s="4" t="s">
        <v>1278</v>
      </c>
      <c r="C620" s="3" t="s">
        <v>1279</v>
      </c>
      <c r="D620">
        <v>198600</v>
      </c>
      <c r="E620" s="11" cm="1">
        <f t="array" ref="E620">_xlfn.IFS(L620="USD",F620, L620="CAD", F620*0.73, L620="AUD", F620*0.64, L620="DKK",F620*0.13, L620="GBP", F620*1.07, L620="CHF", F620*1.01, L620="EUR", F620*0.96)</f>
        <v>97037</v>
      </c>
      <c r="F620">
        <v>97037</v>
      </c>
      <c r="G620" s="7">
        <f t="shared" si="55"/>
        <v>0.48860523665659616</v>
      </c>
      <c r="H620" t="s">
        <v>14</v>
      </c>
      <c r="I620">
        <f t="shared" si="56"/>
        <v>80.999165275459092</v>
      </c>
      <c r="J620">
        <v>1198</v>
      </c>
      <c r="K620" t="s">
        <v>21</v>
      </c>
      <c r="L620" t="s">
        <v>22</v>
      </c>
      <c r="M620" s="9">
        <f t="shared" si="57"/>
        <v>41396.208333333336</v>
      </c>
      <c r="N620">
        <v>1367470800</v>
      </c>
      <c r="O620" s="9">
        <f t="shared" si="58"/>
        <v>41417.208333333336</v>
      </c>
      <c r="P620">
        <v>1369285200</v>
      </c>
      <c r="Q620" t="b">
        <v>0</v>
      </c>
      <c r="R620" t="b">
        <v>0</v>
      </c>
      <c r="S620" t="s">
        <v>68</v>
      </c>
      <c r="T620" t="str">
        <f t="shared" si="59"/>
        <v>publishing/</v>
      </c>
      <c r="U620" t="str">
        <f t="shared" si="60"/>
        <v>nonfiction</v>
      </c>
    </row>
    <row r="621" spans="1:21" x14ac:dyDescent="0.35">
      <c r="A621">
        <v>619</v>
      </c>
      <c r="B621" s="4" t="s">
        <v>1280</v>
      </c>
      <c r="C621" s="3" t="s">
        <v>1281</v>
      </c>
      <c r="D621">
        <v>195900</v>
      </c>
      <c r="E621" s="11" cm="1">
        <f t="array" ref="E621">_xlfn.IFS(L621="USD",F621, L621="CAD", F621*0.73, L621="AUD", F621*0.64, L621="DKK",F621*0.13, L621="GBP", F621*1.07, L621="CHF", F621*1.01, L621="EUR", F621*0.96)</f>
        <v>55757</v>
      </c>
      <c r="F621">
        <v>55757</v>
      </c>
      <c r="G621" s="7">
        <f t="shared" si="55"/>
        <v>0.28461970393057684</v>
      </c>
      <c r="H621" t="s">
        <v>14</v>
      </c>
      <c r="I621">
        <f t="shared" si="56"/>
        <v>86.044753086419746</v>
      </c>
      <c r="J621">
        <v>648</v>
      </c>
      <c r="K621" t="s">
        <v>21</v>
      </c>
      <c r="L621" t="s">
        <v>22</v>
      </c>
      <c r="M621" s="9">
        <f t="shared" si="57"/>
        <v>40669.208333333336</v>
      </c>
      <c r="N621">
        <v>1304658000</v>
      </c>
      <c r="O621" s="9">
        <f t="shared" si="58"/>
        <v>40670.208333333336</v>
      </c>
      <c r="P621">
        <v>1304744400</v>
      </c>
      <c r="Q621" t="b">
        <v>1</v>
      </c>
      <c r="R621" t="b">
        <v>1</v>
      </c>
      <c r="S621" t="s">
        <v>33</v>
      </c>
      <c r="T621" t="str">
        <f t="shared" si="59"/>
        <v>theater/</v>
      </c>
      <c r="U621" t="str">
        <f t="shared" si="60"/>
        <v>plays</v>
      </c>
    </row>
    <row r="622" spans="1:21" hidden="1" x14ac:dyDescent="0.35">
      <c r="A622">
        <v>620</v>
      </c>
      <c r="B622" s="4" t="s">
        <v>1282</v>
      </c>
      <c r="C622" s="3" t="s">
        <v>1283</v>
      </c>
      <c r="D622">
        <v>4300</v>
      </c>
      <c r="E622" s="11" cm="1">
        <f t="array" ref="E622">_xlfn.IFS(L622="USD",F622, L622="CAD", F622*0.73, L622="AUD", F622*0.64, L622="DKK",F622*0.13, L622="GBP", F622*1.07, L622="CHF", F622*1.01, L622="EUR", F622*0.96)</f>
        <v>7376</v>
      </c>
      <c r="F622">
        <v>11525</v>
      </c>
      <c r="G622" s="7">
        <f t="shared" si="55"/>
        <v>2.6802325581395348</v>
      </c>
      <c r="H622" t="s">
        <v>20</v>
      </c>
      <c r="I622">
        <f t="shared" si="56"/>
        <v>90.0390625</v>
      </c>
      <c r="J622">
        <v>128</v>
      </c>
      <c r="K622" t="s">
        <v>26</v>
      </c>
      <c r="L622" t="s">
        <v>27</v>
      </c>
      <c r="M622" s="9">
        <f t="shared" si="57"/>
        <v>42559.208333333328</v>
      </c>
      <c r="N622">
        <v>1467954000</v>
      </c>
      <c r="O622" s="9">
        <f t="shared" si="58"/>
        <v>42563.208333333328</v>
      </c>
      <c r="P622">
        <v>1468299600</v>
      </c>
      <c r="Q622" t="b">
        <v>0</v>
      </c>
      <c r="R622" t="b">
        <v>0</v>
      </c>
      <c r="S622" t="s">
        <v>122</v>
      </c>
      <c r="T622" t="str">
        <f t="shared" si="59"/>
        <v>photography/</v>
      </c>
      <c r="U622" t="str">
        <f t="shared" si="60"/>
        <v>photography books</v>
      </c>
    </row>
    <row r="623" spans="1:21" hidden="1" x14ac:dyDescent="0.35">
      <c r="A623">
        <v>621</v>
      </c>
      <c r="B623" s="4" t="s">
        <v>1284</v>
      </c>
      <c r="C623" s="3" t="s">
        <v>1285</v>
      </c>
      <c r="D623">
        <v>25600</v>
      </c>
      <c r="E623" s="11" cm="1">
        <f t="array" ref="E623">_xlfn.IFS(L623="USD",F623, L623="CAD", F623*0.73, L623="AUD", F623*0.64, L623="DKK",F623*0.13, L623="GBP", F623*1.07, L623="CHF", F623*1.01, L623="EUR", F623*0.96)</f>
        <v>158669</v>
      </c>
      <c r="F623">
        <v>158669</v>
      </c>
      <c r="G623" s="7">
        <f t="shared" si="55"/>
        <v>6.1980078125000002</v>
      </c>
      <c r="H623" t="s">
        <v>20</v>
      </c>
      <c r="I623">
        <f t="shared" si="56"/>
        <v>74.006063432835816</v>
      </c>
      <c r="J623">
        <v>2144</v>
      </c>
      <c r="K623" t="s">
        <v>21</v>
      </c>
      <c r="L623" t="s">
        <v>22</v>
      </c>
      <c r="M623" s="9">
        <f t="shared" si="57"/>
        <v>42626.208333333328</v>
      </c>
      <c r="N623">
        <v>1473742800</v>
      </c>
      <c r="O623" s="9">
        <f t="shared" si="58"/>
        <v>42631.208333333328</v>
      </c>
      <c r="P623">
        <v>1474174800</v>
      </c>
      <c r="Q623" t="b">
        <v>0</v>
      </c>
      <c r="R623" t="b">
        <v>0</v>
      </c>
      <c r="S623" t="s">
        <v>33</v>
      </c>
      <c r="T623" t="str">
        <f t="shared" si="59"/>
        <v>theater/</v>
      </c>
      <c r="U623" t="str">
        <f t="shared" si="60"/>
        <v>plays</v>
      </c>
    </row>
    <row r="624" spans="1:21" x14ac:dyDescent="0.35">
      <c r="A624">
        <v>622</v>
      </c>
      <c r="B624" s="4" t="s">
        <v>1286</v>
      </c>
      <c r="C624" s="3" t="s">
        <v>1287</v>
      </c>
      <c r="D624">
        <v>189000</v>
      </c>
      <c r="E624" s="11" cm="1">
        <f t="array" ref="E624">_xlfn.IFS(L624="USD",F624, L624="CAD", F624*0.73, L624="AUD", F624*0.64, L624="DKK",F624*0.13, L624="GBP", F624*1.07, L624="CHF", F624*1.01, L624="EUR", F624*0.96)</f>
        <v>5916</v>
      </c>
      <c r="F624">
        <v>5916</v>
      </c>
      <c r="G624" s="7">
        <f t="shared" si="55"/>
        <v>3.1301587301587303E-2</v>
      </c>
      <c r="H624" t="s">
        <v>14</v>
      </c>
      <c r="I624">
        <f t="shared" si="56"/>
        <v>92.4375</v>
      </c>
      <c r="J624">
        <v>64</v>
      </c>
      <c r="K624" t="s">
        <v>21</v>
      </c>
      <c r="L624" t="s">
        <v>22</v>
      </c>
      <c r="M624" s="9">
        <f t="shared" si="57"/>
        <v>43205.208333333328</v>
      </c>
      <c r="N624">
        <v>1523768400</v>
      </c>
      <c r="O624" s="9">
        <f t="shared" si="58"/>
        <v>43231.208333333328</v>
      </c>
      <c r="P624">
        <v>1526014800</v>
      </c>
      <c r="Q624" t="b">
        <v>0</v>
      </c>
      <c r="R624" t="b">
        <v>0</v>
      </c>
      <c r="S624" t="s">
        <v>60</v>
      </c>
      <c r="T624" t="str">
        <f t="shared" si="59"/>
        <v>music/</v>
      </c>
      <c r="U624" t="str">
        <f t="shared" si="60"/>
        <v>indie rock</v>
      </c>
    </row>
    <row r="625" spans="1:21" hidden="1" x14ac:dyDescent="0.35">
      <c r="A625">
        <v>623</v>
      </c>
      <c r="B625" s="4" t="s">
        <v>1288</v>
      </c>
      <c r="C625" s="3" t="s">
        <v>1289</v>
      </c>
      <c r="D625">
        <v>94300</v>
      </c>
      <c r="E625" s="11" cm="1">
        <f t="array" ref="E625">_xlfn.IFS(L625="USD",F625, L625="CAD", F625*0.73, L625="AUD", F625*0.64, L625="DKK",F625*0.13, L625="GBP", F625*1.07, L625="CHF", F625*1.01, L625="EUR", F625*0.96)</f>
        <v>161362.42000000001</v>
      </c>
      <c r="F625">
        <v>150806</v>
      </c>
      <c r="G625" s="7">
        <f t="shared" si="55"/>
        <v>1.5992152704135738</v>
      </c>
      <c r="H625" t="s">
        <v>20</v>
      </c>
      <c r="I625">
        <f t="shared" si="56"/>
        <v>55.999257333828446</v>
      </c>
      <c r="J625">
        <v>2693</v>
      </c>
      <c r="K625" t="s">
        <v>40</v>
      </c>
      <c r="L625" t="s">
        <v>41</v>
      </c>
      <c r="M625" s="9">
        <f t="shared" si="57"/>
        <v>42201.208333333328</v>
      </c>
      <c r="N625">
        <v>1437022800</v>
      </c>
      <c r="O625" s="9">
        <f t="shared" si="58"/>
        <v>42206.208333333328</v>
      </c>
      <c r="P625">
        <v>1437454800</v>
      </c>
      <c r="Q625" t="b">
        <v>0</v>
      </c>
      <c r="R625" t="b">
        <v>0</v>
      </c>
      <c r="S625" t="s">
        <v>33</v>
      </c>
      <c r="T625" t="str">
        <f t="shared" si="59"/>
        <v>theater/</v>
      </c>
      <c r="U625" t="str">
        <f t="shared" si="60"/>
        <v>plays</v>
      </c>
    </row>
    <row r="626" spans="1:21" hidden="1" x14ac:dyDescent="0.35">
      <c r="A626">
        <v>624</v>
      </c>
      <c r="B626" s="4" t="s">
        <v>1290</v>
      </c>
      <c r="C626" s="3" t="s">
        <v>1291</v>
      </c>
      <c r="D626">
        <v>5100</v>
      </c>
      <c r="E626" s="11" cm="1">
        <f t="array" ref="E626">_xlfn.IFS(L626="USD",F626, L626="CAD", F626*0.73, L626="AUD", F626*0.64, L626="DKK",F626*0.13, L626="GBP", F626*1.07, L626="CHF", F626*1.01, L626="EUR", F626*0.96)</f>
        <v>14249</v>
      </c>
      <c r="F626">
        <v>14249</v>
      </c>
      <c r="G626" s="7">
        <f t="shared" si="55"/>
        <v>2.793921568627451</v>
      </c>
      <c r="H626" t="s">
        <v>20</v>
      </c>
      <c r="I626">
        <f t="shared" si="56"/>
        <v>32.983796296296298</v>
      </c>
      <c r="J626">
        <v>432</v>
      </c>
      <c r="K626" t="s">
        <v>21</v>
      </c>
      <c r="L626" t="s">
        <v>22</v>
      </c>
      <c r="M626" s="9">
        <f t="shared" si="57"/>
        <v>42029.25</v>
      </c>
      <c r="N626">
        <v>1422165600</v>
      </c>
      <c r="O626" s="9">
        <f t="shared" si="58"/>
        <v>42035.25</v>
      </c>
      <c r="P626">
        <v>1422684000</v>
      </c>
      <c r="Q626" t="b">
        <v>0</v>
      </c>
      <c r="R626" t="b">
        <v>0</v>
      </c>
      <c r="S626" t="s">
        <v>122</v>
      </c>
      <c r="T626" t="str">
        <f t="shared" si="59"/>
        <v>photography/</v>
      </c>
      <c r="U626" t="str">
        <f t="shared" si="60"/>
        <v>photography books</v>
      </c>
    </row>
    <row r="627" spans="1:21" ht="31" x14ac:dyDescent="0.35">
      <c r="A627">
        <v>625</v>
      </c>
      <c r="B627" s="4" t="s">
        <v>1292</v>
      </c>
      <c r="C627" s="3" t="s">
        <v>1293</v>
      </c>
      <c r="D627">
        <v>7500</v>
      </c>
      <c r="E627" s="11" cm="1">
        <f t="array" ref="E627">_xlfn.IFS(L627="USD",F627, L627="CAD", F627*0.73, L627="AUD", F627*0.64, L627="DKK",F627*0.13, L627="GBP", F627*1.07, L627="CHF", F627*1.01, L627="EUR", F627*0.96)</f>
        <v>5803</v>
      </c>
      <c r="F627">
        <v>5803</v>
      </c>
      <c r="G627" s="7">
        <f t="shared" si="55"/>
        <v>0.77373333333333338</v>
      </c>
      <c r="H627" t="s">
        <v>14</v>
      </c>
      <c r="I627">
        <f t="shared" si="56"/>
        <v>93.596774193548384</v>
      </c>
      <c r="J627">
        <v>62</v>
      </c>
      <c r="K627" t="s">
        <v>21</v>
      </c>
      <c r="L627" t="s">
        <v>22</v>
      </c>
      <c r="M627" s="9">
        <f t="shared" si="57"/>
        <v>43857.25</v>
      </c>
      <c r="N627">
        <v>1580104800</v>
      </c>
      <c r="O627" s="9">
        <f t="shared" si="58"/>
        <v>43871.25</v>
      </c>
      <c r="P627">
        <v>1581314400</v>
      </c>
      <c r="Q627" t="b">
        <v>0</v>
      </c>
      <c r="R627" t="b">
        <v>0</v>
      </c>
      <c r="S627" t="s">
        <v>33</v>
      </c>
      <c r="T627" t="str">
        <f t="shared" si="59"/>
        <v>theater/</v>
      </c>
      <c r="U627" t="str">
        <f t="shared" si="60"/>
        <v>plays</v>
      </c>
    </row>
    <row r="628" spans="1:21" ht="31" hidden="1" x14ac:dyDescent="0.35">
      <c r="A628">
        <v>626</v>
      </c>
      <c r="B628" s="4" t="s">
        <v>1294</v>
      </c>
      <c r="C628" s="3" t="s">
        <v>1295</v>
      </c>
      <c r="D628">
        <v>6400</v>
      </c>
      <c r="E628" s="11" cm="1">
        <f t="array" ref="E628">_xlfn.IFS(L628="USD",F628, L628="CAD", F628*0.73, L628="AUD", F628*0.64, L628="DKK",F628*0.13, L628="GBP", F628*1.07, L628="CHF", F628*1.01, L628="EUR", F628*0.96)</f>
        <v>13205</v>
      </c>
      <c r="F628">
        <v>13205</v>
      </c>
      <c r="G628" s="7">
        <f t="shared" si="55"/>
        <v>2.0632812500000002</v>
      </c>
      <c r="H628" t="s">
        <v>20</v>
      </c>
      <c r="I628">
        <f t="shared" si="56"/>
        <v>69.867724867724874</v>
      </c>
      <c r="J628">
        <v>189</v>
      </c>
      <c r="K628" t="s">
        <v>21</v>
      </c>
      <c r="L628" t="s">
        <v>22</v>
      </c>
      <c r="M628" s="9">
        <f t="shared" si="57"/>
        <v>40449.208333333336</v>
      </c>
      <c r="N628">
        <v>1285650000</v>
      </c>
      <c r="O628" s="9">
        <f t="shared" si="58"/>
        <v>40458.208333333336</v>
      </c>
      <c r="P628">
        <v>1286427600</v>
      </c>
      <c r="Q628" t="b">
        <v>0</v>
      </c>
      <c r="R628" t="b">
        <v>1</v>
      </c>
      <c r="S628" t="s">
        <v>33</v>
      </c>
      <c r="T628" t="str">
        <f t="shared" si="59"/>
        <v>theater/</v>
      </c>
      <c r="U628" t="str">
        <f t="shared" si="60"/>
        <v>plays</v>
      </c>
    </row>
    <row r="629" spans="1:21" hidden="1" x14ac:dyDescent="0.35">
      <c r="A629">
        <v>627</v>
      </c>
      <c r="B629" s="4" t="s">
        <v>1296</v>
      </c>
      <c r="C629" s="3" t="s">
        <v>1297</v>
      </c>
      <c r="D629">
        <v>1600</v>
      </c>
      <c r="E629" s="11" cm="1">
        <f t="array" ref="E629">_xlfn.IFS(L629="USD",F629, L629="CAD", F629*0.73, L629="AUD", F629*0.64, L629="DKK",F629*0.13, L629="GBP", F629*1.07, L629="CHF", F629*1.01, L629="EUR", F629*0.96)</f>
        <v>11885.560000000001</v>
      </c>
      <c r="F629">
        <v>11108</v>
      </c>
      <c r="G629" s="7">
        <f t="shared" si="55"/>
        <v>6.9424999999999999</v>
      </c>
      <c r="H629" t="s">
        <v>20</v>
      </c>
      <c r="I629">
        <f t="shared" si="56"/>
        <v>72.129870129870127</v>
      </c>
      <c r="J629">
        <v>154</v>
      </c>
      <c r="K629" t="s">
        <v>40</v>
      </c>
      <c r="L629" t="s">
        <v>41</v>
      </c>
      <c r="M629" s="9">
        <f t="shared" si="57"/>
        <v>40345.208333333336</v>
      </c>
      <c r="N629">
        <v>1276664400</v>
      </c>
      <c r="O629" s="9">
        <f t="shared" si="58"/>
        <v>40369.208333333336</v>
      </c>
      <c r="P629">
        <v>1278738000</v>
      </c>
      <c r="Q629" t="b">
        <v>1</v>
      </c>
      <c r="R629" t="b">
        <v>0</v>
      </c>
      <c r="S629" t="s">
        <v>17</v>
      </c>
      <c r="T629" t="str">
        <f t="shared" si="59"/>
        <v>food/</v>
      </c>
      <c r="U629" t="str">
        <f t="shared" si="60"/>
        <v>food trucks</v>
      </c>
    </row>
    <row r="630" spans="1:21" hidden="1" x14ac:dyDescent="0.35">
      <c r="A630">
        <v>628</v>
      </c>
      <c r="B630" s="4" t="s">
        <v>1298</v>
      </c>
      <c r="C630" s="3" t="s">
        <v>1299</v>
      </c>
      <c r="D630">
        <v>1900</v>
      </c>
      <c r="E630" s="11" cm="1">
        <f t="array" ref="E630">_xlfn.IFS(L630="USD",F630, L630="CAD", F630*0.73, L630="AUD", F630*0.64, L630="DKK",F630*0.13, L630="GBP", F630*1.07, L630="CHF", F630*1.01, L630="EUR", F630*0.96)</f>
        <v>2884</v>
      </c>
      <c r="F630">
        <v>2884</v>
      </c>
      <c r="G630" s="7">
        <f t="shared" si="55"/>
        <v>1.5178947368421052</v>
      </c>
      <c r="H630" t="s">
        <v>20</v>
      </c>
      <c r="I630">
        <f t="shared" si="56"/>
        <v>30.041666666666668</v>
      </c>
      <c r="J630">
        <v>96</v>
      </c>
      <c r="K630" t="s">
        <v>21</v>
      </c>
      <c r="L630" t="s">
        <v>22</v>
      </c>
      <c r="M630" s="9">
        <f t="shared" si="57"/>
        <v>40455.208333333336</v>
      </c>
      <c r="N630">
        <v>1286168400</v>
      </c>
      <c r="O630" s="9">
        <f t="shared" si="58"/>
        <v>40458.208333333336</v>
      </c>
      <c r="P630">
        <v>1286427600</v>
      </c>
      <c r="Q630" t="b">
        <v>0</v>
      </c>
      <c r="R630" t="b">
        <v>0</v>
      </c>
      <c r="S630" t="s">
        <v>60</v>
      </c>
      <c r="T630" t="str">
        <f t="shared" si="59"/>
        <v>music/</v>
      </c>
      <c r="U630" t="str">
        <f t="shared" si="60"/>
        <v>indie rock</v>
      </c>
    </row>
    <row r="631" spans="1:21" x14ac:dyDescent="0.35">
      <c r="A631">
        <v>629</v>
      </c>
      <c r="B631" s="4" t="s">
        <v>1300</v>
      </c>
      <c r="C631" s="3" t="s">
        <v>1301</v>
      </c>
      <c r="D631">
        <v>85900</v>
      </c>
      <c r="E631" s="11" cm="1">
        <f t="array" ref="E631">_xlfn.IFS(L631="USD",F631, L631="CAD", F631*0.73, L631="AUD", F631*0.64, L631="DKK",F631*0.13, L631="GBP", F631*1.07, L631="CHF", F631*1.01, L631="EUR", F631*0.96)</f>
        <v>55476</v>
      </c>
      <c r="F631">
        <v>55476</v>
      </c>
      <c r="G631" s="7">
        <f t="shared" si="55"/>
        <v>0.64582072176949945</v>
      </c>
      <c r="H631" t="s">
        <v>14</v>
      </c>
      <c r="I631">
        <f t="shared" si="56"/>
        <v>73.968000000000004</v>
      </c>
      <c r="J631">
        <v>750</v>
      </c>
      <c r="K631" t="s">
        <v>21</v>
      </c>
      <c r="L631" t="s">
        <v>22</v>
      </c>
      <c r="M631" s="9">
        <f t="shared" si="57"/>
        <v>42557.208333333328</v>
      </c>
      <c r="N631">
        <v>1467781200</v>
      </c>
      <c r="O631" s="9">
        <f t="shared" si="58"/>
        <v>42559.208333333328</v>
      </c>
      <c r="P631">
        <v>1467954000</v>
      </c>
      <c r="Q631" t="b">
        <v>0</v>
      </c>
      <c r="R631" t="b">
        <v>1</v>
      </c>
      <c r="S631" t="s">
        <v>33</v>
      </c>
      <c r="T631" t="str">
        <f t="shared" si="59"/>
        <v>theater/</v>
      </c>
      <c r="U631" t="str">
        <f t="shared" si="60"/>
        <v>plays</v>
      </c>
    </row>
    <row r="632" spans="1:21" hidden="1" x14ac:dyDescent="0.35">
      <c r="A632">
        <v>630</v>
      </c>
      <c r="B632" s="4" t="s">
        <v>1302</v>
      </c>
      <c r="C632" s="3" t="s">
        <v>1303</v>
      </c>
      <c r="D632">
        <v>9500</v>
      </c>
      <c r="E632" s="11" cm="1">
        <f t="array" ref="E632">_xlfn.IFS(L632="USD",F632, L632="CAD", F632*0.73, L632="AUD", F632*0.64, L632="DKK",F632*0.13, L632="GBP", F632*1.07, L632="CHF", F632*1.01, L632="EUR", F632*0.96)</f>
        <v>5973</v>
      </c>
      <c r="F632">
        <v>5973</v>
      </c>
      <c r="G632" s="7">
        <f t="shared" si="55"/>
        <v>0.62873684210526315</v>
      </c>
      <c r="H632" t="s">
        <v>74</v>
      </c>
      <c r="I632">
        <f t="shared" si="56"/>
        <v>68.65517241379311</v>
      </c>
      <c r="J632">
        <v>87</v>
      </c>
      <c r="K632" t="s">
        <v>21</v>
      </c>
      <c r="L632" t="s">
        <v>22</v>
      </c>
      <c r="M632" s="9">
        <f t="shared" si="57"/>
        <v>43586.208333333328</v>
      </c>
      <c r="N632">
        <v>1556686800</v>
      </c>
      <c r="O632" s="9">
        <f t="shared" si="58"/>
        <v>43597.208333333328</v>
      </c>
      <c r="P632">
        <v>1557637200</v>
      </c>
      <c r="Q632" t="b">
        <v>0</v>
      </c>
      <c r="R632" t="b">
        <v>1</v>
      </c>
      <c r="S632" t="s">
        <v>33</v>
      </c>
      <c r="T632" t="str">
        <f t="shared" si="59"/>
        <v>theater/</v>
      </c>
      <c r="U632" t="str">
        <f t="shared" si="60"/>
        <v>plays</v>
      </c>
    </row>
    <row r="633" spans="1:21" hidden="1" x14ac:dyDescent="0.35">
      <c r="A633">
        <v>631</v>
      </c>
      <c r="B633" s="4" t="s">
        <v>1304</v>
      </c>
      <c r="C633" s="3" t="s">
        <v>1305</v>
      </c>
      <c r="D633">
        <v>59200</v>
      </c>
      <c r="E633" s="11" cm="1">
        <f t="array" ref="E633">_xlfn.IFS(L633="USD",F633, L633="CAD", F633*0.73, L633="AUD", F633*0.64, L633="DKK",F633*0.13, L633="GBP", F633*1.07, L633="CHF", F633*1.01, L633="EUR", F633*0.96)</f>
        <v>183756</v>
      </c>
      <c r="F633">
        <v>183756</v>
      </c>
      <c r="G633" s="7">
        <f t="shared" si="55"/>
        <v>3.1039864864864866</v>
      </c>
      <c r="H633" t="s">
        <v>20</v>
      </c>
      <c r="I633">
        <f t="shared" si="56"/>
        <v>59.992164544564154</v>
      </c>
      <c r="J633">
        <v>3063</v>
      </c>
      <c r="K633" t="s">
        <v>21</v>
      </c>
      <c r="L633" t="s">
        <v>22</v>
      </c>
      <c r="M633" s="9">
        <f t="shared" si="57"/>
        <v>43550.208333333328</v>
      </c>
      <c r="N633">
        <v>1553576400</v>
      </c>
      <c r="O633" s="9">
        <f t="shared" si="58"/>
        <v>43554.208333333328</v>
      </c>
      <c r="P633">
        <v>1553922000</v>
      </c>
      <c r="Q633" t="b">
        <v>0</v>
      </c>
      <c r="R633" t="b">
        <v>0</v>
      </c>
      <c r="S633" t="s">
        <v>33</v>
      </c>
      <c r="T633" t="str">
        <f t="shared" si="59"/>
        <v>theater/</v>
      </c>
      <c r="U633" t="str">
        <f t="shared" si="60"/>
        <v>plays</v>
      </c>
    </row>
    <row r="634" spans="1:21" hidden="1" x14ac:dyDescent="0.35">
      <c r="A634">
        <v>632</v>
      </c>
      <c r="B634" s="4" t="s">
        <v>1306</v>
      </c>
      <c r="C634" s="3" t="s">
        <v>1307</v>
      </c>
      <c r="D634">
        <v>72100</v>
      </c>
      <c r="E634" s="11" cm="1">
        <f t="array" ref="E634">_xlfn.IFS(L634="USD",F634, L634="CAD", F634*0.73, L634="AUD", F634*0.64, L634="DKK",F634*0.13, L634="GBP", F634*1.07, L634="CHF", F634*1.01, L634="EUR", F634*0.96)</f>
        <v>30902</v>
      </c>
      <c r="F634">
        <v>30902</v>
      </c>
      <c r="G634" s="7">
        <f t="shared" si="55"/>
        <v>0.42859916782246882</v>
      </c>
      <c r="H634" t="s">
        <v>47</v>
      </c>
      <c r="I634">
        <f t="shared" si="56"/>
        <v>111.15827338129496</v>
      </c>
      <c r="J634">
        <v>278</v>
      </c>
      <c r="K634" t="s">
        <v>21</v>
      </c>
      <c r="L634" t="s">
        <v>22</v>
      </c>
      <c r="M634" s="9">
        <f t="shared" si="57"/>
        <v>41945.208333333336</v>
      </c>
      <c r="N634">
        <v>1414904400</v>
      </c>
      <c r="O634" s="9">
        <f t="shared" si="58"/>
        <v>41963.25</v>
      </c>
      <c r="P634">
        <v>1416463200</v>
      </c>
      <c r="Q634" t="b">
        <v>0</v>
      </c>
      <c r="R634" t="b">
        <v>0</v>
      </c>
      <c r="S634" t="s">
        <v>33</v>
      </c>
      <c r="T634" t="str">
        <f t="shared" si="59"/>
        <v>theater/</v>
      </c>
      <c r="U634" t="str">
        <f t="shared" si="60"/>
        <v>plays</v>
      </c>
    </row>
    <row r="635" spans="1:21" x14ac:dyDescent="0.35">
      <c r="A635">
        <v>633</v>
      </c>
      <c r="B635" s="4" t="s">
        <v>1308</v>
      </c>
      <c r="C635" s="3" t="s">
        <v>1309</v>
      </c>
      <c r="D635">
        <v>6700</v>
      </c>
      <c r="E635" s="11" cm="1">
        <f t="array" ref="E635">_xlfn.IFS(L635="USD",F635, L635="CAD", F635*0.73, L635="AUD", F635*0.64, L635="DKK",F635*0.13, L635="GBP", F635*1.07, L635="CHF", F635*1.01, L635="EUR", F635*0.96)</f>
        <v>5569</v>
      </c>
      <c r="F635">
        <v>5569</v>
      </c>
      <c r="G635" s="7">
        <f t="shared" si="55"/>
        <v>0.83119402985074631</v>
      </c>
      <c r="H635" t="s">
        <v>14</v>
      </c>
      <c r="I635">
        <f t="shared" si="56"/>
        <v>53.038095238095238</v>
      </c>
      <c r="J635">
        <v>105</v>
      </c>
      <c r="K635" t="s">
        <v>21</v>
      </c>
      <c r="L635" t="s">
        <v>22</v>
      </c>
      <c r="M635" s="9">
        <f t="shared" si="57"/>
        <v>42315.25</v>
      </c>
      <c r="N635">
        <v>1446876000</v>
      </c>
      <c r="O635" s="9">
        <f t="shared" si="58"/>
        <v>42319.25</v>
      </c>
      <c r="P635">
        <v>1447221600</v>
      </c>
      <c r="Q635" t="b">
        <v>0</v>
      </c>
      <c r="R635" t="b">
        <v>0</v>
      </c>
      <c r="S635" t="s">
        <v>71</v>
      </c>
      <c r="T635" t="str">
        <f t="shared" si="59"/>
        <v>film &amp; video/</v>
      </c>
      <c r="U635" t="str">
        <f t="shared" si="60"/>
        <v>animation</v>
      </c>
    </row>
    <row r="636" spans="1:21" hidden="1" x14ac:dyDescent="0.35">
      <c r="A636">
        <v>634</v>
      </c>
      <c r="B636" s="4" t="s">
        <v>1310</v>
      </c>
      <c r="C636" s="3" t="s">
        <v>1311</v>
      </c>
      <c r="D636">
        <v>118200</v>
      </c>
      <c r="E636" s="11" cm="1">
        <f t="array" ref="E636">_xlfn.IFS(L636="USD",F636, L636="CAD", F636*0.73, L636="AUD", F636*0.64, L636="DKK",F636*0.13, L636="GBP", F636*1.07, L636="CHF", F636*1.01, L636="EUR", F636*0.96)</f>
        <v>92824</v>
      </c>
      <c r="F636">
        <v>92824</v>
      </c>
      <c r="G636" s="7">
        <f t="shared" si="55"/>
        <v>0.78531302876480547</v>
      </c>
      <c r="H636" t="s">
        <v>74</v>
      </c>
      <c r="I636">
        <f t="shared" si="56"/>
        <v>55.985524728588658</v>
      </c>
      <c r="J636">
        <v>1658</v>
      </c>
      <c r="K636" t="s">
        <v>21</v>
      </c>
      <c r="L636" t="s">
        <v>22</v>
      </c>
      <c r="M636" s="9">
        <f t="shared" si="57"/>
        <v>42819.208333333328</v>
      </c>
      <c r="N636">
        <v>1490418000</v>
      </c>
      <c r="O636" s="9">
        <f t="shared" si="58"/>
        <v>42833.208333333328</v>
      </c>
      <c r="P636">
        <v>1491627600</v>
      </c>
      <c r="Q636" t="b">
        <v>0</v>
      </c>
      <c r="R636" t="b">
        <v>0</v>
      </c>
      <c r="S636" t="s">
        <v>269</v>
      </c>
      <c r="T636" t="str">
        <f t="shared" si="59"/>
        <v>film &amp; video/</v>
      </c>
      <c r="U636" t="str">
        <f t="shared" si="60"/>
        <v>television</v>
      </c>
    </row>
    <row r="637" spans="1:21" hidden="1" x14ac:dyDescent="0.35">
      <c r="A637">
        <v>635</v>
      </c>
      <c r="B637" s="4" t="s">
        <v>1312</v>
      </c>
      <c r="C637" s="3" t="s">
        <v>1313</v>
      </c>
      <c r="D637">
        <v>139000</v>
      </c>
      <c r="E637" s="11" cm="1">
        <f t="array" ref="E637">_xlfn.IFS(L637="USD",F637, L637="CAD", F637*0.73, L637="AUD", F637*0.64, L637="DKK",F637*0.13, L637="GBP", F637*1.07, L637="CHF", F637*1.01, L637="EUR", F637*0.96)</f>
        <v>158590</v>
      </c>
      <c r="F637">
        <v>158590</v>
      </c>
      <c r="G637" s="7">
        <f t="shared" si="55"/>
        <v>1.1409352517985611</v>
      </c>
      <c r="H637" t="s">
        <v>20</v>
      </c>
      <c r="I637">
        <f t="shared" si="56"/>
        <v>69.986760812003524</v>
      </c>
      <c r="J637">
        <v>2266</v>
      </c>
      <c r="K637" t="s">
        <v>21</v>
      </c>
      <c r="L637" t="s">
        <v>22</v>
      </c>
      <c r="M637" s="9">
        <f t="shared" si="57"/>
        <v>41314.25</v>
      </c>
      <c r="N637">
        <v>1360389600</v>
      </c>
      <c r="O637" s="9">
        <f t="shared" si="58"/>
        <v>41346.208333333336</v>
      </c>
      <c r="P637">
        <v>1363150800</v>
      </c>
      <c r="Q637" t="b">
        <v>0</v>
      </c>
      <c r="R637" t="b">
        <v>0</v>
      </c>
      <c r="S637" t="s">
        <v>269</v>
      </c>
      <c r="T637" t="str">
        <f t="shared" si="59"/>
        <v>film &amp; video/</v>
      </c>
      <c r="U637" t="str">
        <f t="shared" si="60"/>
        <v>television</v>
      </c>
    </row>
    <row r="638" spans="1:21" x14ac:dyDescent="0.35">
      <c r="A638">
        <v>636</v>
      </c>
      <c r="B638" s="4" t="s">
        <v>1314</v>
      </c>
      <c r="C638" s="3" t="s">
        <v>1315</v>
      </c>
      <c r="D638">
        <v>197700</v>
      </c>
      <c r="E638" s="11" cm="1">
        <f t="array" ref="E638">_xlfn.IFS(L638="USD",F638, L638="CAD", F638*0.73, L638="AUD", F638*0.64, L638="DKK",F638*0.13, L638="GBP", F638*1.07, L638="CHF", F638*1.01, L638="EUR", F638*0.96)</f>
        <v>16586.830000000002</v>
      </c>
      <c r="F638">
        <v>127591</v>
      </c>
      <c r="G638" s="7">
        <f t="shared" si="55"/>
        <v>0.64537683358624176</v>
      </c>
      <c r="H638" t="s">
        <v>14</v>
      </c>
      <c r="I638">
        <f t="shared" si="56"/>
        <v>48.998079877112133</v>
      </c>
      <c r="J638">
        <v>2604</v>
      </c>
      <c r="K638" t="s">
        <v>36</v>
      </c>
      <c r="L638" t="s">
        <v>37</v>
      </c>
      <c r="M638" s="9">
        <f t="shared" si="57"/>
        <v>40926.25</v>
      </c>
      <c r="N638">
        <v>1326866400</v>
      </c>
      <c r="O638" s="9">
        <f t="shared" si="58"/>
        <v>40971.25</v>
      </c>
      <c r="P638">
        <v>1330754400</v>
      </c>
      <c r="Q638" t="b">
        <v>0</v>
      </c>
      <c r="R638" t="b">
        <v>1</v>
      </c>
      <c r="S638" t="s">
        <v>71</v>
      </c>
      <c r="T638" t="str">
        <f t="shared" si="59"/>
        <v>film &amp; video/</v>
      </c>
      <c r="U638" t="str">
        <f t="shared" si="60"/>
        <v>animation</v>
      </c>
    </row>
    <row r="639" spans="1:21" x14ac:dyDescent="0.35">
      <c r="A639">
        <v>637</v>
      </c>
      <c r="B639" s="4" t="s">
        <v>1316</v>
      </c>
      <c r="C639" s="3" t="s">
        <v>1317</v>
      </c>
      <c r="D639">
        <v>8500</v>
      </c>
      <c r="E639" s="11" cm="1">
        <f t="array" ref="E639">_xlfn.IFS(L639="USD",F639, L639="CAD", F639*0.73, L639="AUD", F639*0.64, L639="DKK",F639*0.13, L639="GBP", F639*1.07, L639="CHF", F639*1.01, L639="EUR", F639*0.96)</f>
        <v>6750</v>
      </c>
      <c r="F639">
        <v>6750</v>
      </c>
      <c r="G639" s="7">
        <f t="shared" si="55"/>
        <v>0.79411764705882348</v>
      </c>
      <c r="H639" t="s">
        <v>14</v>
      </c>
      <c r="I639">
        <f t="shared" si="56"/>
        <v>103.84615384615384</v>
      </c>
      <c r="J639">
        <v>65</v>
      </c>
      <c r="K639" t="s">
        <v>21</v>
      </c>
      <c r="L639" t="s">
        <v>22</v>
      </c>
      <c r="M639" s="9">
        <f t="shared" si="57"/>
        <v>42688.25</v>
      </c>
      <c r="N639">
        <v>1479103200</v>
      </c>
      <c r="O639" s="9">
        <f t="shared" si="58"/>
        <v>42696.25</v>
      </c>
      <c r="P639">
        <v>1479794400</v>
      </c>
      <c r="Q639" t="b">
        <v>0</v>
      </c>
      <c r="R639" t="b">
        <v>0</v>
      </c>
      <c r="S639" t="s">
        <v>33</v>
      </c>
      <c r="T639" t="str">
        <f t="shared" si="59"/>
        <v>theater/</v>
      </c>
      <c r="U639" t="str">
        <f t="shared" si="60"/>
        <v>plays</v>
      </c>
    </row>
    <row r="640" spans="1:21" x14ac:dyDescent="0.35">
      <c r="A640">
        <v>638</v>
      </c>
      <c r="B640" s="4" t="s">
        <v>1318</v>
      </c>
      <c r="C640" s="3" t="s">
        <v>1319</v>
      </c>
      <c r="D640">
        <v>81600</v>
      </c>
      <c r="E640" s="11" cm="1">
        <f t="array" ref="E640">_xlfn.IFS(L640="USD",F640, L640="CAD", F640*0.73, L640="AUD", F640*0.64, L640="DKK",F640*0.13, L640="GBP", F640*1.07, L640="CHF", F640*1.01, L640="EUR", F640*0.96)</f>
        <v>9318</v>
      </c>
      <c r="F640">
        <v>9318</v>
      </c>
      <c r="G640" s="7">
        <f t="shared" si="55"/>
        <v>0.11419117647058824</v>
      </c>
      <c r="H640" t="s">
        <v>14</v>
      </c>
      <c r="I640">
        <f t="shared" si="56"/>
        <v>99.127659574468083</v>
      </c>
      <c r="J640">
        <v>94</v>
      </c>
      <c r="K640" t="s">
        <v>21</v>
      </c>
      <c r="L640" t="s">
        <v>22</v>
      </c>
      <c r="M640" s="9">
        <f t="shared" si="57"/>
        <v>40386.208333333336</v>
      </c>
      <c r="N640">
        <v>1280206800</v>
      </c>
      <c r="O640" s="9">
        <f t="shared" si="58"/>
        <v>40398.208333333336</v>
      </c>
      <c r="P640">
        <v>1281243600</v>
      </c>
      <c r="Q640" t="b">
        <v>0</v>
      </c>
      <c r="R640" t="b">
        <v>1</v>
      </c>
      <c r="S640" t="s">
        <v>33</v>
      </c>
      <c r="T640" t="str">
        <f t="shared" si="59"/>
        <v>theater/</v>
      </c>
      <c r="U640" t="str">
        <f t="shared" si="60"/>
        <v>plays</v>
      </c>
    </row>
    <row r="641" spans="1:21" hidden="1" x14ac:dyDescent="0.35">
      <c r="A641">
        <v>639</v>
      </c>
      <c r="B641" s="4" t="s">
        <v>1320</v>
      </c>
      <c r="C641" s="3" t="s">
        <v>1321</v>
      </c>
      <c r="D641">
        <v>8600</v>
      </c>
      <c r="E641" s="11" cm="1">
        <f t="array" ref="E641">_xlfn.IFS(L641="USD",F641, L641="CAD", F641*0.73, L641="AUD", F641*0.64, L641="DKK",F641*0.13, L641="GBP", F641*1.07, L641="CHF", F641*1.01, L641="EUR", F641*0.96)</f>
        <v>4832</v>
      </c>
      <c r="F641">
        <v>4832</v>
      </c>
      <c r="G641" s="7">
        <f t="shared" si="55"/>
        <v>0.56186046511627907</v>
      </c>
      <c r="H641" t="s">
        <v>47</v>
      </c>
      <c r="I641">
        <f t="shared" si="56"/>
        <v>107.37777777777778</v>
      </c>
      <c r="J641">
        <v>45</v>
      </c>
      <c r="K641" t="s">
        <v>21</v>
      </c>
      <c r="L641" t="s">
        <v>22</v>
      </c>
      <c r="M641" s="9">
        <f t="shared" si="57"/>
        <v>43309.208333333328</v>
      </c>
      <c r="N641">
        <v>1532754000</v>
      </c>
      <c r="O641" s="9">
        <f t="shared" si="58"/>
        <v>43309.208333333328</v>
      </c>
      <c r="P641">
        <v>1532754000</v>
      </c>
      <c r="Q641" t="b">
        <v>0</v>
      </c>
      <c r="R641" t="b">
        <v>1</v>
      </c>
      <c r="S641" t="s">
        <v>53</v>
      </c>
      <c r="T641" t="str">
        <f t="shared" si="59"/>
        <v>film &amp; video/</v>
      </c>
      <c r="U641" t="str">
        <f t="shared" si="60"/>
        <v>drama</v>
      </c>
    </row>
    <row r="642" spans="1:21" x14ac:dyDescent="0.35">
      <c r="A642">
        <v>640</v>
      </c>
      <c r="B642" s="4" t="s">
        <v>1322</v>
      </c>
      <c r="C642" s="3" t="s">
        <v>1323</v>
      </c>
      <c r="D642">
        <v>119800</v>
      </c>
      <c r="E642" s="11" cm="1">
        <f t="array" ref="E642">_xlfn.IFS(L642="USD",F642, L642="CAD", F642*0.73, L642="AUD", F642*0.64, L642="DKK",F642*0.13, L642="GBP", F642*1.07, L642="CHF", F642*1.01, L642="EUR", F642*0.96)</f>
        <v>19769</v>
      </c>
      <c r="F642">
        <v>19769</v>
      </c>
      <c r="G642" s="7">
        <f t="shared" ref="G642:G705" si="61">F642/D642</f>
        <v>0.16501669449081802</v>
      </c>
      <c r="H642" t="s">
        <v>14</v>
      </c>
      <c r="I642">
        <f t="shared" si="56"/>
        <v>76.922178988326849</v>
      </c>
      <c r="J642">
        <v>257</v>
      </c>
      <c r="K642" t="s">
        <v>21</v>
      </c>
      <c r="L642" t="s">
        <v>22</v>
      </c>
      <c r="M642" s="9">
        <f t="shared" si="57"/>
        <v>42387.25</v>
      </c>
      <c r="N642">
        <v>1453096800</v>
      </c>
      <c r="O642" s="9">
        <f t="shared" si="58"/>
        <v>42390.25</v>
      </c>
      <c r="P642">
        <v>1453356000</v>
      </c>
      <c r="Q642" t="b">
        <v>0</v>
      </c>
      <c r="R642" t="b">
        <v>0</v>
      </c>
      <c r="S642" t="s">
        <v>33</v>
      </c>
      <c r="T642" t="str">
        <f t="shared" si="59"/>
        <v>theater/</v>
      </c>
      <c r="U642" t="str">
        <f t="shared" si="60"/>
        <v>plays</v>
      </c>
    </row>
    <row r="643" spans="1:21" ht="31" hidden="1" x14ac:dyDescent="0.35">
      <c r="A643">
        <v>641</v>
      </c>
      <c r="B643" s="4" t="s">
        <v>1324</v>
      </c>
      <c r="C643" s="3" t="s">
        <v>1325</v>
      </c>
      <c r="D643">
        <v>9400</v>
      </c>
      <c r="E643" s="11" cm="1">
        <f t="array" ref="E643">_xlfn.IFS(L643="USD",F643, L643="CAD", F643*0.73, L643="AUD", F643*0.64, L643="DKK",F643*0.13, L643="GBP", F643*1.07, L643="CHF", F643*1.01, L643="EUR", F643*0.96)</f>
        <v>11389.77</v>
      </c>
      <c r="F643">
        <v>11277</v>
      </c>
      <c r="G643" s="7">
        <f t="shared" si="61"/>
        <v>1.1996808510638297</v>
      </c>
      <c r="H643" t="s">
        <v>20</v>
      </c>
      <c r="I643">
        <f t="shared" ref="I643:I706" si="62">(F643/J643)</f>
        <v>58.128865979381445</v>
      </c>
      <c r="J643">
        <v>194</v>
      </c>
      <c r="K643" t="s">
        <v>98</v>
      </c>
      <c r="L643" t="s">
        <v>99</v>
      </c>
      <c r="M643" s="9">
        <f t="shared" ref="M643:M706" si="63">(((N643/60)/60)/24)+DATE(1970, 1, 1)</f>
        <v>42786.25</v>
      </c>
      <c r="N643">
        <v>1487570400</v>
      </c>
      <c r="O643" s="9">
        <f t="shared" ref="O643:O706" si="64">(((P643/60)/60)/24)+DATE(1970, 1, 1)</f>
        <v>42814.208333333328</v>
      </c>
      <c r="P643">
        <v>1489986000</v>
      </c>
      <c r="Q643" t="b">
        <v>0</v>
      </c>
      <c r="R643" t="b">
        <v>0</v>
      </c>
      <c r="S643" t="s">
        <v>33</v>
      </c>
      <c r="T643" t="str">
        <f t="shared" si="59"/>
        <v>theater/</v>
      </c>
      <c r="U643" t="str">
        <f t="shared" si="60"/>
        <v>plays</v>
      </c>
    </row>
    <row r="644" spans="1:21" hidden="1" x14ac:dyDescent="0.35">
      <c r="A644">
        <v>642</v>
      </c>
      <c r="B644" s="4" t="s">
        <v>1326</v>
      </c>
      <c r="C644" s="3" t="s">
        <v>1327</v>
      </c>
      <c r="D644">
        <v>9200</v>
      </c>
      <c r="E644" s="11" cm="1">
        <f t="array" ref="E644">_xlfn.IFS(L644="USD",F644, L644="CAD", F644*0.73, L644="AUD", F644*0.64, L644="DKK",F644*0.13, L644="GBP", F644*1.07, L644="CHF", F644*1.01, L644="EUR", F644*0.96)</f>
        <v>9768.86</v>
      </c>
      <c r="F644">
        <v>13382</v>
      </c>
      <c r="G644" s="7">
        <f t="shared" si="61"/>
        <v>1.4545652173913044</v>
      </c>
      <c r="H644" t="s">
        <v>20</v>
      </c>
      <c r="I644">
        <f t="shared" si="62"/>
        <v>103.73643410852713</v>
      </c>
      <c r="J644">
        <v>129</v>
      </c>
      <c r="K644" t="s">
        <v>15</v>
      </c>
      <c r="L644" t="s">
        <v>16</v>
      </c>
      <c r="M644" s="9">
        <f t="shared" si="63"/>
        <v>43451.25</v>
      </c>
      <c r="N644">
        <v>1545026400</v>
      </c>
      <c r="O644" s="9">
        <f t="shared" si="64"/>
        <v>43460.25</v>
      </c>
      <c r="P644">
        <v>1545804000</v>
      </c>
      <c r="Q644" t="b">
        <v>0</v>
      </c>
      <c r="R644" t="b">
        <v>0</v>
      </c>
      <c r="S644" t="s">
        <v>65</v>
      </c>
      <c r="T644" t="str">
        <f t="shared" si="59"/>
        <v>technology/</v>
      </c>
      <c r="U644" t="str">
        <f t="shared" si="60"/>
        <v>wearables</v>
      </c>
    </row>
    <row r="645" spans="1:21" hidden="1" x14ac:dyDescent="0.35">
      <c r="A645">
        <v>643</v>
      </c>
      <c r="B645" s="4" t="s">
        <v>1328</v>
      </c>
      <c r="C645" s="3" t="s">
        <v>1329</v>
      </c>
      <c r="D645">
        <v>14900</v>
      </c>
      <c r="E645" s="11" cm="1">
        <f t="array" ref="E645">_xlfn.IFS(L645="USD",F645, L645="CAD", F645*0.73, L645="AUD", F645*0.64, L645="DKK",F645*0.13, L645="GBP", F645*1.07, L645="CHF", F645*1.01, L645="EUR", F645*0.96)</f>
        <v>32986</v>
      </c>
      <c r="F645">
        <v>32986</v>
      </c>
      <c r="G645" s="7">
        <f t="shared" si="61"/>
        <v>2.2138255033557046</v>
      </c>
      <c r="H645" t="s">
        <v>20</v>
      </c>
      <c r="I645">
        <f t="shared" si="62"/>
        <v>87.962666666666664</v>
      </c>
      <c r="J645">
        <v>375</v>
      </c>
      <c r="K645" t="s">
        <v>21</v>
      </c>
      <c r="L645" t="s">
        <v>22</v>
      </c>
      <c r="M645" s="9">
        <f t="shared" si="63"/>
        <v>42795.25</v>
      </c>
      <c r="N645">
        <v>1488348000</v>
      </c>
      <c r="O645" s="9">
        <f t="shared" si="64"/>
        <v>42813.208333333328</v>
      </c>
      <c r="P645">
        <v>1489899600</v>
      </c>
      <c r="Q645" t="b">
        <v>0</v>
      </c>
      <c r="R645" t="b">
        <v>0</v>
      </c>
      <c r="S645" t="s">
        <v>33</v>
      </c>
      <c r="T645" t="str">
        <f t="shared" ref="T645:T708" si="65">LEFT(S645, SEARCH("/",S645,1))</f>
        <v>theater/</v>
      </c>
      <c r="U645" t="str">
        <f t="shared" si="60"/>
        <v>plays</v>
      </c>
    </row>
    <row r="646" spans="1:21" x14ac:dyDescent="0.35">
      <c r="A646">
        <v>644</v>
      </c>
      <c r="B646" s="4" t="s">
        <v>1330</v>
      </c>
      <c r="C646" s="3" t="s">
        <v>1331</v>
      </c>
      <c r="D646">
        <v>169400</v>
      </c>
      <c r="E646" s="11" cm="1">
        <f t="array" ref="E646">_xlfn.IFS(L646="USD",F646, L646="CAD", F646*0.73, L646="AUD", F646*0.64, L646="DKK",F646*0.13, L646="GBP", F646*1.07, L646="CHF", F646*1.01, L646="EUR", F646*0.96)</f>
        <v>59848.32</v>
      </c>
      <c r="F646">
        <v>81984</v>
      </c>
      <c r="G646" s="7">
        <f t="shared" si="61"/>
        <v>0.48396694214876035</v>
      </c>
      <c r="H646" t="s">
        <v>14</v>
      </c>
      <c r="I646">
        <f t="shared" si="62"/>
        <v>28</v>
      </c>
      <c r="J646">
        <v>2928</v>
      </c>
      <c r="K646" t="s">
        <v>15</v>
      </c>
      <c r="L646" t="s">
        <v>16</v>
      </c>
      <c r="M646" s="9">
        <f t="shared" si="63"/>
        <v>43452.25</v>
      </c>
      <c r="N646">
        <v>1545112800</v>
      </c>
      <c r="O646" s="9">
        <f t="shared" si="64"/>
        <v>43468.25</v>
      </c>
      <c r="P646">
        <v>1546495200</v>
      </c>
      <c r="Q646" t="b">
        <v>0</v>
      </c>
      <c r="R646" t="b">
        <v>0</v>
      </c>
      <c r="S646" t="s">
        <v>33</v>
      </c>
      <c r="T646" t="str">
        <f t="shared" si="65"/>
        <v>theater/</v>
      </c>
      <c r="U646" t="str">
        <f t="shared" si="60"/>
        <v>plays</v>
      </c>
    </row>
    <row r="647" spans="1:21" x14ac:dyDescent="0.35">
      <c r="A647">
        <v>645</v>
      </c>
      <c r="B647" s="4" t="s">
        <v>1332</v>
      </c>
      <c r="C647" s="3" t="s">
        <v>1333</v>
      </c>
      <c r="D647">
        <v>192100</v>
      </c>
      <c r="E647" s="11" cm="1">
        <f t="array" ref="E647">_xlfn.IFS(L647="USD",F647, L647="CAD", F647*0.73, L647="AUD", F647*0.64, L647="DKK",F647*0.13, L647="GBP", F647*1.07, L647="CHF", F647*1.01, L647="EUR", F647*0.96)</f>
        <v>178483</v>
      </c>
      <c r="F647">
        <v>178483</v>
      </c>
      <c r="G647" s="7">
        <f t="shared" si="61"/>
        <v>0.92911504424778757</v>
      </c>
      <c r="H647" t="s">
        <v>14</v>
      </c>
      <c r="I647">
        <f t="shared" si="62"/>
        <v>37.999361294443261</v>
      </c>
      <c r="J647">
        <v>4697</v>
      </c>
      <c r="K647" t="s">
        <v>21</v>
      </c>
      <c r="L647" t="s">
        <v>22</v>
      </c>
      <c r="M647" s="9">
        <f t="shared" si="63"/>
        <v>43369.208333333328</v>
      </c>
      <c r="N647">
        <v>1537938000</v>
      </c>
      <c r="O647" s="9">
        <f t="shared" si="64"/>
        <v>43390.208333333328</v>
      </c>
      <c r="P647">
        <v>1539752400</v>
      </c>
      <c r="Q647" t="b">
        <v>0</v>
      </c>
      <c r="R647" t="b">
        <v>1</v>
      </c>
      <c r="S647" t="s">
        <v>23</v>
      </c>
      <c r="T647" t="str">
        <f t="shared" si="65"/>
        <v>music/</v>
      </c>
      <c r="U647" t="str">
        <f t="shared" si="60"/>
        <v>rock</v>
      </c>
    </row>
    <row r="648" spans="1:21" x14ac:dyDescent="0.35">
      <c r="A648">
        <v>646</v>
      </c>
      <c r="B648" s="4" t="s">
        <v>1334</v>
      </c>
      <c r="C648" s="3" t="s">
        <v>1335</v>
      </c>
      <c r="D648">
        <v>98700</v>
      </c>
      <c r="E648" s="11" cm="1">
        <f t="array" ref="E648">_xlfn.IFS(L648="USD",F648, L648="CAD", F648*0.73, L648="AUD", F648*0.64, L648="DKK",F648*0.13, L648="GBP", F648*1.07, L648="CHF", F648*1.01, L648="EUR", F648*0.96)</f>
        <v>87448</v>
      </c>
      <c r="F648">
        <v>87448</v>
      </c>
      <c r="G648" s="7">
        <f t="shared" si="61"/>
        <v>0.88599797365754818</v>
      </c>
      <c r="H648" t="s">
        <v>14</v>
      </c>
      <c r="I648">
        <f t="shared" si="62"/>
        <v>29.999313893653515</v>
      </c>
      <c r="J648">
        <v>2915</v>
      </c>
      <c r="K648" t="s">
        <v>21</v>
      </c>
      <c r="L648" t="s">
        <v>22</v>
      </c>
      <c r="M648" s="9">
        <f t="shared" si="63"/>
        <v>41346.208333333336</v>
      </c>
      <c r="N648">
        <v>1363150800</v>
      </c>
      <c r="O648" s="9">
        <f t="shared" si="64"/>
        <v>41357.208333333336</v>
      </c>
      <c r="P648">
        <v>1364101200</v>
      </c>
      <c r="Q648" t="b">
        <v>0</v>
      </c>
      <c r="R648" t="b">
        <v>0</v>
      </c>
      <c r="S648" t="s">
        <v>89</v>
      </c>
      <c r="T648" t="str">
        <f t="shared" si="65"/>
        <v>games/</v>
      </c>
      <c r="U648" t="str">
        <f t="shared" si="60"/>
        <v>video games</v>
      </c>
    </row>
    <row r="649" spans="1:21" x14ac:dyDescent="0.35">
      <c r="A649">
        <v>647</v>
      </c>
      <c r="B649" s="4" t="s">
        <v>1336</v>
      </c>
      <c r="C649" s="3" t="s">
        <v>1337</v>
      </c>
      <c r="D649">
        <v>4500</v>
      </c>
      <c r="E649" s="11" cm="1">
        <f t="array" ref="E649">_xlfn.IFS(L649="USD",F649, L649="CAD", F649*0.73, L649="AUD", F649*0.64, L649="DKK",F649*0.13, L649="GBP", F649*1.07, L649="CHF", F649*1.01, L649="EUR", F649*0.96)</f>
        <v>1863</v>
      </c>
      <c r="F649">
        <v>1863</v>
      </c>
      <c r="G649" s="7">
        <f t="shared" si="61"/>
        <v>0.41399999999999998</v>
      </c>
      <c r="H649" t="s">
        <v>14</v>
      </c>
      <c r="I649">
        <f t="shared" si="62"/>
        <v>103.5</v>
      </c>
      <c r="J649">
        <v>18</v>
      </c>
      <c r="K649" t="s">
        <v>21</v>
      </c>
      <c r="L649" t="s">
        <v>22</v>
      </c>
      <c r="M649" s="9">
        <f t="shared" si="63"/>
        <v>43199.208333333328</v>
      </c>
      <c r="N649">
        <v>1523250000</v>
      </c>
      <c r="O649" s="9">
        <f t="shared" si="64"/>
        <v>43223.208333333328</v>
      </c>
      <c r="P649">
        <v>1525323600</v>
      </c>
      <c r="Q649" t="b">
        <v>0</v>
      </c>
      <c r="R649" t="b">
        <v>0</v>
      </c>
      <c r="S649" t="s">
        <v>206</v>
      </c>
      <c r="T649" t="str">
        <f t="shared" si="65"/>
        <v>publishing/</v>
      </c>
      <c r="U649" t="str">
        <f t="shared" si="60"/>
        <v>translations</v>
      </c>
    </row>
    <row r="650" spans="1:21" hidden="1" x14ac:dyDescent="0.35">
      <c r="A650">
        <v>648</v>
      </c>
      <c r="B650" s="4" t="s">
        <v>1338</v>
      </c>
      <c r="C650" s="3" t="s">
        <v>1339</v>
      </c>
      <c r="D650">
        <v>98600</v>
      </c>
      <c r="E650" s="11" cm="1">
        <f t="array" ref="E650">_xlfn.IFS(L650="USD",F650, L650="CAD", F650*0.73, L650="AUD", F650*0.64, L650="DKK",F650*0.13, L650="GBP", F650*1.07, L650="CHF", F650*1.01, L650="EUR", F650*0.96)</f>
        <v>62174</v>
      </c>
      <c r="F650">
        <v>62174</v>
      </c>
      <c r="G650" s="7">
        <f t="shared" si="61"/>
        <v>0.63056795131845844</v>
      </c>
      <c r="H650" t="s">
        <v>74</v>
      </c>
      <c r="I650">
        <f t="shared" si="62"/>
        <v>85.994467496542185</v>
      </c>
      <c r="J650">
        <v>723</v>
      </c>
      <c r="K650" t="s">
        <v>21</v>
      </c>
      <c r="L650" t="s">
        <v>22</v>
      </c>
      <c r="M650" s="9">
        <f t="shared" si="63"/>
        <v>42922.208333333328</v>
      </c>
      <c r="N650">
        <v>1499317200</v>
      </c>
      <c r="O650" s="9">
        <f t="shared" si="64"/>
        <v>42940.208333333328</v>
      </c>
      <c r="P650">
        <v>1500872400</v>
      </c>
      <c r="Q650" t="b">
        <v>1</v>
      </c>
      <c r="R650" t="b">
        <v>0</v>
      </c>
      <c r="S650" t="s">
        <v>17</v>
      </c>
      <c r="T650" t="str">
        <f t="shared" si="65"/>
        <v>food/</v>
      </c>
      <c r="U650" t="str">
        <f t="shared" si="60"/>
        <v>food trucks</v>
      </c>
    </row>
    <row r="651" spans="1:21" x14ac:dyDescent="0.35">
      <c r="A651">
        <v>649</v>
      </c>
      <c r="B651" s="4" t="s">
        <v>1340</v>
      </c>
      <c r="C651" s="3" t="s">
        <v>1341</v>
      </c>
      <c r="D651">
        <v>121700</v>
      </c>
      <c r="E651" s="11" cm="1">
        <f t="array" ref="E651">_xlfn.IFS(L651="USD",F651, L651="CAD", F651*0.73, L651="AUD", F651*0.64, L651="DKK",F651*0.13, L651="GBP", F651*1.07, L651="CHF", F651*1.01, L651="EUR", F651*0.96)</f>
        <v>59593.03</v>
      </c>
      <c r="F651">
        <v>59003</v>
      </c>
      <c r="G651" s="7">
        <f t="shared" si="61"/>
        <v>0.48482333607230893</v>
      </c>
      <c r="H651" t="s">
        <v>14</v>
      </c>
      <c r="I651">
        <f t="shared" si="62"/>
        <v>98.011627906976742</v>
      </c>
      <c r="J651">
        <v>602</v>
      </c>
      <c r="K651" t="s">
        <v>98</v>
      </c>
      <c r="L651" t="s">
        <v>99</v>
      </c>
      <c r="M651" s="9">
        <f t="shared" si="63"/>
        <v>40471.208333333336</v>
      </c>
      <c r="N651">
        <v>1287550800</v>
      </c>
      <c r="O651" s="9">
        <f t="shared" si="64"/>
        <v>40482.208333333336</v>
      </c>
      <c r="P651">
        <v>1288501200</v>
      </c>
      <c r="Q651" t="b">
        <v>1</v>
      </c>
      <c r="R651" t="b">
        <v>1</v>
      </c>
      <c r="S651" t="s">
        <v>33</v>
      </c>
      <c r="T651" t="str">
        <f t="shared" si="65"/>
        <v>theater/</v>
      </c>
      <c r="U651" t="str">
        <f t="shared" ref="U651:U714" si="66">RIGHT(S651, LEN(S651)-SEARCH("/",S651, 1))</f>
        <v>plays</v>
      </c>
    </row>
    <row r="652" spans="1:21" x14ac:dyDescent="0.35">
      <c r="A652">
        <v>650</v>
      </c>
      <c r="B652" s="4" t="s">
        <v>1342</v>
      </c>
      <c r="C652" s="3" t="s">
        <v>1343</v>
      </c>
      <c r="D652">
        <v>100</v>
      </c>
      <c r="E652" s="11" cm="1">
        <f t="array" ref="E652">_xlfn.IFS(L652="USD",F652, L652="CAD", F652*0.73, L652="AUD", F652*0.64, L652="DKK",F652*0.13, L652="GBP", F652*1.07, L652="CHF", F652*1.01, L652="EUR", F652*0.96)</f>
        <v>2</v>
      </c>
      <c r="F652">
        <v>2</v>
      </c>
      <c r="G652" s="7">
        <f t="shared" si="61"/>
        <v>0.02</v>
      </c>
      <c r="H652" t="s">
        <v>14</v>
      </c>
      <c r="I652">
        <f t="shared" si="62"/>
        <v>2</v>
      </c>
      <c r="J652">
        <v>1</v>
      </c>
      <c r="K652" t="s">
        <v>21</v>
      </c>
      <c r="L652" t="s">
        <v>22</v>
      </c>
      <c r="M652" s="9">
        <f t="shared" si="63"/>
        <v>41828.208333333336</v>
      </c>
      <c r="N652">
        <v>1404795600</v>
      </c>
      <c r="O652" s="9">
        <f t="shared" si="64"/>
        <v>41855.208333333336</v>
      </c>
      <c r="P652">
        <v>1407128400</v>
      </c>
      <c r="Q652" t="b">
        <v>0</v>
      </c>
      <c r="R652" t="b">
        <v>0</v>
      </c>
      <c r="S652" t="s">
        <v>159</v>
      </c>
      <c r="T652" t="str">
        <f t="shared" si="65"/>
        <v>music/</v>
      </c>
      <c r="U652" t="str">
        <f t="shared" si="66"/>
        <v>jazz</v>
      </c>
    </row>
    <row r="653" spans="1:21" x14ac:dyDescent="0.35">
      <c r="A653">
        <v>651</v>
      </c>
      <c r="B653" s="4" t="s">
        <v>1344</v>
      </c>
      <c r="C653" s="3" t="s">
        <v>1345</v>
      </c>
      <c r="D653">
        <v>196700</v>
      </c>
      <c r="E653" s="11" cm="1">
        <f t="array" ref="E653">_xlfn.IFS(L653="USD",F653, L653="CAD", F653*0.73, L653="AUD", F653*0.64, L653="DKK",F653*0.13, L653="GBP", F653*1.07, L653="CHF", F653*1.01, L653="EUR", F653*0.96)</f>
        <v>167077.44</v>
      </c>
      <c r="F653">
        <v>174039</v>
      </c>
      <c r="G653" s="7">
        <f t="shared" si="61"/>
        <v>0.88479410269445857</v>
      </c>
      <c r="H653" t="s">
        <v>14</v>
      </c>
      <c r="I653">
        <f t="shared" si="62"/>
        <v>44.994570837642193</v>
      </c>
      <c r="J653">
        <v>3868</v>
      </c>
      <c r="K653" t="s">
        <v>107</v>
      </c>
      <c r="L653" t="s">
        <v>108</v>
      </c>
      <c r="M653" s="9">
        <f t="shared" si="63"/>
        <v>41692.25</v>
      </c>
      <c r="N653">
        <v>1393048800</v>
      </c>
      <c r="O653" s="9">
        <f t="shared" si="64"/>
        <v>41707.25</v>
      </c>
      <c r="P653">
        <v>1394344800</v>
      </c>
      <c r="Q653" t="b">
        <v>0</v>
      </c>
      <c r="R653" t="b">
        <v>0</v>
      </c>
      <c r="S653" t="s">
        <v>100</v>
      </c>
      <c r="T653" t="str">
        <f t="shared" si="65"/>
        <v>film &amp; video/</v>
      </c>
      <c r="U653" t="str">
        <f t="shared" si="66"/>
        <v>shorts</v>
      </c>
    </row>
    <row r="654" spans="1:21" hidden="1" x14ac:dyDescent="0.35">
      <c r="A654">
        <v>652</v>
      </c>
      <c r="B654" s="4" t="s">
        <v>1346</v>
      </c>
      <c r="C654" s="3" t="s">
        <v>1347</v>
      </c>
      <c r="D654">
        <v>10000</v>
      </c>
      <c r="E654" s="11" cm="1">
        <f t="array" ref="E654">_xlfn.IFS(L654="USD",F654, L654="CAD", F654*0.73, L654="AUD", F654*0.64, L654="DKK",F654*0.13, L654="GBP", F654*1.07, L654="CHF", F654*1.01, L654="EUR", F654*0.96)</f>
        <v>12684</v>
      </c>
      <c r="F654">
        <v>12684</v>
      </c>
      <c r="G654" s="7">
        <f t="shared" si="61"/>
        <v>1.2684</v>
      </c>
      <c r="H654" t="s">
        <v>20</v>
      </c>
      <c r="I654">
        <f t="shared" si="62"/>
        <v>31.012224938875306</v>
      </c>
      <c r="J654">
        <v>409</v>
      </c>
      <c r="K654" t="s">
        <v>21</v>
      </c>
      <c r="L654" t="s">
        <v>22</v>
      </c>
      <c r="M654" s="9">
        <f t="shared" si="63"/>
        <v>42587.208333333328</v>
      </c>
      <c r="N654">
        <v>1470373200</v>
      </c>
      <c r="O654" s="9">
        <f t="shared" si="64"/>
        <v>42630.208333333328</v>
      </c>
      <c r="P654">
        <v>1474088400</v>
      </c>
      <c r="Q654" t="b">
        <v>0</v>
      </c>
      <c r="R654" t="b">
        <v>0</v>
      </c>
      <c r="S654" t="s">
        <v>28</v>
      </c>
      <c r="T654" t="str">
        <f t="shared" si="65"/>
        <v>technology/</v>
      </c>
      <c r="U654" t="str">
        <f t="shared" si="66"/>
        <v>web</v>
      </c>
    </row>
    <row r="655" spans="1:21" hidden="1" x14ac:dyDescent="0.35">
      <c r="A655">
        <v>653</v>
      </c>
      <c r="B655" s="4" t="s">
        <v>1348</v>
      </c>
      <c r="C655" s="3" t="s">
        <v>1349</v>
      </c>
      <c r="D655">
        <v>600</v>
      </c>
      <c r="E655" s="11" cm="1">
        <f t="array" ref="E655">_xlfn.IFS(L655="USD",F655, L655="CAD", F655*0.73, L655="AUD", F655*0.64, L655="DKK",F655*0.13, L655="GBP", F655*1.07, L655="CHF", F655*1.01, L655="EUR", F655*0.96)</f>
        <v>14033</v>
      </c>
      <c r="F655">
        <v>14033</v>
      </c>
      <c r="G655" s="7">
        <f t="shared" si="61"/>
        <v>23.388333333333332</v>
      </c>
      <c r="H655" t="s">
        <v>20</v>
      </c>
      <c r="I655">
        <f t="shared" si="62"/>
        <v>59.970085470085472</v>
      </c>
      <c r="J655">
        <v>234</v>
      </c>
      <c r="K655" t="s">
        <v>21</v>
      </c>
      <c r="L655" t="s">
        <v>22</v>
      </c>
      <c r="M655" s="9">
        <f t="shared" si="63"/>
        <v>42468.208333333328</v>
      </c>
      <c r="N655">
        <v>1460091600</v>
      </c>
      <c r="O655" s="9">
        <f t="shared" si="64"/>
        <v>42470.208333333328</v>
      </c>
      <c r="P655">
        <v>1460264400</v>
      </c>
      <c r="Q655" t="b">
        <v>0</v>
      </c>
      <c r="R655" t="b">
        <v>0</v>
      </c>
      <c r="S655" t="s">
        <v>28</v>
      </c>
      <c r="T655" t="str">
        <f t="shared" si="65"/>
        <v>technology/</v>
      </c>
      <c r="U655" t="str">
        <f t="shared" si="66"/>
        <v>web</v>
      </c>
    </row>
    <row r="656" spans="1:21" hidden="1" x14ac:dyDescent="0.35">
      <c r="A656">
        <v>654</v>
      </c>
      <c r="B656" s="4" t="s">
        <v>1350</v>
      </c>
      <c r="C656" s="3" t="s">
        <v>1351</v>
      </c>
      <c r="D656">
        <v>35000</v>
      </c>
      <c r="E656" s="11" cm="1">
        <f t="array" ref="E656">_xlfn.IFS(L656="USD",F656, L656="CAD", F656*0.73, L656="AUD", F656*0.64, L656="DKK",F656*0.13, L656="GBP", F656*1.07, L656="CHF", F656*1.01, L656="EUR", F656*0.96)</f>
        <v>177936</v>
      </c>
      <c r="F656">
        <v>177936</v>
      </c>
      <c r="G656" s="7">
        <f t="shared" si="61"/>
        <v>5.0838857142857146</v>
      </c>
      <c r="H656" t="s">
        <v>20</v>
      </c>
      <c r="I656">
        <f t="shared" si="62"/>
        <v>58.9973474801061</v>
      </c>
      <c r="J656">
        <v>3016</v>
      </c>
      <c r="K656" t="s">
        <v>21</v>
      </c>
      <c r="L656" t="s">
        <v>22</v>
      </c>
      <c r="M656" s="9">
        <f t="shared" si="63"/>
        <v>42240.208333333328</v>
      </c>
      <c r="N656">
        <v>1440392400</v>
      </c>
      <c r="O656" s="9">
        <f t="shared" si="64"/>
        <v>42245.208333333328</v>
      </c>
      <c r="P656">
        <v>1440824400</v>
      </c>
      <c r="Q656" t="b">
        <v>0</v>
      </c>
      <c r="R656" t="b">
        <v>0</v>
      </c>
      <c r="S656" t="s">
        <v>148</v>
      </c>
      <c r="T656" t="str">
        <f t="shared" si="65"/>
        <v>music/</v>
      </c>
      <c r="U656" t="str">
        <f t="shared" si="66"/>
        <v>metal</v>
      </c>
    </row>
    <row r="657" spans="1:21" hidden="1" x14ac:dyDescent="0.35">
      <c r="A657">
        <v>655</v>
      </c>
      <c r="B657" s="4" t="s">
        <v>1352</v>
      </c>
      <c r="C657" s="3" t="s">
        <v>1353</v>
      </c>
      <c r="D657">
        <v>6900</v>
      </c>
      <c r="E657" s="11" cm="1">
        <f t="array" ref="E657">_xlfn.IFS(L657="USD",F657, L657="CAD", F657*0.73, L657="AUD", F657*0.64, L657="DKK",F657*0.13, L657="GBP", F657*1.07, L657="CHF", F657*1.01, L657="EUR", F657*0.96)</f>
        <v>13212</v>
      </c>
      <c r="F657">
        <v>13212</v>
      </c>
      <c r="G657" s="7">
        <f t="shared" si="61"/>
        <v>1.9147826086956521</v>
      </c>
      <c r="H657" t="s">
        <v>20</v>
      </c>
      <c r="I657">
        <f t="shared" si="62"/>
        <v>50.045454545454547</v>
      </c>
      <c r="J657">
        <v>264</v>
      </c>
      <c r="K657" t="s">
        <v>21</v>
      </c>
      <c r="L657" t="s">
        <v>22</v>
      </c>
      <c r="M657" s="9">
        <f t="shared" si="63"/>
        <v>42796.25</v>
      </c>
      <c r="N657">
        <v>1488434400</v>
      </c>
      <c r="O657" s="9">
        <f t="shared" si="64"/>
        <v>42809.208333333328</v>
      </c>
      <c r="P657">
        <v>1489554000</v>
      </c>
      <c r="Q657" t="b">
        <v>1</v>
      </c>
      <c r="R657" t="b">
        <v>0</v>
      </c>
      <c r="S657" t="s">
        <v>122</v>
      </c>
      <c r="T657" t="str">
        <f t="shared" si="65"/>
        <v>photography/</v>
      </c>
      <c r="U657" t="str">
        <f t="shared" si="66"/>
        <v>photography books</v>
      </c>
    </row>
    <row r="658" spans="1:21" ht="31" x14ac:dyDescent="0.35">
      <c r="A658">
        <v>656</v>
      </c>
      <c r="B658" s="4" t="s">
        <v>1354</v>
      </c>
      <c r="C658" s="3" t="s">
        <v>1355</v>
      </c>
      <c r="D658">
        <v>118400</v>
      </c>
      <c r="E658" s="11" cm="1">
        <f t="array" ref="E658">_xlfn.IFS(L658="USD",F658, L658="CAD", F658*0.73, L658="AUD", F658*0.64, L658="DKK",F658*0.13, L658="GBP", F658*1.07, L658="CHF", F658*1.01, L658="EUR", F658*0.96)</f>
        <v>31922.560000000001</v>
      </c>
      <c r="F658">
        <v>49879</v>
      </c>
      <c r="G658" s="7">
        <f t="shared" si="61"/>
        <v>0.42127533783783783</v>
      </c>
      <c r="H658" t="s">
        <v>14</v>
      </c>
      <c r="I658">
        <f t="shared" si="62"/>
        <v>98.966269841269835</v>
      </c>
      <c r="J658">
        <v>504</v>
      </c>
      <c r="K658" t="s">
        <v>26</v>
      </c>
      <c r="L658" t="s">
        <v>27</v>
      </c>
      <c r="M658" s="9">
        <f t="shared" si="63"/>
        <v>43097.25</v>
      </c>
      <c r="N658">
        <v>1514440800</v>
      </c>
      <c r="O658" s="9">
        <f t="shared" si="64"/>
        <v>43102.25</v>
      </c>
      <c r="P658">
        <v>1514872800</v>
      </c>
      <c r="Q658" t="b">
        <v>0</v>
      </c>
      <c r="R658" t="b">
        <v>0</v>
      </c>
      <c r="S658" t="s">
        <v>17</v>
      </c>
      <c r="T658" t="str">
        <f t="shared" si="65"/>
        <v>food/</v>
      </c>
      <c r="U658" t="str">
        <f t="shared" si="66"/>
        <v>food trucks</v>
      </c>
    </row>
    <row r="659" spans="1:21" x14ac:dyDescent="0.35">
      <c r="A659">
        <v>657</v>
      </c>
      <c r="B659" s="4" t="s">
        <v>1356</v>
      </c>
      <c r="C659" s="3" t="s">
        <v>1357</v>
      </c>
      <c r="D659">
        <v>10000</v>
      </c>
      <c r="E659" s="11" cm="1">
        <f t="array" ref="E659">_xlfn.IFS(L659="USD",F659, L659="CAD", F659*0.73, L659="AUD", F659*0.64, L659="DKK",F659*0.13, L659="GBP", F659*1.07, L659="CHF", F659*1.01, L659="EUR", F659*0.96)</f>
        <v>824</v>
      </c>
      <c r="F659">
        <v>824</v>
      </c>
      <c r="G659" s="7">
        <f t="shared" si="61"/>
        <v>8.2400000000000001E-2</v>
      </c>
      <c r="H659" t="s">
        <v>14</v>
      </c>
      <c r="I659">
        <f t="shared" si="62"/>
        <v>58.857142857142854</v>
      </c>
      <c r="J659">
        <v>14</v>
      </c>
      <c r="K659" t="s">
        <v>21</v>
      </c>
      <c r="L659" t="s">
        <v>22</v>
      </c>
      <c r="M659" s="9">
        <f t="shared" si="63"/>
        <v>43096.25</v>
      </c>
      <c r="N659">
        <v>1514354400</v>
      </c>
      <c r="O659" s="9">
        <f t="shared" si="64"/>
        <v>43112.25</v>
      </c>
      <c r="P659">
        <v>1515736800</v>
      </c>
      <c r="Q659" t="b">
        <v>0</v>
      </c>
      <c r="R659" t="b">
        <v>0</v>
      </c>
      <c r="S659" t="s">
        <v>474</v>
      </c>
      <c r="T659" t="str">
        <f t="shared" si="65"/>
        <v>film &amp; video/</v>
      </c>
      <c r="U659" t="str">
        <f t="shared" si="66"/>
        <v>science fiction</v>
      </c>
    </row>
    <row r="660" spans="1:21" hidden="1" x14ac:dyDescent="0.35">
      <c r="A660">
        <v>658</v>
      </c>
      <c r="B660" s="4" t="s">
        <v>1358</v>
      </c>
      <c r="C660" s="3" t="s">
        <v>1359</v>
      </c>
      <c r="D660">
        <v>52600</v>
      </c>
      <c r="E660" s="11" cm="1">
        <f t="array" ref="E660">_xlfn.IFS(L660="USD",F660, L660="CAD", F660*0.73, L660="AUD", F660*0.64, L660="DKK",F660*0.13, L660="GBP", F660*1.07, L660="CHF", F660*1.01, L660="EUR", F660*0.96)</f>
        <v>31594</v>
      </c>
      <c r="F660">
        <v>31594</v>
      </c>
      <c r="G660" s="7">
        <f t="shared" si="61"/>
        <v>0.60064638783269964</v>
      </c>
      <c r="H660" t="s">
        <v>74</v>
      </c>
      <c r="I660">
        <f t="shared" si="62"/>
        <v>81.010256410256417</v>
      </c>
      <c r="J660">
        <v>390</v>
      </c>
      <c r="K660" t="s">
        <v>21</v>
      </c>
      <c r="L660" t="s">
        <v>22</v>
      </c>
      <c r="M660" s="9">
        <f t="shared" si="63"/>
        <v>42246.208333333328</v>
      </c>
      <c r="N660">
        <v>1440910800</v>
      </c>
      <c r="O660" s="9">
        <f t="shared" si="64"/>
        <v>42269.208333333328</v>
      </c>
      <c r="P660">
        <v>1442898000</v>
      </c>
      <c r="Q660" t="b">
        <v>0</v>
      </c>
      <c r="R660" t="b">
        <v>0</v>
      </c>
      <c r="S660" t="s">
        <v>23</v>
      </c>
      <c r="T660" t="str">
        <f t="shared" si="65"/>
        <v>music/</v>
      </c>
      <c r="U660" t="str">
        <f t="shared" si="66"/>
        <v>rock</v>
      </c>
    </row>
    <row r="661" spans="1:21" x14ac:dyDescent="0.35">
      <c r="A661">
        <v>659</v>
      </c>
      <c r="B661" s="4" t="s">
        <v>1360</v>
      </c>
      <c r="C661" s="3" t="s">
        <v>1361</v>
      </c>
      <c r="D661">
        <v>120700</v>
      </c>
      <c r="E661" s="11" cm="1">
        <f t="array" ref="E661">_xlfn.IFS(L661="USD",F661, L661="CAD", F661*0.73, L661="AUD", F661*0.64, L661="DKK",F661*0.13, L661="GBP", F661*1.07, L661="CHF", F661*1.01, L661="EUR", F661*0.96)</f>
        <v>61000.700000000004</v>
      </c>
      <c r="F661">
        <v>57010</v>
      </c>
      <c r="G661" s="7">
        <f t="shared" si="61"/>
        <v>0.47232808616404309</v>
      </c>
      <c r="H661" t="s">
        <v>14</v>
      </c>
      <c r="I661">
        <f t="shared" si="62"/>
        <v>76.013333333333335</v>
      </c>
      <c r="J661">
        <v>750</v>
      </c>
      <c r="K661" t="s">
        <v>40</v>
      </c>
      <c r="L661" t="s">
        <v>41</v>
      </c>
      <c r="M661" s="9">
        <f t="shared" si="63"/>
        <v>40570.25</v>
      </c>
      <c r="N661">
        <v>1296108000</v>
      </c>
      <c r="O661" s="9">
        <f t="shared" si="64"/>
        <v>40571.25</v>
      </c>
      <c r="P661">
        <v>1296194400</v>
      </c>
      <c r="Q661" t="b">
        <v>0</v>
      </c>
      <c r="R661" t="b">
        <v>0</v>
      </c>
      <c r="S661" t="s">
        <v>42</v>
      </c>
      <c r="T661" t="str">
        <f t="shared" si="65"/>
        <v>film &amp; video/</v>
      </c>
      <c r="U661" t="str">
        <f t="shared" si="66"/>
        <v>documentary</v>
      </c>
    </row>
    <row r="662" spans="1:21" x14ac:dyDescent="0.35">
      <c r="A662">
        <v>660</v>
      </c>
      <c r="B662" s="4" t="s">
        <v>1362</v>
      </c>
      <c r="C662" s="3" t="s">
        <v>1363</v>
      </c>
      <c r="D662">
        <v>9100</v>
      </c>
      <c r="E662" s="11" cm="1">
        <f t="array" ref="E662">_xlfn.IFS(L662="USD",F662, L662="CAD", F662*0.73, L662="AUD", F662*0.64, L662="DKK",F662*0.13, L662="GBP", F662*1.07, L662="CHF", F662*1.01, L662="EUR", F662*0.96)</f>
        <v>7438</v>
      </c>
      <c r="F662">
        <v>7438</v>
      </c>
      <c r="G662" s="7">
        <f t="shared" si="61"/>
        <v>0.81736263736263737</v>
      </c>
      <c r="H662" t="s">
        <v>14</v>
      </c>
      <c r="I662">
        <f t="shared" si="62"/>
        <v>96.597402597402592</v>
      </c>
      <c r="J662">
        <v>77</v>
      </c>
      <c r="K662" t="s">
        <v>21</v>
      </c>
      <c r="L662" t="s">
        <v>22</v>
      </c>
      <c r="M662" s="9">
        <f t="shared" si="63"/>
        <v>42237.208333333328</v>
      </c>
      <c r="N662">
        <v>1440133200</v>
      </c>
      <c r="O662" s="9">
        <f t="shared" si="64"/>
        <v>42246.208333333328</v>
      </c>
      <c r="P662">
        <v>1440910800</v>
      </c>
      <c r="Q662" t="b">
        <v>1</v>
      </c>
      <c r="R662" t="b">
        <v>0</v>
      </c>
      <c r="S662" t="s">
        <v>33</v>
      </c>
      <c r="T662" t="str">
        <f t="shared" si="65"/>
        <v>theater/</v>
      </c>
      <c r="U662" t="str">
        <f t="shared" si="66"/>
        <v>plays</v>
      </c>
    </row>
    <row r="663" spans="1:21" x14ac:dyDescent="0.35">
      <c r="A663">
        <v>661</v>
      </c>
      <c r="B663" s="4" t="s">
        <v>1364</v>
      </c>
      <c r="C663" s="3" t="s">
        <v>1365</v>
      </c>
      <c r="D663">
        <v>106800</v>
      </c>
      <c r="E663" s="11" cm="1">
        <f t="array" ref="E663">_xlfn.IFS(L663="USD",F663, L663="CAD", F663*0.73, L663="AUD", F663*0.64, L663="DKK",F663*0.13, L663="GBP", F663*1.07, L663="CHF", F663*1.01, L663="EUR", F663*0.96)</f>
        <v>7523.3600000000006</v>
      </c>
      <c r="F663">
        <v>57872</v>
      </c>
      <c r="G663" s="7">
        <f t="shared" si="61"/>
        <v>0.54187265917603</v>
      </c>
      <c r="H663" t="s">
        <v>14</v>
      </c>
      <c r="I663">
        <f t="shared" si="62"/>
        <v>76.957446808510639</v>
      </c>
      <c r="J663">
        <v>752</v>
      </c>
      <c r="K663" t="s">
        <v>36</v>
      </c>
      <c r="L663" t="s">
        <v>37</v>
      </c>
      <c r="M663" s="9">
        <f t="shared" si="63"/>
        <v>40996.208333333336</v>
      </c>
      <c r="N663">
        <v>1332910800</v>
      </c>
      <c r="O663" s="9">
        <f t="shared" si="64"/>
        <v>41026.208333333336</v>
      </c>
      <c r="P663">
        <v>1335502800</v>
      </c>
      <c r="Q663" t="b">
        <v>0</v>
      </c>
      <c r="R663" t="b">
        <v>0</v>
      </c>
      <c r="S663" t="s">
        <v>159</v>
      </c>
      <c r="T663" t="str">
        <f t="shared" si="65"/>
        <v>music/</v>
      </c>
      <c r="U663" t="str">
        <f t="shared" si="66"/>
        <v>jazz</v>
      </c>
    </row>
    <row r="664" spans="1:21" x14ac:dyDescent="0.35">
      <c r="A664">
        <v>662</v>
      </c>
      <c r="B664" s="4" t="s">
        <v>1366</v>
      </c>
      <c r="C664" s="3" t="s">
        <v>1367</v>
      </c>
      <c r="D664">
        <v>9100</v>
      </c>
      <c r="E664" s="11" cm="1">
        <f t="array" ref="E664">_xlfn.IFS(L664="USD",F664, L664="CAD", F664*0.73, L664="AUD", F664*0.64, L664="DKK",F664*0.13, L664="GBP", F664*1.07, L664="CHF", F664*1.01, L664="EUR", F664*0.96)</f>
        <v>8906</v>
      </c>
      <c r="F664">
        <v>8906</v>
      </c>
      <c r="G664" s="7">
        <f t="shared" si="61"/>
        <v>0.97868131868131869</v>
      </c>
      <c r="H664" t="s">
        <v>14</v>
      </c>
      <c r="I664">
        <f t="shared" si="62"/>
        <v>67.984732824427482</v>
      </c>
      <c r="J664">
        <v>131</v>
      </c>
      <c r="K664" t="s">
        <v>21</v>
      </c>
      <c r="L664" t="s">
        <v>22</v>
      </c>
      <c r="M664" s="9">
        <f t="shared" si="63"/>
        <v>43443.25</v>
      </c>
      <c r="N664">
        <v>1544335200</v>
      </c>
      <c r="O664" s="9">
        <f t="shared" si="64"/>
        <v>43447.25</v>
      </c>
      <c r="P664">
        <v>1544680800</v>
      </c>
      <c r="Q664" t="b">
        <v>0</v>
      </c>
      <c r="R664" t="b">
        <v>0</v>
      </c>
      <c r="S664" t="s">
        <v>33</v>
      </c>
      <c r="T664" t="str">
        <f t="shared" si="65"/>
        <v>theater/</v>
      </c>
      <c r="U664" t="str">
        <f t="shared" si="66"/>
        <v>plays</v>
      </c>
    </row>
    <row r="665" spans="1:21" x14ac:dyDescent="0.35">
      <c r="A665">
        <v>663</v>
      </c>
      <c r="B665" s="4" t="s">
        <v>1368</v>
      </c>
      <c r="C665" s="3" t="s">
        <v>1369</v>
      </c>
      <c r="D665">
        <v>10000</v>
      </c>
      <c r="E665" s="11" cm="1">
        <f t="array" ref="E665">_xlfn.IFS(L665="USD",F665, L665="CAD", F665*0.73, L665="AUD", F665*0.64, L665="DKK",F665*0.13, L665="GBP", F665*1.07, L665="CHF", F665*1.01, L665="EUR", F665*0.96)</f>
        <v>7724</v>
      </c>
      <c r="F665">
        <v>7724</v>
      </c>
      <c r="G665" s="7">
        <f t="shared" si="61"/>
        <v>0.77239999999999998</v>
      </c>
      <c r="H665" t="s">
        <v>14</v>
      </c>
      <c r="I665">
        <f t="shared" si="62"/>
        <v>88.781609195402297</v>
      </c>
      <c r="J665">
        <v>87</v>
      </c>
      <c r="K665" t="s">
        <v>21</v>
      </c>
      <c r="L665" t="s">
        <v>22</v>
      </c>
      <c r="M665" s="9">
        <f t="shared" si="63"/>
        <v>40458.208333333336</v>
      </c>
      <c r="N665">
        <v>1286427600</v>
      </c>
      <c r="O665" s="9">
        <f t="shared" si="64"/>
        <v>40481.208333333336</v>
      </c>
      <c r="P665">
        <v>1288414800</v>
      </c>
      <c r="Q665" t="b">
        <v>0</v>
      </c>
      <c r="R665" t="b">
        <v>0</v>
      </c>
      <c r="S665" t="s">
        <v>33</v>
      </c>
      <c r="T665" t="str">
        <f t="shared" si="65"/>
        <v>theater/</v>
      </c>
      <c r="U665" t="str">
        <f t="shared" si="66"/>
        <v>plays</v>
      </c>
    </row>
    <row r="666" spans="1:21" x14ac:dyDescent="0.35">
      <c r="A666">
        <v>664</v>
      </c>
      <c r="B666" s="4" t="s">
        <v>708</v>
      </c>
      <c r="C666" s="3" t="s">
        <v>1370</v>
      </c>
      <c r="D666">
        <v>79400</v>
      </c>
      <c r="E666" s="11" cm="1">
        <f t="array" ref="E666">_xlfn.IFS(L666="USD",F666, L666="CAD", F666*0.73, L666="AUD", F666*0.64, L666="DKK",F666*0.13, L666="GBP", F666*1.07, L666="CHF", F666*1.01, L666="EUR", F666*0.96)</f>
        <v>26571</v>
      </c>
      <c r="F666">
        <v>26571</v>
      </c>
      <c r="G666" s="7">
        <f t="shared" si="61"/>
        <v>0.33464735516372796</v>
      </c>
      <c r="H666" t="s">
        <v>14</v>
      </c>
      <c r="I666">
        <f t="shared" si="62"/>
        <v>24.99623706491063</v>
      </c>
      <c r="J666">
        <v>1063</v>
      </c>
      <c r="K666" t="s">
        <v>21</v>
      </c>
      <c r="L666" t="s">
        <v>22</v>
      </c>
      <c r="M666" s="9">
        <f t="shared" si="63"/>
        <v>40959.25</v>
      </c>
      <c r="N666">
        <v>1329717600</v>
      </c>
      <c r="O666" s="9">
        <f t="shared" si="64"/>
        <v>40969.25</v>
      </c>
      <c r="P666">
        <v>1330581600</v>
      </c>
      <c r="Q666" t="b">
        <v>0</v>
      </c>
      <c r="R666" t="b">
        <v>0</v>
      </c>
      <c r="S666" t="s">
        <v>159</v>
      </c>
      <c r="T666" t="str">
        <f t="shared" si="65"/>
        <v>music/</v>
      </c>
      <c r="U666" t="str">
        <f t="shared" si="66"/>
        <v>jazz</v>
      </c>
    </row>
    <row r="667" spans="1:21" hidden="1" x14ac:dyDescent="0.35">
      <c r="A667">
        <v>665</v>
      </c>
      <c r="B667" s="4" t="s">
        <v>1371</v>
      </c>
      <c r="C667" s="3" t="s">
        <v>1372</v>
      </c>
      <c r="D667">
        <v>5100</v>
      </c>
      <c r="E667" s="11" cm="1">
        <f t="array" ref="E667">_xlfn.IFS(L667="USD",F667, L667="CAD", F667*0.73, L667="AUD", F667*0.64, L667="DKK",F667*0.13, L667="GBP", F667*1.07, L667="CHF", F667*1.01, L667="EUR", F667*0.96)</f>
        <v>12219</v>
      </c>
      <c r="F667">
        <v>12219</v>
      </c>
      <c r="G667" s="7">
        <f t="shared" si="61"/>
        <v>2.3958823529411766</v>
      </c>
      <c r="H667" t="s">
        <v>20</v>
      </c>
      <c r="I667">
        <f t="shared" si="62"/>
        <v>44.922794117647058</v>
      </c>
      <c r="J667">
        <v>272</v>
      </c>
      <c r="K667" t="s">
        <v>21</v>
      </c>
      <c r="L667" t="s">
        <v>22</v>
      </c>
      <c r="M667" s="9">
        <f t="shared" si="63"/>
        <v>40733.208333333336</v>
      </c>
      <c r="N667">
        <v>1310187600</v>
      </c>
      <c r="O667" s="9">
        <f t="shared" si="64"/>
        <v>40747.208333333336</v>
      </c>
      <c r="P667">
        <v>1311397200</v>
      </c>
      <c r="Q667" t="b">
        <v>0</v>
      </c>
      <c r="R667" t="b">
        <v>1</v>
      </c>
      <c r="S667" t="s">
        <v>42</v>
      </c>
      <c r="T667" t="str">
        <f t="shared" si="65"/>
        <v>film &amp; video/</v>
      </c>
      <c r="U667" t="str">
        <f t="shared" si="66"/>
        <v>documentary</v>
      </c>
    </row>
    <row r="668" spans="1:21" hidden="1" x14ac:dyDescent="0.35">
      <c r="A668">
        <v>666</v>
      </c>
      <c r="B668" s="4" t="s">
        <v>1373</v>
      </c>
      <c r="C668" s="3" t="s">
        <v>1374</v>
      </c>
      <c r="D668">
        <v>3100</v>
      </c>
      <c r="E668" s="11" cm="1">
        <f t="array" ref="E668">_xlfn.IFS(L668="USD",F668, L668="CAD", F668*0.73, L668="AUD", F668*0.64, L668="DKK",F668*0.13, L668="GBP", F668*1.07, L668="CHF", F668*1.01, L668="EUR", F668*0.96)</f>
        <v>1985</v>
      </c>
      <c r="F668">
        <v>1985</v>
      </c>
      <c r="G668" s="7">
        <f t="shared" si="61"/>
        <v>0.64032258064516134</v>
      </c>
      <c r="H668" t="s">
        <v>74</v>
      </c>
      <c r="I668">
        <f t="shared" si="62"/>
        <v>79.400000000000006</v>
      </c>
      <c r="J668">
        <v>25</v>
      </c>
      <c r="K668" t="s">
        <v>21</v>
      </c>
      <c r="L668" t="s">
        <v>22</v>
      </c>
      <c r="M668" s="9">
        <f t="shared" si="63"/>
        <v>41516.208333333336</v>
      </c>
      <c r="N668">
        <v>1377838800</v>
      </c>
      <c r="O668" s="9">
        <f t="shared" si="64"/>
        <v>41522.208333333336</v>
      </c>
      <c r="P668">
        <v>1378357200</v>
      </c>
      <c r="Q668" t="b">
        <v>0</v>
      </c>
      <c r="R668" t="b">
        <v>1</v>
      </c>
      <c r="S668" t="s">
        <v>33</v>
      </c>
      <c r="T668" t="str">
        <f t="shared" si="65"/>
        <v>theater/</v>
      </c>
      <c r="U668" t="str">
        <f t="shared" si="66"/>
        <v>plays</v>
      </c>
    </row>
    <row r="669" spans="1:21" ht="31" hidden="1" x14ac:dyDescent="0.35">
      <c r="A669">
        <v>667</v>
      </c>
      <c r="B669" s="4" t="s">
        <v>1375</v>
      </c>
      <c r="C669" s="3" t="s">
        <v>1376</v>
      </c>
      <c r="D669">
        <v>6900</v>
      </c>
      <c r="E669" s="11" cm="1">
        <f t="array" ref="E669">_xlfn.IFS(L669="USD",F669, L669="CAD", F669*0.73, L669="AUD", F669*0.64, L669="DKK",F669*0.13, L669="GBP", F669*1.07, L669="CHF", F669*1.01, L669="EUR", F669*0.96)</f>
        <v>12155</v>
      </c>
      <c r="F669">
        <v>12155</v>
      </c>
      <c r="G669" s="7">
        <f t="shared" si="61"/>
        <v>1.7615942028985507</v>
      </c>
      <c r="H669" t="s">
        <v>20</v>
      </c>
      <c r="I669">
        <f t="shared" si="62"/>
        <v>29.009546539379475</v>
      </c>
      <c r="J669">
        <v>419</v>
      </c>
      <c r="K669" t="s">
        <v>21</v>
      </c>
      <c r="L669" t="s">
        <v>22</v>
      </c>
      <c r="M669" s="9">
        <f t="shared" si="63"/>
        <v>41892.208333333336</v>
      </c>
      <c r="N669">
        <v>1410325200</v>
      </c>
      <c r="O669" s="9">
        <f t="shared" si="64"/>
        <v>41901.208333333336</v>
      </c>
      <c r="P669">
        <v>1411102800</v>
      </c>
      <c r="Q669" t="b">
        <v>0</v>
      </c>
      <c r="R669" t="b">
        <v>0</v>
      </c>
      <c r="S669" t="s">
        <v>1029</v>
      </c>
      <c r="T669" t="str">
        <f t="shared" si="65"/>
        <v>journalism/</v>
      </c>
      <c r="U669" t="str">
        <f t="shared" si="66"/>
        <v>audio</v>
      </c>
    </row>
    <row r="670" spans="1:21" ht="31" x14ac:dyDescent="0.35">
      <c r="A670">
        <v>668</v>
      </c>
      <c r="B670" s="4" t="s">
        <v>1377</v>
      </c>
      <c r="C670" s="3" t="s">
        <v>1378</v>
      </c>
      <c r="D670">
        <v>27500</v>
      </c>
      <c r="E670" s="11" cm="1">
        <f t="array" ref="E670">_xlfn.IFS(L670="USD",F670, L670="CAD", F670*0.73, L670="AUD", F670*0.64, L670="DKK",F670*0.13, L670="GBP", F670*1.07, L670="CHF", F670*1.01, L670="EUR", F670*0.96)</f>
        <v>5593</v>
      </c>
      <c r="F670">
        <v>5593</v>
      </c>
      <c r="G670" s="7">
        <f t="shared" si="61"/>
        <v>0.20338181818181819</v>
      </c>
      <c r="H670" t="s">
        <v>14</v>
      </c>
      <c r="I670">
        <f t="shared" si="62"/>
        <v>73.59210526315789</v>
      </c>
      <c r="J670">
        <v>76</v>
      </c>
      <c r="K670" t="s">
        <v>21</v>
      </c>
      <c r="L670" t="s">
        <v>22</v>
      </c>
      <c r="M670" s="9">
        <f t="shared" si="63"/>
        <v>41122.208333333336</v>
      </c>
      <c r="N670">
        <v>1343797200</v>
      </c>
      <c r="O670" s="9">
        <f t="shared" si="64"/>
        <v>41134.208333333336</v>
      </c>
      <c r="P670">
        <v>1344834000</v>
      </c>
      <c r="Q670" t="b">
        <v>0</v>
      </c>
      <c r="R670" t="b">
        <v>0</v>
      </c>
      <c r="S670" t="s">
        <v>33</v>
      </c>
      <c r="T670" t="str">
        <f t="shared" si="65"/>
        <v>theater/</v>
      </c>
      <c r="U670" t="str">
        <f t="shared" si="66"/>
        <v>plays</v>
      </c>
    </row>
    <row r="671" spans="1:21" hidden="1" x14ac:dyDescent="0.35">
      <c r="A671">
        <v>669</v>
      </c>
      <c r="B671" s="4" t="s">
        <v>1379</v>
      </c>
      <c r="C671" s="3" t="s">
        <v>1380</v>
      </c>
      <c r="D671">
        <v>48800</v>
      </c>
      <c r="E671" s="11" cm="1">
        <f t="array" ref="E671">_xlfn.IFS(L671="USD",F671, L671="CAD", F671*0.73, L671="AUD", F671*0.64, L671="DKK",F671*0.13, L671="GBP", F671*1.07, L671="CHF", F671*1.01, L671="EUR", F671*0.96)</f>
        <v>168019.19999999998</v>
      </c>
      <c r="F671">
        <v>175020</v>
      </c>
      <c r="G671" s="7">
        <f t="shared" si="61"/>
        <v>3.5864754098360656</v>
      </c>
      <c r="H671" t="s">
        <v>20</v>
      </c>
      <c r="I671">
        <f t="shared" si="62"/>
        <v>107.97038864898211</v>
      </c>
      <c r="J671">
        <v>1621</v>
      </c>
      <c r="K671" t="s">
        <v>107</v>
      </c>
      <c r="L671" t="s">
        <v>108</v>
      </c>
      <c r="M671" s="9">
        <f t="shared" si="63"/>
        <v>42912.208333333328</v>
      </c>
      <c r="N671">
        <v>1498453200</v>
      </c>
      <c r="O671" s="9">
        <f t="shared" si="64"/>
        <v>42921.208333333328</v>
      </c>
      <c r="P671">
        <v>1499230800</v>
      </c>
      <c r="Q671" t="b">
        <v>0</v>
      </c>
      <c r="R671" t="b">
        <v>0</v>
      </c>
      <c r="S671" t="s">
        <v>33</v>
      </c>
      <c r="T671" t="str">
        <f t="shared" si="65"/>
        <v>theater/</v>
      </c>
      <c r="U671" t="str">
        <f t="shared" si="66"/>
        <v>plays</v>
      </c>
    </row>
    <row r="672" spans="1:21" ht="31" hidden="1" x14ac:dyDescent="0.35">
      <c r="A672">
        <v>670</v>
      </c>
      <c r="B672" s="4" t="s">
        <v>1334</v>
      </c>
      <c r="C672" s="3" t="s">
        <v>1381</v>
      </c>
      <c r="D672">
        <v>16200</v>
      </c>
      <c r="E672" s="11" cm="1">
        <f t="array" ref="E672">_xlfn.IFS(L672="USD",F672, L672="CAD", F672*0.73, L672="AUD", F672*0.64, L672="DKK",F672*0.13, L672="GBP", F672*1.07, L672="CHF", F672*1.01, L672="EUR", F672*0.96)</f>
        <v>75955</v>
      </c>
      <c r="F672">
        <v>75955</v>
      </c>
      <c r="G672" s="7">
        <f t="shared" si="61"/>
        <v>4.6885802469135802</v>
      </c>
      <c r="H672" t="s">
        <v>20</v>
      </c>
      <c r="I672">
        <f t="shared" si="62"/>
        <v>68.987284287011803</v>
      </c>
      <c r="J672">
        <v>1101</v>
      </c>
      <c r="K672" t="s">
        <v>21</v>
      </c>
      <c r="L672" t="s">
        <v>22</v>
      </c>
      <c r="M672" s="9">
        <f t="shared" si="63"/>
        <v>42425.25</v>
      </c>
      <c r="N672">
        <v>1456380000</v>
      </c>
      <c r="O672" s="9">
        <f t="shared" si="64"/>
        <v>42437.25</v>
      </c>
      <c r="P672">
        <v>1457416800</v>
      </c>
      <c r="Q672" t="b">
        <v>0</v>
      </c>
      <c r="R672" t="b">
        <v>0</v>
      </c>
      <c r="S672" t="s">
        <v>60</v>
      </c>
      <c r="T672" t="str">
        <f t="shared" si="65"/>
        <v>music/</v>
      </c>
      <c r="U672" t="str">
        <f t="shared" si="66"/>
        <v>indie rock</v>
      </c>
    </row>
    <row r="673" spans="1:21" ht="31" hidden="1" x14ac:dyDescent="0.35">
      <c r="A673">
        <v>671</v>
      </c>
      <c r="B673" s="4" t="s">
        <v>1382</v>
      </c>
      <c r="C673" s="3" t="s">
        <v>1383</v>
      </c>
      <c r="D673">
        <v>97600</v>
      </c>
      <c r="E673" s="11" cm="1">
        <f t="array" ref="E673">_xlfn.IFS(L673="USD",F673, L673="CAD", F673*0.73, L673="AUD", F673*0.64, L673="DKK",F673*0.13, L673="GBP", F673*1.07, L673="CHF", F673*1.01, L673="EUR", F673*0.96)</f>
        <v>119127</v>
      </c>
      <c r="F673">
        <v>119127</v>
      </c>
      <c r="G673" s="7">
        <f t="shared" si="61"/>
        <v>1.220563524590164</v>
      </c>
      <c r="H673" t="s">
        <v>20</v>
      </c>
      <c r="I673">
        <f t="shared" si="62"/>
        <v>111.02236719478098</v>
      </c>
      <c r="J673">
        <v>1073</v>
      </c>
      <c r="K673" t="s">
        <v>21</v>
      </c>
      <c r="L673" t="s">
        <v>22</v>
      </c>
      <c r="M673" s="9">
        <f t="shared" si="63"/>
        <v>40390.208333333336</v>
      </c>
      <c r="N673">
        <v>1280552400</v>
      </c>
      <c r="O673" s="9">
        <f t="shared" si="64"/>
        <v>40394.208333333336</v>
      </c>
      <c r="P673">
        <v>1280898000</v>
      </c>
      <c r="Q673" t="b">
        <v>0</v>
      </c>
      <c r="R673" t="b">
        <v>1</v>
      </c>
      <c r="S673" t="s">
        <v>33</v>
      </c>
      <c r="T673" t="str">
        <f t="shared" si="65"/>
        <v>theater/</v>
      </c>
      <c r="U673" t="str">
        <f t="shared" si="66"/>
        <v>plays</v>
      </c>
    </row>
    <row r="674" spans="1:21" x14ac:dyDescent="0.35">
      <c r="A674">
        <v>672</v>
      </c>
      <c r="B674" s="4" t="s">
        <v>1384</v>
      </c>
      <c r="C674" s="3" t="s">
        <v>1385</v>
      </c>
      <c r="D674">
        <v>197900</v>
      </c>
      <c r="E674" s="11" cm="1">
        <f t="array" ref="E674">_xlfn.IFS(L674="USD",F674, L674="CAD", F674*0.73, L674="AUD", F674*0.64, L674="DKK",F674*0.13, L674="GBP", F674*1.07, L674="CHF", F674*1.01, L674="EUR", F674*0.96)</f>
        <v>70840.960000000006</v>
      </c>
      <c r="F674">
        <v>110689</v>
      </c>
      <c r="G674" s="7">
        <f t="shared" si="61"/>
        <v>0.55931783729156137</v>
      </c>
      <c r="H674" t="s">
        <v>14</v>
      </c>
      <c r="I674">
        <f t="shared" si="62"/>
        <v>24.997515808491418</v>
      </c>
      <c r="J674">
        <v>4428</v>
      </c>
      <c r="K674" t="s">
        <v>26</v>
      </c>
      <c r="L674" t="s">
        <v>27</v>
      </c>
      <c r="M674" s="9">
        <f t="shared" si="63"/>
        <v>43180.208333333328</v>
      </c>
      <c r="N674">
        <v>1521608400</v>
      </c>
      <c r="O674" s="9">
        <f t="shared" si="64"/>
        <v>43190.208333333328</v>
      </c>
      <c r="P674">
        <v>1522472400</v>
      </c>
      <c r="Q674" t="b">
        <v>0</v>
      </c>
      <c r="R674" t="b">
        <v>0</v>
      </c>
      <c r="S674" t="s">
        <v>33</v>
      </c>
      <c r="T674" t="str">
        <f t="shared" si="65"/>
        <v>theater/</v>
      </c>
      <c r="U674" t="str">
        <f t="shared" si="66"/>
        <v>plays</v>
      </c>
    </row>
    <row r="675" spans="1:21" x14ac:dyDescent="0.35">
      <c r="A675">
        <v>673</v>
      </c>
      <c r="B675" s="4" t="s">
        <v>1386</v>
      </c>
      <c r="C675" s="3" t="s">
        <v>1387</v>
      </c>
      <c r="D675">
        <v>5600</v>
      </c>
      <c r="E675" s="11" cm="1">
        <f t="array" ref="E675">_xlfn.IFS(L675="USD",F675, L675="CAD", F675*0.73, L675="AUD", F675*0.64, L675="DKK",F675*0.13, L675="GBP", F675*1.07, L675="CHF", F675*1.01, L675="EUR", F675*0.96)</f>
        <v>2347.1999999999998</v>
      </c>
      <c r="F675">
        <v>2445</v>
      </c>
      <c r="G675" s="7">
        <f t="shared" si="61"/>
        <v>0.43660714285714286</v>
      </c>
      <c r="H675" t="s">
        <v>14</v>
      </c>
      <c r="I675">
        <f t="shared" si="62"/>
        <v>42.155172413793103</v>
      </c>
      <c r="J675">
        <v>58</v>
      </c>
      <c r="K675" t="s">
        <v>107</v>
      </c>
      <c r="L675" t="s">
        <v>108</v>
      </c>
      <c r="M675" s="9">
        <f t="shared" si="63"/>
        <v>42475.208333333328</v>
      </c>
      <c r="N675">
        <v>1460696400</v>
      </c>
      <c r="O675" s="9">
        <f t="shared" si="64"/>
        <v>42496.208333333328</v>
      </c>
      <c r="P675">
        <v>1462510800</v>
      </c>
      <c r="Q675" t="b">
        <v>0</v>
      </c>
      <c r="R675" t="b">
        <v>0</v>
      </c>
      <c r="S675" t="s">
        <v>60</v>
      </c>
      <c r="T675" t="str">
        <f t="shared" si="65"/>
        <v>music/</v>
      </c>
      <c r="U675" t="str">
        <f t="shared" si="66"/>
        <v>indie rock</v>
      </c>
    </row>
    <row r="676" spans="1:21" hidden="1" x14ac:dyDescent="0.35">
      <c r="A676">
        <v>674</v>
      </c>
      <c r="B676" s="4" t="s">
        <v>1388</v>
      </c>
      <c r="C676" s="3" t="s">
        <v>1389</v>
      </c>
      <c r="D676">
        <v>170700</v>
      </c>
      <c r="E676" s="11" cm="1">
        <f t="array" ref="E676">_xlfn.IFS(L676="USD",F676, L676="CAD", F676*0.73, L676="AUD", F676*0.64, L676="DKK",F676*0.13, L676="GBP", F676*1.07, L676="CHF", F676*1.01, L676="EUR", F676*0.96)</f>
        <v>57250</v>
      </c>
      <c r="F676">
        <v>57250</v>
      </c>
      <c r="G676" s="7">
        <f t="shared" si="61"/>
        <v>0.33538371411833628</v>
      </c>
      <c r="H676" t="s">
        <v>74</v>
      </c>
      <c r="I676">
        <f t="shared" si="62"/>
        <v>47.003284072249592</v>
      </c>
      <c r="J676">
        <v>1218</v>
      </c>
      <c r="K676" t="s">
        <v>21</v>
      </c>
      <c r="L676" t="s">
        <v>22</v>
      </c>
      <c r="M676" s="9">
        <f t="shared" si="63"/>
        <v>40774.208333333336</v>
      </c>
      <c r="N676">
        <v>1313730000</v>
      </c>
      <c r="O676" s="9">
        <f t="shared" si="64"/>
        <v>40821.208333333336</v>
      </c>
      <c r="P676">
        <v>1317790800</v>
      </c>
      <c r="Q676" t="b">
        <v>0</v>
      </c>
      <c r="R676" t="b">
        <v>0</v>
      </c>
      <c r="S676" t="s">
        <v>122</v>
      </c>
      <c r="T676" t="str">
        <f t="shared" si="65"/>
        <v>photography/</v>
      </c>
      <c r="U676" t="str">
        <f t="shared" si="66"/>
        <v>photography books</v>
      </c>
    </row>
    <row r="677" spans="1:21" hidden="1" x14ac:dyDescent="0.35">
      <c r="A677">
        <v>675</v>
      </c>
      <c r="B677" s="4" t="s">
        <v>1390</v>
      </c>
      <c r="C677" s="3" t="s">
        <v>1391</v>
      </c>
      <c r="D677">
        <v>9700</v>
      </c>
      <c r="E677" s="11" cm="1">
        <f t="array" ref="E677">_xlfn.IFS(L677="USD",F677, L677="CAD", F677*0.73, L677="AUD", F677*0.64, L677="DKK",F677*0.13, L677="GBP", F677*1.07, L677="CHF", F677*1.01, L677="EUR", F677*0.96)</f>
        <v>11929</v>
      </c>
      <c r="F677">
        <v>11929</v>
      </c>
      <c r="G677" s="7">
        <f t="shared" si="61"/>
        <v>1.2297938144329896</v>
      </c>
      <c r="H677" t="s">
        <v>20</v>
      </c>
      <c r="I677">
        <f t="shared" si="62"/>
        <v>36.0392749244713</v>
      </c>
      <c r="J677">
        <v>331</v>
      </c>
      <c r="K677" t="s">
        <v>21</v>
      </c>
      <c r="L677" t="s">
        <v>22</v>
      </c>
      <c r="M677" s="9">
        <f t="shared" si="63"/>
        <v>43719.208333333328</v>
      </c>
      <c r="N677">
        <v>1568178000</v>
      </c>
      <c r="O677" s="9">
        <f t="shared" si="64"/>
        <v>43726.208333333328</v>
      </c>
      <c r="P677">
        <v>1568782800</v>
      </c>
      <c r="Q677" t="b">
        <v>0</v>
      </c>
      <c r="R677" t="b">
        <v>0</v>
      </c>
      <c r="S677" t="s">
        <v>1029</v>
      </c>
      <c r="T677" t="str">
        <f t="shared" si="65"/>
        <v>journalism/</v>
      </c>
      <c r="U677" t="str">
        <f t="shared" si="66"/>
        <v>audio</v>
      </c>
    </row>
    <row r="678" spans="1:21" hidden="1" x14ac:dyDescent="0.35">
      <c r="A678">
        <v>676</v>
      </c>
      <c r="B678" s="4" t="s">
        <v>1392</v>
      </c>
      <c r="C678" s="3" t="s">
        <v>1393</v>
      </c>
      <c r="D678">
        <v>62300</v>
      </c>
      <c r="E678" s="11" cm="1">
        <f t="array" ref="E678">_xlfn.IFS(L678="USD",F678, L678="CAD", F678*0.73, L678="AUD", F678*0.64, L678="DKK",F678*0.13, L678="GBP", F678*1.07, L678="CHF", F678*1.01, L678="EUR", F678*0.96)</f>
        <v>118214</v>
      </c>
      <c r="F678">
        <v>118214</v>
      </c>
      <c r="G678" s="7">
        <f t="shared" si="61"/>
        <v>1.8974959871589085</v>
      </c>
      <c r="H678" t="s">
        <v>20</v>
      </c>
      <c r="I678">
        <f t="shared" si="62"/>
        <v>101.03760683760684</v>
      </c>
      <c r="J678">
        <v>1170</v>
      </c>
      <c r="K678" t="s">
        <v>21</v>
      </c>
      <c r="L678" t="s">
        <v>22</v>
      </c>
      <c r="M678" s="9">
        <f t="shared" si="63"/>
        <v>41178.208333333336</v>
      </c>
      <c r="N678">
        <v>1348635600</v>
      </c>
      <c r="O678" s="9">
        <f t="shared" si="64"/>
        <v>41187.208333333336</v>
      </c>
      <c r="P678">
        <v>1349413200</v>
      </c>
      <c r="Q678" t="b">
        <v>0</v>
      </c>
      <c r="R678" t="b">
        <v>0</v>
      </c>
      <c r="S678" t="s">
        <v>122</v>
      </c>
      <c r="T678" t="str">
        <f t="shared" si="65"/>
        <v>photography/</v>
      </c>
      <c r="U678" t="str">
        <f t="shared" si="66"/>
        <v>photography books</v>
      </c>
    </row>
    <row r="679" spans="1:21" x14ac:dyDescent="0.35">
      <c r="A679">
        <v>677</v>
      </c>
      <c r="B679" s="4" t="s">
        <v>1394</v>
      </c>
      <c r="C679" s="3" t="s">
        <v>1395</v>
      </c>
      <c r="D679">
        <v>5300</v>
      </c>
      <c r="E679" s="11" cm="1">
        <f t="array" ref="E679">_xlfn.IFS(L679="USD",F679, L679="CAD", F679*0.73, L679="AUD", F679*0.64, L679="DKK",F679*0.13, L679="GBP", F679*1.07, L679="CHF", F679*1.01, L679="EUR", F679*0.96)</f>
        <v>4432</v>
      </c>
      <c r="F679">
        <v>4432</v>
      </c>
      <c r="G679" s="7">
        <f t="shared" si="61"/>
        <v>0.83622641509433959</v>
      </c>
      <c r="H679" t="s">
        <v>14</v>
      </c>
      <c r="I679">
        <f t="shared" si="62"/>
        <v>39.927927927927925</v>
      </c>
      <c r="J679">
        <v>111</v>
      </c>
      <c r="K679" t="s">
        <v>21</v>
      </c>
      <c r="L679" t="s">
        <v>22</v>
      </c>
      <c r="M679" s="9">
        <f t="shared" si="63"/>
        <v>42561.208333333328</v>
      </c>
      <c r="N679">
        <v>1468126800</v>
      </c>
      <c r="O679" s="9">
        <f t="shared" si="64"/>
        <v>42611.208333333328</v>
      </c>
      <c r="P679">
        <v>1472446800</v>
      </c>
      <c r="Q679" t="b">
        <v>0</v>
      </c>
      <c r="R679" t="b">
        <v>0</v>
      </c>
      <c r="S679" t="s">
        <v>119</v>
      </c>
      <c r="T679" t="str">
        <f t="shared" si="65"/>
        <v>publishing/</v>
      </c>
      <c r="U679" t="str">
        <f t="shared" si="66"/>
        <v>fiction</v>
      </c>
    </row>
    <row r="680" spans="1:21" hidden="1" x14ac:dyDescent="0.35">
      <c r="A680">
        <v>678</v>
      </c>
      <c r="B680" s="4" t="s">
        <v>1396</v>
      </c>
      <c r="C680" s="3" t="s">
        <v>1397</v>
      </c>
      <c r="D680">
        <v>99500</v>
      </c>
      <c r="E680" s="11" cm="1">
        <f t="array" ref="E680">_xlfn.IFS(L680="USD",F680, L680="CAD", F680*0.73, L680="AUD", F680*0.64, L680="DKK",F680*0.13, L680="GBP", F680*1.07, L680="CHF", F680*1.01, L680="EUR", F680*0.96)</f>
        <v>17879</v>
      </c>
      <c r="F680">
        <v>17879</v>
      </c>
      <c r="G680" s="7">
        <f t="shared" si="61"/>
        <v>0.17968844221105529</v>
      </c>
      <c r="H680" t="s">
        <v>74</v>
      </c>
      <c r="I680">
        <f t="shared" si="62"/>
        <v>83.158139534883716</v>
      </c>
      <c r="J680">
        <v>215</v>
      </c>
      <c r="K680" t="s">
        <v>21</v>
      </c>
      <c r="L680" t="s">
        <v>22</v>
      </c>
      <c r="M680" s="9">
        <f t="shared" si="63"/>
        <v>43484.25</v>
      </c>
      <c r="N680">
        <v>1547877600</v>
      </c>
      <c r="O680" s="9">
        <f t="shared" si="64"/>
        <v>43486.25</v>
      </c>
      <c r="P680">
        <v>1548050400</v>
      </c>
      <c r="Q680" t="b">
        <v>0</v>
      </c>
      <c r="R680" t="b">
        <v>0</v>
      </c>
      <c r="S680" t="s">
        <v>53</v>
      </c>
      <c r="T680" t="str">
        <f t="shared" si="65"/>
        <v>film &amp; video/</v>
      </c>
      <c r="U680" t="str">
        <f t="shared" si="66"/>
        <v>drama</v>
      </c>
    </row>
    <row r="681" spans="1:21" hidden="1" x14ac:dyDescent="0.35">
      <c r="A681">
        <v>679</v>
      </c>
      <c r="B681" s="4" t="s">
        <v>668</v>
      </c>
      <c r="C681" s="3" t="s">
        <v>1398</v>
      </c>
      <c r="D681">
        <v>1400</v>
      </c>
      <c r="E681" s="11" cm="1">
        <f t="array" ref="E681">_xlfn.IFS(L681="USD",F681, L681="CAD", F681*0.73, L681="AUD", F681*0.64, L681="DKK",F681*0.13, L681="GBP", F681*1.07, L681="CHF", F681*1.01, L681="EUR", F681*0.96)</f>
        <v>14511</v>
      </c>
      <c r="F681">
        <v>14511</v>
      </c>
      <c r="G681" s="7">
        <f t="shared" si="61"/>
        <v>10.365</v>
      </c>
      <c r="H681" t="s">
        <v>20</v>
      </c>
      <c r="I681">
        <f t="shared" si="62"/>
        <v>39.97520661157025</v>
      </c>
      <c r="J681">
        <v>363</v>
      </c>
      <c r="K681" t="s">
        <v>21</v>
      </c>
      <c r="L681" t="s">
        <v>22</v>
      </c>
      <c r="M681" s="9">
        <f t="shared" si="63"/>
        <v>43756.208333333328</v>
      </c>
      <c r="N681">
        <v>1571374800</v>
      </c>
      <c r="O681" s="9">
        <f t="shared" si="64"/>
        <v>43761.208333333328</v>
      </c>
      <c r="P681">
        <v>1571806800</v>
      </c>
      <c r="Q681" t="b">
        <v>0</v>
      </c>
      <c r="R681" t="b">
        <v>1</v>
      </c>
      <c r="S681" t="s">
        <v>17</v>
      </c>
      <c r="T681" t="str">
        <f t="shared" si="65"/>
        <v>food/</v>
      </c>
      <c r="U681" t="str">
        <f t="shared" si="66"/>
        <v>food trucks</v>
      </c>
    </row>
    <row r="682" spans="1:21" ht="31" x14ac:dyDescent="0.35">
      <c r="A682">
        <v>680</v>
      </c>
      <c r="B682" s="4" t="s">
        <v>1399</v>
      </c>
      <c r="C682" s="3" t="s">
        <v>1400</v>
      </c>
      <c r="D682">
        <v>145600</v>
      </c>
      <c r="E682" s="11" cm="1">
        <f t="array" ref="E682">_xlfn.IFS(L682="USD",F682, L682="CAD", F682*0.73, L682="AUD", F682*0.64, L682="DKK",F682*0.13, L682="GBP", F682*1.07, L682="CHF", F682*1.01, L682="EUR", F682*0.96)</f>
        <v>141822</v>
      </c>
      <c r="F682">
        <v>141822</v>
      </c>
      <c r="G682" s="7">
        <f t="shared" si="61"/>
        <v>0.97405219780219776</v>
      </c>
      <c r="H682" t="s">
        <v>14</v>
      </c>
      <c r="I682">
        <f t="shared" si="62"/>
        <v>47.993908629441627</v>
      </c>
      <c r="J682">
        <v>2955</v>
      </c>
      <c r="K682" t="s">
        <v>21</v>
      </c>
      <c r="L682" t="s">
        <v>22</v>
      </c>
      <c r="M682" s="9">
        <f t="shared" si="63"/>
        <v>43813.25</v>
      </c>
      <c r="N682">
        <v>1576303200</v>
      </c>
      <c r="O682" s="9">
        <f t="shared" si="64"/>
        <v>43815.25</v>
      </c>
      <c r="P682">
        <v>1576476000</v>
      </c>
      <c r="Q682" t="b">
        <v>0</v>
      </c>
      <c r="R682" t="b">
        <v>1</v>
      </c>
      <c r="S682" t="s">
        <v>292</v>
      </c>
      <c r="T682" t="str">
        <f t="shared" si="65"/>
        <v>games/</v>
      </c>
      <c r="U682" t="str">
        <f t="shared" si="66"/>
        <v>mobile games</v>
      </c>
    </row>
    <row r="683" spans="1:21" ht="31" x14ac:dyDescent="0.35">
      <c r="A683">
        <v>681</v>
      </c>
      <c r="B683" s="4" t="s">
        <v>1401</v>
      </c>
      <c r="C683" s="3" t="s">
        <v>1402</v>
      </c>
      <c r="D683">
        <v>184100</v>
      </c>
      <c r="E683" s="11" cm="1">
        <f t="array" ref="E683">_xlfn.IFS(L683="USD",F683, L683="CAD", F683*0.73, L683="AUD", F683*0.64, L683="DKK",F683*0.13, L683="GBP", F683*1.07, L683="CHF", F683*1.01, L683="EUR", F683*0.96)</f>
        <v>159037</v>
      </c>
      <c r="F683">
        <v>159037</v>
      </c>
      <c r="G683" s="7">
        <f t="shared" si="61"/>
        <v>0.86386203150461705</v>
      </c>
      <c r="H683" t="s">
        <v>14</v>
      </c>
      <c r="I683">
        <f t="shared" si="62"/>
        <v>95.978877489438744</v>
      </c>
      <c r="J683">
        <v>1657</v>
      </c>
      <c r="K683" t="s">
        <v>21</v>
      </c>
      <c r="L683" t="s">
        <v>22</v>
      </c>
      <c r="M683" s="9">
        <f t="shared" si="63"/>
        <v>40898.25</v>
      </c>
      <c r="N683">
        <v>1324447200</v>
      </c>
      <c r="O683" s="9">
        <f t="shared" si="64"/>
        <v>40904.25</v>
      </c>
      <c r="P683">
        <v>1324965600</v>
      </c>
      <c r="Q683" t="b">
        <v>0</v>
      </c>
      <c r="R683" t="b">
        <v>0</v>
      </c>
      <c r="S683" t="s">
        <v>33</v>
      </c>
      <c r="T683" t="str">
        <f t="shared" si="65"/>
        <v>theater/</v>
      </c>
      <c r="U683" t="str">
        <f t="shared" si="66"/>
        <v>plays</v>
      </c>
    </row>
    <row r="684" spans="1:21" hidden="1" x14ac:dyDescent="0.35">
      <c r="A684">
        <v>682</v>
      </c>
      <c r="B684" s="4" t="s">
        <v>1403</v>
      </c>
      <c r="C684" s="3" t="s">
        <v>1404</v>
      </c>
      <c r="D684">
        <v>5400</v>
      </c>
      <c r="E684" s="11" cm="1">
        <f t="array" ref="E684">_xlfn.IFS(L684="USD",F684, L684="CAD", F684*0.73, L684="AUD", F684*0.64, L684="DKK",F684*0.13, L684="GBP", F684*1.07, L684="CHF", F684*1.01, L684="EUR", F684*0.96)</f>
        <v>8109</v>
      </c>
      <c r="F684">
        <v>8109</v>
      </c>
      <c r="G684" s="7">
        <f t="shared" si="61"/>
        <v>1.5016666666666667</v>
      </c>
      <c r="H684" t="s">
        <v>20</v>
      </c>
      <c r="I684">
        <f t="shared" si="62"/>
        <v>78.728155339805824</v>
      </c>
      <c r="J684">
        <v>103</v>
      </c>
      <c r="K684" t="s">
        <v>21</v>
      </c>
      <c r="L684" t="s">
        <v>22</v>
      </c>
      <c r="M684" s="9">
        <f t="shared" si="63"/>
        <v>41619.25</v>
      </c>
      <c r="N684">
        <v>1386741600</v>
      </c>
      <c r="O684" s="9">
        <f t="shared" si="64"/>
        <v>41628.25</v>
      </c>
      <c r="P684">
        <v>1387519200</v>
      </c>
      <c r="Q684" t="b">
        <v>0</v>
      </c>
      <c r="R684" t="b">
        <v>0</v>
      </c>
      <c r="S684" t="s">
        <v>33</v>
      </c>
      <c r="T684" t="str">
        <f t="shared" si="65"/>
        <v>theater/</v>
      </c>
      <c r="U684" t="str">
        <f t="shared" si="66"/>
        <v>plays</v>
      </c>
    </row>
    <row r="685" spans="1:21" hidden="1" x14ac:dyDescent="0.35">
      <c r="A685">
        <v>683</v>
      </c>
      <c r="B685" s="4" t="s">
        <v>1405</v>
      </c>
      <c r="C685" s="3" t="s">
        <v>1406</v>
      </c>
      <c r="D685">
        <v>2300</v>
      </c>
      <c r="E685" s="11" cm="1">
        <f t="array" ref="E685">_xlfn.IFS(L685="USD",F685, L685="CAD", F685*0.73, L685="AUD", F685*0.64, L685="DKK",F685*0.13, L685="GBP", F685*1.07, L685="CHF", F685*1.01, L685="EUR", F685*0.96)</f>
        <v>8244</v>
      </c>
      <c r="F685">
        <v>8244</v>
      </c>
      <c r="G685" s="7">
        <f t="shared" si="61"/>
        <v>3.5843478260869563</v>
      </c>
      <c r="H685" t="s">
        <v>20</v>
      </c>
      <c r="I685">
        <f t="shared" si="62"/>
        <v>56.081632653061227</v>
      </c>
      <c r="J685">
        <v>147</v>
      </c>
      <c r="K685" t="s">
        <v>21</v>
      </c>
      <c r="L685" t="s">
        <v>22</v>
      </c>
      <c r="M685" s="9">
        <f t="shared" si="63"/>
        <v>43359.208333333328</v>
      </c>
      <c r="N685">
        <v>1537074000</v>
      </c>
      <c r="O685" s="9">
        <f t="shared" si="64"/>
        <v>43361.208333333328</v>
      </c>
      <c r="P685">
        <v>1537246800</v>
      </c>
      <c r="Q685" t="b">
        <v>0</v>
      </c>
      <c r="R685" t="b">
        <v>0</v>
      </c>
      <c r="S685" t="s">
        <v>33</v>
      </c>
      <c r="T685" t="str">
        <f t="shared" si="65"/>
        <v>theater/</v>
      </c>
      <c r="U685" t="str">
        <f t="shared" si="66"/>
        <v>plays</v>
      </c>
    </row>
    <row r="686" spans="1:21" hidden="1" x14ac:dyDescent="0.35">
      <c r="A686">
        <v>684</v>
      </c>
      <c r="B686" s="4" t="s">
        <v>1407</v>
      </c>
      <c r="C686" s="3" t="s">
        <v>1408</v>
      </c>
      <c r="D686">
        <v>1400</v>
      </c>
      <c r="E686" s="11" cm="1">
        <f t="array" ref="E686">_xlfn.IFS(L686="USD",F686, L686="CAD", F686*0.73, L686="AUD", F686*0.64, L686="DKK",F686*0.13, L686="GBP", F686*1.07, L686="CHF", F686*1.01, L686="EUR", F686*0.96)</f>
        <v>5548</v>
      </c>
      <c r="F686">
        <v>7600</v>
      </c>
      <c r="G686" s="7">
        <f t="shared" si="61"/>
        <v>5.4285714285714288</v>
      </c>
      <c r="H686" t="s">
        <v>20</v>
      </c>
      <c r="I686">
        <f t="shared" si="62"/>
        <v>69.090909090909093</v>
      </c>
      <c r="J686">
        <v>110</v>
      </c>
      <c r="K686" t="s">
        <v>15</v>
      </c>
      <c r="L686" t="s">
        <v>16</v>
      </c>
      <c r="M686" s="9">
        <f t="shared" si="63"/>
        <v>40358.208333333336</v>
      </c>
      <c r="N686">
        <v>1277787600</v>
      </c>
      <c r="O686" s="9">
        <f t="shared" si="64"/>
        <v>40378.208333333336</v>
      </c>
      <c r="P686">
        <v>1279515600</v>
      </c>
      <c r="Q686" t="b">
        <v>0</v>
      </c>
      <c r="R686" t="b">
        <v>0</v>
      </c>
      <c r="S686" t="s">
        <v>68</v>
      </c>
      <c r="T686" t="str">
        <f t="shared" si="65"/>
        <v>publishing/</v>
      </c>
      <c r="U686" t="str">
        <f t="shared" si="66"/>
        <v>nonfiction</v>
      </c>
    </row>
    <row r="687" spans="1:21" x14ac:dyDescent="0.35">
      <c r="A687">
        <v>685</v>
      </c>
      <c r="B687" s="4" t="s">
        <v>1409</v>
      </c>
      <c r="C687" s="3" t="s">
        <v>1410</v>
      </c>
      <c r="D687">
        <v>140000</v>
      </c>
      <c r="E687" s="11" cm="1">
        <f t="array" ref="E687">_xlfn.IFS(L687="USD",F687, L687="CAD", F687*0.73, L687="AUD", F687*0.64, L687="DKK",F687*0.13, L687="GBP", F687*1.07, L687="CHF", F687*1.01, L687="EUR", F687*0.96)</f>
        <v>68985.73</v>
      </c>
      <c r="F687">
        <v>94501</v>
      </c>
      <c r="G687" s="7">
        <f t="shared" si="61"/>
        <v>0.67500714285714281</v>
      </c>
      <c r="H687" t="s">
        <v>14</v>
      </c>
      <c r="I687">
        <f t="shared" si="62"/>
        <v>102.05291576673866</v>
      </c>
      <c r="J687">
        <v>926</v>
      </c>
      <c r="K687" t="s">
        <v>15</v>
      </c>
      <c r="L687" t="s">
        <v>16</v>
      </c>
      <c r="M687" s="9">
        <f t="shared" si="63"/>
        <v>42239.208333333328</v>
      </c>
      <c r="N687">
        <v>1440306000</v>
      </c>
      <c r="O687" s="9">
        <f t="shared" si="64"/>
        <v>42263.208333333328</v>
      </c>
      <c r="P687">
        <v>1442379600</v>
      </c>
      <c r="Q687" t="b">
        <v>0</v>
      </c>
      <c r="R687" t="b">
        <v>0</v>
      </c>
      <c r="S687" t="s">
        <v>33</v>
      </c>
      <c r="T687" t="str">
        <f t="shared" si="65"/>
        <v>theater/</v>
      </c>
      <c r="U687" t="str">
        <f t="shared" si="66"/>
        <v>plays</v>
      </c>
    </row>
    <row r="688" spans="1:21" hidden="1" x14ac:dyDescent="0.35">
      <c r="A688">
        <v>686</v>
      </c>
      <c r="B688" s="4" t="s">
        <v>1411</v>
      </c>
      <c r="C688" s="3" t="s">
        <v>1412</v>
      </c>
      <c r="D688">
        <v>7500</v>
      </c>
      <c r="E688" s="11" cm="1">
        <f t="array" ref="E688">_xlfn.IFS(L688="USD",F688, L688="CAD", F688*0.73, L688="AUD", F688*0.64, L688="DKK",F688*0.13, L688="GBP", F688*1.07, L688="CHF", F688*1.01, L688="EUR", F688*0.96)</f>
        <v>14381</v>
      </c>
      <c r="F688">
        <v>14381</v>
      </c>
      <c r="G688" s="7">
        <f t="shared" si="61"/>
        <v>1.9174666666666667</v>
      </c>
      <c r="H688" t="s">
        <v>20</v>
      </c>
      <c r="I688">
        <f t="shared" si="62"/>
        <v>107.32089552238806</v>
      </c>
      <c r="J688">
        <v>134</v>
      </c>
      <c r="K688" t="s">
        <v>21</v>
      </c>
      <c r="L688" t="s">
        <v>22</v>
      </c>
      <c r="M688" s="9">
        <f t="shared" si="63"/>
        <v>43186.208333333328</v>
      </c>
      <c r="N688">
        <v>1522126800</v>
      </c>
      <c r="O688" s="9">
        <f t="shared" si="64"/>
        <v>43197.208333333328</v>
      </c>
      <c r="P688">
        <v>1523077200</v>
      </c>
      <c r="Q688" t="b">
        <v>0</v>
      </c>
      <c r="R688" t="b">
        <v>0</v>
      </c>
      <c r="S688" t="s">
        <v>65</v>
      </c>
      <c r="T688" t="str">
        <f t="shared" si="65"/>
        <v>technology/</v>
      </c>
      <c r="U688" t="str">
        <f t="shared" si="66"/>
        <v>wearables</v>
      </c>
    </row>
    <row r="689" spans="1:21" hidden="1" x14ac:dyDescent="0.35">
      <c r="A689">
        <v>687</v>
      </c>
      <c r="B689" s="4" t="s">
        <v>1413</v>
      </c>
      <c r="C689" s="3" t="s">
        <v>1414</v>
      </c>
      <c r="D689">
        <v>1500</v>
      </c>
      <c r="E689" s="11" cm="1">
        <f t="array" ref="E689">_xlfn.IFS(L689="USD",F689, L689="CAD", F689*0.73, L689="AUD", F689*0.64, L689="DKK",F689*0.13, L689="GBP", F689*1.07, L689="CHF", F689*1.01, L689="EUR", F689*0.96)</f>
        <v>13980</v>
      </c>
      <c r="F689">
        <v>13980</v>
      </c>
      <c r="G689" s="7">
        <f t="shared" si="61"/>
        <v>9.32</v>
      </c>
      <c r="H689" t="s">
        <v>20</v>
      </c>
      <c r="I689">
        <f t="shared" si="62"/>
        <v>51.970260223048328</v>
      </c>
      <c r="J689">
        <v>269</v>
      </c>
      <c r="K689" t="s">
        <v>21</v>
      </c>
      <c r="L689" t="s">
        <v>22</v>
      </c>
      <c r="M689" s="9">
        <f t="shared" si="63"/>
        <v>42806.25</v>
      </c>
      <c r="N689">
        <v>1489298400</v>
      </c>
      <c r="O689" s="9">
        <f t="shared" si="64"/>
        <v>42809.208333333328</v>
      </c>
      <c r="P689">
        <v>1489554000</v>
      </c>
      <c r="Q689" t="b">
        <v>0</v>
      </c>
      <c r="R689" t="b">
        <v>0</v>
      </c>
      <c r="S689" t="s">
        <v>33</v>
      </c>
      <c r="T689" t="str">
        <f t="shared" si="65"/>
        <v>theater/</v>
      </c>
      <c r="U689" t="str">
        <f t="shared" si="66"/>
        <v>plays</v>
      </c>
    </row>
    <row r="690" spans="1:21" hidden="1" x14ac:dyDescent="0.35">
      <c r="A690">
        <v>688</v>
      </c>
      <c r="B690" s="4" t="s">
        <v>1415</v>
      </c>
      <c r="C690" s="3" t="s">
        <v>1416</v>
      </c>
      <c r="D690">
        <v>2900</v>
      </c>
      <c r="E690" s="11" cm="1">
        <f t="array" ref="E690">_xlfn.IFS(L690="USD",F690, L690="CAD", F690*0.73, L690="AUD", F690*0.64, L690="DKK",F690*0.13, L690="GBP", F690*1.07, L690="CHF", F690*1.01, L690="EUR", F690*0.96)</f>
        <v>12449</v>
      </c>
      <c r="F690">
        <v>12449</v>
      </c>
      <c r="G690" s="7">
        <f t="shared" si="61"/>
        <v>4.2927586206896553</v>
      </c>
      <c r="H690" t="s">
        <v>20</v>
      </c>
      <c r="I690">
        <f t="shared" si="62"/>
        <v>71.137142857142862</v>
      </c>
      <c r="J690">
        <v>175</v>
      </c>
      <c r="K690" t="s">
        <v>21</v>
      </c>
      <c r="L690" t="s">
        <v>22</v>
      </c>
      <c r="M690" s="9">
        <f t="shared" si="63"/>
        <v>43475.25</v>
      </c>
      <c r="N690">
        <v>1547100000</v>
      </c>
      <c r="O690" s="9">
        <f t="shared" si="64"/>
        <v>43491.25</v>
      </c>
      <c r="P690">
        <v>1548482400</v>
      </c>
      <c r="Q690" t="b">
        <v>0</v>
      </c>
      <c r="R690" t="b">
        <v>1</v>
      </c>
      <c r="S690" t="s">
        <v>269</v>
      </c>
      <c r="T690" t="str">
        <f t="shared" si="65"/>
        <v>film &amp; video/</v>
      </c>
      <c r="U690" t="str">
        <f t="shared" si="66"/>
        <v>television</v>
      </c>
    </row>
    <row r="691" spans="1:21" hidden="1" x14ac:dyDescent="0.35">
      <c r="A691">
        <v>689</v>
      </c>
      <c r="B691" s="4" t="s">
        <v>1417</v>
      </c>
      <c r="C691" s="3" t="s">
        <v>1418</v>
      </c>
      <c r="D691">
        <v>7300</v>
      </c>
      <c r="E691" s="11" cm="1">
        <f t="array" ref="E691">_xlfn.IFS(L691="USD",F691, L691="CAD", F691*0.73, L691="AUD", F691*0.64, L691="DKK",F691*0.13, L691="GBP", F691*1.07, L691="CHF", F691*1.01, L691="EUR", F691*0.96)</f>
        <v>7348</v>
      </c>
      <c r="F691">
        <v>7348</v>
      </c>
      <c r="G691" s="7">
        <f t="shared" si="61"/>
        <v>1.0065753424657535</v>
      </c>
      <c r="H691" t="s">
        <v>20</v>
      </c>
      <c r="I691">
        <f t="shared" si="62"/>
        <v>106.49275362318841</v>
      </c>
      <c r="J691">
        <v>69</v>
      </c>
      <c r="K691" t="s">
        <v>21</v>
      </c>
      <c r="L691" t="s">
        <v>22</v>
      </c>
      <c r="M691" s="9">
        <f t="shared" si="63"/>
        <v>41576.208333333336</v>
      </c>
      <c r="N691">
        <v>1383022800</v>
      </c>
      <c r="O691" s="9">
        <f t="shared" si="64"/>
        <v>41588.25</v>
      </c>
      <c r="P691">
        <v>1384063200</v>
      </c>
      <c r="Q691" t="b">
        <v>0</v>
      </c>
      <c r="R691" t="b">
        <v>0</v>
      </c>
      <c r="S691" t="s">
        <v>28</v>
      </c>
      <c r="T691" t="str">
        <f t="shared" si="65"/>
        <v>technology/</v>
      </c>
      <c r="U691" t="str">
        <f t="shared" si="66"/>
        <v>web</v>
      </c>
    </row>
    <row r="692" spans="1:21" hidden="1" x14ac:dyDescent="0.35">
      <c r="A692">
        <v>690</v>
      </c>
      <c r="B692" s="4" t="s">
        <v>1419</v>
      </c>
      <c r="C692" s="3" t="s">
        <v>1420</v>
      </c>
      <c r="D692">
        <v>3600</v>
      </c>
      <c r="E692" s="11" cm="1">
        <f t="array" ref="E692">_xlfn.IFS(L692="USD",F692, L692="CAD", F692*0.73, L692="AUD", F692*0.64, L692="DKK",F692*0.13, L692="GBP", F692*1.07, L692="CHF", F692*1.01, L692="EUR", F692*0.96)</f>
        <v>8158</v>
      </c>
      <c r="F692">
        <v>8158</v>
      </c>
      <c r="G692" s="7">
        <f t="shared" si="61"/>
        <v>2.266111111111111</v>
      </c>
      <c r="H692" t="s">
        <v>20</v>
      </c>
      <c r="I692">
        <f t="shared" si="62"/>
        <v>42.93684210526316</v>
      </c>
      <c r="J692">
        <v>190</v>
      </c>
      <c r="K692" t="s">
        <v>21</v>
      </c>
      <c r="L692" t="s">
        <v>22</v>
      </c>
      <c r="M692" s="9">
        <f t="shared" si="63"/>
        <v>40874.25</v>
      </c>
      <c r="N692">
        <v>1322373600</v>
      </c>
      <c r="O692" s="9">
        <f t="shared" si="64"/>
        <v>40880.25</v>
      </c>
      <c r="P692">
        <v>1322892000</v>
      </c>
      <c r="Q692" t="b">
        <v>0</v>
      </c>
      <c r="R692" t="b">
        <v>1</v>
      </c>
      <c r="S692" t="s">
        <v>42</v>
      </c>
      <c r="T692" t="str">
        <f t="shared" si="65"/>
        <v>film &amp; video/</v>
      </c>
      <c r="U692" t="str">
        <f t="shared" si="66"/>
        <v>documentary</v>
      </c>
    </row>
    <row r="693" spans="1:21" hidden="1" x14ac:dyDescent="0.35">
      <c r="A693">
        <v>691</v>
      </c>
      <c r="B693" s="4" t="s">
        <v>1421</v>
      </c>
      <c r="C693" s="3" t="s">
        <v>1422</v>
      </c>
      <c r="D693">
        <v>5000</v>
      </c>
      <c r="E693" s="11" cm="1">
        <f t="array" ref="E693">_xlfn.IFS(L693="USD",F693, L693="CAD", F693*0.73, L693="AUD", F693*0.64, L693="DKK",F693*0.13, L693="GBP", F693*1.07, L693="CHF", F693*1.01, L693="EUR", F693*0.96)</f>
        <v>7119</v>
      </c>
      <c r="F693">
        <v>7119</v>
      </c>
      <c r="G693" s="7">
        <f t="shared" si="61"/>
        <v>1.4238</v>
      </c>
      <c r="H693" t="s">
        <v>20</v>
      </c>
      <c r="I693">
        <f t="shared" si="62"/>
        <v>30.037974683544302</v>
      </c>
      <c r="J693">
        <v>237</v>
      </c>
      <c r="K693" t="s">
        <v>21</v>
      </c>
      <c r="L693" t="s">
        <v>22</v>
      </c>
      <c r="M693" s="9">
        <f t="shared" si="63"/>
        <v>41185.208333333336</v>
      </c>
      <c r="N693">
        <v>1349240400</v>
      </c>
      <c r="O693" s="9">
        <f t="shared" si="64"/>
        <v>41202.208333333336</v>
      </c>
      <c r="P693">
        <v>1350709200</v>
      </c>
      <c r="Q693" t="b">
        <v>1</v>
      </c>
      <c r="R693" t="b">
        <v>1</v>
      </c>
      <c r="S693" t="s">
        <v>42</v>
      </c>
      <c r="T693" t="str">
        <f t="shared" si="65"/>
        <v>film &amp; video/</v>
      </c>
      <c r="U693" t="str">
        <f t="shared" si="66"/>
        <v>documentary</v>
      </c>
    </row>
    <row r="694" spans="1:21" x14ac:dyDescent="0.35">
      <c r="A694">
        <v>692</v>
      </c>
      <c r="B694" s="4" t="s">
        <v>1423</v>
      </c>
      <c r="C694" s="3" t="s">
        <v>1424</v>
      </c>
      <c r="D694">
        <v>6000</v>
      </c>
      <c r="E694" s="11" cm="1">
        <f t="array" ref="E694">_xlfn.IFS(L694="USD",F694, L694="CAD", F694*0.73, L694="AUD", F694*0.64, L694="DKK",F694*0.13, L694="GBP", F694*1.07, L694="CHF", F694*1.01, L694="EUR", F694*0.96)</f>
        <v>5818.6600000000008</v>
      </c>
      <c r="F694">
        <v>5438</v>
      </c>
      <c r="G694" s="7">
        <f t="shared" si="61"/>
        <v>0.90633333333333332</v>
      </c>
      <c r="H694" t="s">
        <v>14</v>
      </c>
      <c r="I694">
        <f t="shared" si="62"/>
        <v>70.623376623376629</v>
      </c>
      <c r="J694">
        <v>77</v>
      </c>
      <c r="K694" t="s">
        <v>40</v>
      </c>
      <c r="L694" t="s">
        <v>41</v>
      </c>
      <c r="M694" s="9">
        <f t="shared" si="63"/>
        <v>43655.208333333328</v>
      </c>
      <c r="N694">
        <v>1562648400</v>
      </c>
      <c r="O694" s="9">
        <f t="shared" si="64"/>
        <v>43673.208333333328</v>
      </c>
      <c r="P694">
        <v>1564203600</v>
      </c>
      <c r="Q694" t="b">
        <v>0</v>
      </c>
      <c r="R694" t="b">
        <v>0</v>
      </c>
      <c r="S694" t="s">
        <v>23</v>
      </c>
      <c r="T694" t="str">
        <f t="shared" si="65"/>
        <v>music/</v>
      </c>
      <c r="U694" t="str">
        <f t="shared" si="66"/>
        <v>rock</v>
      </c>
    </row>
    <row r="695" spans="1:21" ht="31" x14ac:dyDescent="0.35">
      <c r="A695">
        <v>693</v>
      </c>
      <c r="B695" s="4" t="s">
        <v>1425</v>
      </c>
      <c r="C695" s="3" t="s">
        <v>1426</v>
      </c>
      <c r="D695">
        <v>180400</v>
      </c>
      <c r="E695" s="11" cm="1">
        <f t="array" ref="E695">_xlfn.IFS(L695="USD",F695, L695="CAD", F695*0.73, L695="AUD", F695*0.64, L695="DKK",F695*0.13, L695="GBP", F695*1.07, L695="CHF", F695*1.01, L695="EUR", F695*0.96)</f>
        <v>115396</v>
      </c>
      <c r="F695">
        <v>115396</v>
      </c>
      <c r="G695" s="7">
        <f t="shared" si="61"/>
        <v>0.63966740576496672</v>
      </c>
      <c r="H695" t="s">
        <v>14</v>
      </c>
      <c r="I695">
        <f t="shared" si="62"/>
        <v>66.016018306636155</v>
      </c>
      <c r="J695">
        <v>1748</v>
      </c>
      <c r="K695" t="s">
        <v>21</v>
      </c>
      <c r="L695" t="s">
        <v>22</v>
      </c>
      <c r="M695" s="9">
        <f t="shared" si="63"/>
        <v>43025.208333333328</v>
      </c>
      <c r="N695">
        <v>1508216400</v>
      </c>
      <c r="O695" s="9">
        <f t="shared" si="64"/>
        <v>43042.208333333328</v>
      </c>
      <c r="P695">
        <v>1509685200</v>
      </c>
      <c r="Q695" t="b">
        <v>0</v>
      </c>
      <c r="R695" t="b">
        <v>0</v>
      </c>
      <c r="S695" t="s">
        <v>33</v>
      </c>
      <c r="T695" t="str">
        <f t="shared" si="65"/>
        <v>theater/</v>
      </c>
      <c r="U695" t="str">
        <f t="shared" si="66"/>
        <v>plays</v>
      </c>
    </row>
    <row r="696" spans="1:21" x14ac:dyDescent="0.35">
      <c r="A696">
        <v>694</v>
      </c>
      <c r="B696" s="4" t="s">
        <v>1427</v>
      </c>
      <c r="C696" s="3" t="s">
        <v>1428</v>
      </c>
      <c r="D696">
        <v>9100</v>
      </c>
      <c r="E696" s="11" cm="1">
        <f t="array" ref="E696">_xlfn.IFS(L696="USD",F696, L696="CAD", F696*0.73, L696="AUD", F696*0.64, L696="DKK",F696*0.13, L696="GBP", F696*1.07, L696="CHF", F696*1.01, L696="EUR", F696*0.96)</f>
        <v>7656</v>
      </c>
      <c r="F696">
        <v>7656</v>
      </c>
      <c r="G696" s="7">
        <f t="shared" si="61"/>
        <v>0.84131868131868137</v>
      </c>
      <c r="H696" t="s">
        <v>14</v>
      </c>
      <c r="I696">
        <f t="shared" si="62"/>
        <v>96.911392405063296</v>
      </c>
      <c r="J696">
        <v>79</v>
      </c>
      <c r="K696" t="s">
        <v>21</v>
      </c>
      <c r="L696" t="s">
        <v>22</v>
      </c>
      <c r="M696" s="9">
        <f t="shared" si="63"/>
        <v>43066.25</v>
      </c>
      <c r="N696">
        <v>1511762400</v>
      </c>
      <c r="O696" s="9">
        <f t="shared" si="64"/>
        <v>43103.25</v>
      </c>
      <c r="P696">
        <v>1514959200</v>
      </c>
      <c r="Q696" t="b">
        <v>0</v>
      </c>
      <c r="R696" t="b">
        <v>0</v>
      </c>
      <c r="S696" t="s">
        <v>33</v>
      </c>
      <c r="T696" t="str">
        <f t="shared" si="65"/>
        <v>theater/</v>
      </c>
      <c r="U696" t="str">
        <f t="shared" si="66"/>
        <v>plays</v>
      </c>
    </row>
    <row r="697" spans="1:21" hidden="1" x14ac:dyDescent="0.35">
      <c r="A697">
        <v>695</v>
      </c>
      <c r="B697" s="4" t="s">
        <v>1429</v>
      </c>
      <c r="C697" s="3" t="s">
        <v>1430</v>
      </c>
      <c r="D697">
        <v>9200</v>
      </c>
      <c r="E697" s="11" cm="1">
        <f t="array" ref="E697">_xlfn.IFS(L697="USD",F697, L697="CAD", F697*0.73, L697="AUD", F697*0.64, L697="DKK",F697*0.13, L697="GBP", F697*1.07, L697="CHF", F697*1.01, L697="EUR", F697*0.96)</f>
        <v>11829.119999999999</v>
      </c>
      <c r="F697">
        <v>12322</v>
      </c>
      <c r="G697" s="7">
        <f t="shared" si="61"/>
        <v>1.3393478260869565</v>
      </c>
      <c r="H697" t="s">
        <v>20</v>
      </c>
      <c r="I697">
        <f t="shared" si="62"/>
        <v>62.867346938775512</v>
      </c>
      <c r="J697">
        <v>196</v>
      </c>
      <c r="K697" t="s">
        <v>107</v>
      </c>
      <c r="L697" t="s">
        <v>108</v>
      </c>
      <c r="M697" s="9">
        <f t="shared" si="63"/>
        <v>42322.25</v>
      </c>
      <c r="N697">
        <v>1447480800</v>
      </c>
      <c r="O697" s="9">
        <f t="shared" si="64"/>
        <v>42338.25</v>
      </c>
      <c r="P697">
        <v>1448863200</v>
      </c>
      <c r="Q697" t="b">
        <v>1</v>
      </c>
      <c r="R697" t="b">
        <v>0</v>
      </c>
      <c r="S697" t="s">
        <v>23</v>
      </c>
      <c r="T697" t="str">
        <f t="shared" si="65"/>
        <v>music/</v>
      </c>
      <c r="U697" t="str">
        <f t="shared" si="66"/>
        <v>rock</v>
      </c>
    </row>
    <row r="698" spans="1:21" x14ac:dyDescent="0.35">
      <c r="A698">
        <v>696</v>
      </c>
      <c r="B698" s="4" t="s">
        <v>1431</v>
      </c>
      <c r="C698" s="3" t="s">
        <v>1432</v>
      </c>
      <c r="D698">
        <v>164100</v>
      </c>
      <c r="E698" s="11" cm="1">
        <f t="array" ref="E698">_xlfn.IFS(L698="USD",F698, L698="CAD", F698*0.73, L698="AUD", F698*0.64, L698="DKK",F698*0.13, L698="GBP", F698*1.07, L698="CHF", F698*1.01, L698="EUR", F698*0.96)</f>
        <v>96888</v>
      </c>
      <c r="F698">
        <v>96888</v>
      </c>
      <c r="G698" s="7">
        <f t="shared" si="61"/>
        <v>0.59042047531992692</v>
      </c>
      <c r="H698" t="s">
        <v>14</v>
      </c>
      <c r="I698">
        <f t="shared" si="62"/>
        <v>108.98537682789652</v>
      </c>
      <c r="J698">
        <v>889</v>
      </c>
      <c r="K698" t="s">
        <v>21</v>
      </c>
      <c r="L698" t="s">
        <v>22</v>
      </c>
      <c r="M698" s="9">
        <f t="shared" si="63"/>
        <v>42114.208333333328</v>
      </c>
      <c r="N698">
        <v>1429506000</v>
      </c>
      <c r="O698" s="9">
        <f t="shared" si="64"/>
        <v>42115.208333333328</v>
      </c>
      <c r="P698">
        <v>1429592400</v>
      </c>
      <c r="Q698" t="b">
        <v>0</v>
      </c>
      <c r="R698" t="b">
        <v>1</v>
      </c>
      <c r="S698" t="s">
        <v>33</v>
      </c>
      <c r="T698" t="str">
        <f t="shared" si="65"/>
        <v>theater/</v>
      </c>
      <c r="U698" t="str">
        <f t="shared" si="66"/>
        <v>plays</v>
      </c>
    </row>
    <row r="699" spans="1:21" ht="31" hidden="1" x14ac:dyDescent="0.35">
      <c r="A699">
        <v>697</v>
      </c>
      <c r="B699" s="4" t="s">
        <v>1433</v>
      </c>
      <c r="C699" s="3" t="s">
        <v>1434</v>
      </c>
      <c r="D699">
        <v>128900</v>
      </c>
      <c r="E699" s="11" cm="1">
        <f t="array" ref="E699">_xlfn.IFS(L699="USD",F699, L699="CAD", F699*0.73, L699="AUD", F699*0.64, L699="DKK",F699*0.13, L699="GBP", F699*1.07, L699="CHF", F699*1.01, L699="EUR", F699*0.96)</f>
        <v>196960</v>
      </c>
      <c r="F699">
        <v>196960</v>
      </c>
      <c r="G699" s="7">
        <f t="shared" si="61"/>
        <v>1.5280062063615205</v>
      </c>
      <c r="H699" t="s">
        <v>20</v>
      </c>
      <c r="I699">
        <f t="shared" si="62"/>
        <v>26.999314599040439</v>
      </c>
      <c r="J699">
        <v>7295</v>
      </c>
      <c r="K699" t="s">
        <v>21</v>
      </c>
      <c r="L699" t="s">
        <v>22</v>
      </c>
      <c r="M699" s="9">
        <f t="shared" si="63"/>
        <v>43190.208333333328</v>
      </c>
      <c r="N699">
        <v>1522472400</v>
      </c>
      <c r="O699" s="9">
        <f t="shared" si="64"/>
        <v>43192.208333333328</v>
      </c>
      <c r="P699">
        <v>1522645200</v>
      </c>
      <c r="Q699" t="b">
        <v>0</v>
      </c>
      <c r="R699" t="b">
        <v>0</v>
      </c>
      <c r="S699" t="s">
        <v>50</v>
      </c>
      <c r="T699" t="str">
        <f t="shared" si="65"/>
        <v>music/</v>
      </c>
      <c r="U699" t="str">
        <f t="shared" si="66"/>
        <v>electric music</v>
      </c>
    </row>
    <row r="700" spans="1:21" hidden="1" x14ac:dyDescent="0.35">
      <c r="A700">
        <v>698</v>
      </c>
      <c r="B700" s="4" t="s">
        <v>1435</v>
      </c>
      <c r="C700" s="3" t="s">
        <v>1436</v>
      </c>
      <c r="D700">
        <v>42100</v>
      </c>
      <c r="E700" s="11" cm="1">
        <f t="array" ref="E700">_xlfn.IFS(L700="USD",F700, L700="CAD", F700*0.73, L700="AUD", F700*0.64, L700="DKK",F700*0.13, L700="GBP", F700*1.07, L700="CHF", F700*1.01, L700="EUR", F700*0.96)</f>
        <v>137281.60999999999</v>
      </c>
      <c r="F700">
        <v>188057</v>
      </c>
      <c r="G700" s="7">
        <f t="shared" si="61"/>
        <v>4.466912114014252</v>
      </c>
      <c r="H700" t="s">
        <v>20</v>
      </c>
      <c r="I700">
        <f t="shared" si="62"/>
        <v>65.004147943311438</v>
      </c>
      <c r="J700">
        <v>2893</v>
      </c>
      <c r="K700" t="s">
        <v>15</v>
      </c>
      <c r="L700" t="s">
        <v>16</v>
      </c>
      <c r="M700" s="9">
        <f t="shared" si="63"/>
        <v>40871.25</v>
      </c>
      <c r="N700">
        <v>1322114400</v>
      </c>
      <c r="O700" s="9">
        <f t="shared" si="64"/>
        <v>40885.25</v>
      </c>
      <c r="P700">
        <v>1323324000</v>
      </c>
      <c r="Q700" t="b">
        <v>0</v>
      </c>
      <c r="R700" t="b">
        <v>0</v>
      </c>
      <c r="S700" t="s">
        <v>65</v>
      </c>
      <c r="T700" t="str">
        <f t="shared" si="65"/>
        <v>technology/</v>
      </c>
      <c r="U700" t="str">
        <f t="shared" si="66"/>
        <v>wearables</v>
      </c>
    </row>
    <row r="701" spans="1:21" x14ac:dyDescent="0.35">
      <c r="A701">
        <v>699</v>
      </c>
      <c r="B701" s="4" t="s">
        <v>444</v>
      </c>
      <c r="C701" s="3" t="s">
        <v>1437</v>
      </c>
      <c r="D701">
        <v>7400</v>
      </c>
      <c r="E701" s="11" cm="1">
        <f t="array" ref="E701">_xlfn.IFS(L701="USD",F701, L701="CAD", F701*0.73, L701="AUD", F701*0.64, L701="DKK",F701*0.13, L701="GBP", F701*1.07, L701="CHF", F701*1.01, L701="EUR", F701*0.96)</f>
        <v>6245</v>
      </c>
      <c r="F701">
        <v>6245</v>
      </c>
      <c r="G701" s="7">
        <f t="shared" si="61"/>
        <v>0.8439189189189189</v>
      </c>
      <c r="H701" t="s">
        <v>14</v>
      </c>
      <c r="I701">
        <f t="shared" si="62"/>
        <v>111.51785714285714</v>
      </c>
      <c r="J701">
        <v>56</v>
      </c>
      <c r="K701" t="s">
        <v>21</v>
      </c>
      <c r="L701" t="s">
        <v>22</v>
      </c>
      <c r="M701" s="9">
        <f t="shared" si="63"/>
        <v>43641.208333333328</v>
      </c>
      <c r="N701">
        <v>1561438800</v>
      </c>
      <c r="O701" s="9">
        <f t="shared" si="64"/>
        <v>43642.208333333328</v>
      </c>
      <c r="P701">
        <v>1561525200</v>
      </c>
      <c r="Q701" t="b">
        <v>0</v>
      </c>
      <c r="R701" t="b">
        <v>0</v>
      </c>
      <c r="S701" t="s">
        <v>53</v>
      </c>
      <c r="T701" t="str">
        <f t="shared" si="65"/>
        <v>film &amp; video/</v>
      </c>
      <c r="U701" t="str">
        <f t="shared" si="66"/>
        <v>drama</v>
      </c>
    </row>
    <row r="702" spans="1:21" ht="31" x14ac:dyDescent="0.35">
      <c r="A702">
        <v>700</v>
      </c>
      <c r="B702" s="4" t="s">
        <v>1438</v>
      </c>
      <c r="C702" s="3" t="s">
        <v>1439</v>
      </c>
      <c r="D702">
        <v>100</v>
      </c>
      <c r="E702" s="11" cm="1">
        <f t="array" ref="E702">_xlfn.IFS(L702="USD",F702, L702="CAD", F702*0.73, L702="AUD", F702*0.64, L702="DKK",F702*0.13, L702="GBP", F702*1.07, L702="CHF", F702*1.01, L702="EUR", F702*0.96)</f>
        <v>3</v>
      </c>
      <c r="F702">
        <v>3</v>
      </c>
      <c r="G702" s="7">
        <f t="shared" si="61"/>
        <v>0.03</v>
      </c>
      <c r="H702" t="s">
        <v>14</v>
      </c>
      <c r="I702">
        <f t="shared" si="62"/>
        <v>3</v>
      </c>
      <c r="J702">
        <v>1</v>
      </c>
      <c r="K702" t="s">
        <v>21</v>
      </c>
      <c r="L702" t="s">
        <v>22</v>
      </c>
      <c r="M702" s="9">
        <f t="shared" si="63"/>
        <v>40203.25</v>
      </c>
      <c r="N702">
        <v>1264399200</v>
      </c>
      <c r="O702" s="9">
        <f t="shared" si="64"/>
        <v>40218.25</v>
      </c>
      <c r="P702">
        <v>1265695200</v>
      </c>
      <c r="Q702" t="b">
        <v>0</v>
      </c>
      <c r="R702" t="b">
        <v>0</v>
      </c>
      <c r="S702" t="s">
        <v>65</v>
      </c>
      <c r="T702" t="str">
        <f t="shared" si="65"/>
        <v>technology/</v>
      </c>
      <c r="U702" t="str">
        <f t="shared" si="66"/>
        <v>wearables</v>
      </c>
    </row>
    <row r="703" spans="1:21" ht="31" hidden="1" x14ac:dyDescent="0.35">
      <c r="A703">
        <v>701</v>
      </c>
      <c r="B703" s="4" t="s">
        <v>1440</v>
      </c>
      <c r="C703" s="3" t="s">
        <v>1441</v>
      </c>
      <c r="D703">
        <v>52000</v>
      </c>
      <c r="E703" s="11" cm="1">
        <f t="array" ref="E703">_xlfn.IFS(L703="USD",F703, L703="CAD", F703*0.73, L703="AUD", F703*0.64, L703="DKK",F703*0.13, L703="GBP", F703*1.07, L703="CHF", F703*1.01, L703="EUR", F703*0.96)</f>
        <v>91014</v>
      </c>
      <c r="F703">
        <v>91014</v>
      </c>
      <c r="G703" s="7">
        <f t="shared" si="61"/>
        <v>1.7502692307692307</v>
      </c>
      <c r="H703" t="s">
        <v>20</v>
      </c>
      <c r="I703">
        <f t="shared" si="62"/>
        <v>110.99268292682927</v>
      </c>
      <c r="J703">
        <v>820</v>
      </c>
      <c r="K703" t="s">
        <v>21</v>
      </c>
      <c r="L703" t="s">
        <v>22</v>
      </c>
      <c r="M703" s="9">
        <f t="shared" si="63"/>
        <v>40629.208333333336</v>
      </c>
      <c r="N703">
        <v>1301202000</v>
      </c>
      <c r="O703" s="9">
        <f t="shared" si="64"/>
        <v>40636.208333333336</v>
      </c>
      <c r="P703">
        <v>1301806800</v>
      </c>
      <c r="Q703" t="b">
        <v>1</v>
      </c>
      <c r="R703" t="b">
        <v>0</v>
      </c>
      <c r="S703" t="s">
        <v>33</v>
      </c>
      <c r="T703" t="str">
        <f t="shared" si="65"/>
        <v>theater/</v>
      </c>
      <c r="U703" t="str">
        <f t="shared" si="66"/>
        <v>plays</v>
      </c>
    </row>
    <row r="704" spans="1:21" ht="31" x14ac:dyDescent="0.35">
      <c r="A704">
        <v>702</v>
      </c>
      <c r="B704" s="4" t="s">
        <v>1442</v>
      </c>
      <c r="C704" s="3" t="s">
        <v>1443</v>
      </c>
      <c r="D704">
        <v>8700</v>
      </c>
      <c r="E704" s="11" cm="1">
        <f t="array" ref="E704">_xlfn.IFS(L704="USD",F704, L704="CAD", F704*0.73, L704="AUD", F704*0.64, L704="DKK",F704*0.13, L704="GBP", F704*1.07, L704="CHF", F704*1.01, L704="EUR", F704*0.96)</f>
        <v>4710</v>
      </c>
      <c r="F704">
        <v>4710</v>
      </c>
      <c r="G704" s="7">
        <f t="shared" si="61"/>
        <v>0.54137931034482756</v>
      </c>
      <c r="H704" t="s">
        <v>14</v>
      </c>
      <c r="I704">
        <f t="shared" si="62"/>
        <v>56.746987951807228</v>
      </c>
      <c r="J704">
        <v>83</v>
      </c>
      <c r="K704" t="s">
        <v>21</v>
      </c>
      <c r="L704" t="s">
        <v>22</v>
      </c>
      <c r="M704" s="9">
        <f t="shared" si="63"/>
        <v>41477.208333333336</v>
      </c>
      <c r="N704">
        <v>1374469200</v>
      </c>
      <c r="O704" s="9">
        <f t="shared" si="64"/>
        <v>41482.208333333336</v>
      </c>
      <c r="P704">
        <v>1374901200</v>
      </c>
      <c r="Q704" t="b">
        <v>0</v>
      </c>
      <c r="R704" t="b">
        <v>0</v>
      </c>
      <c r="S704" t="s">
        <v>65</v>
      </c>
      <c r="T704" t="str">
        <f t="shared" si="65"/>
        <v>technology/</v>
      </c>
      <c r="U704" t="str">
        <f t="shared" si="66"/>
        <v>wearables</v>
      </c>
    </row>
    <row r="705" spans="1:21" hidden="1" x14ac:dyDescent="0.35">
      <c r="A705">
        <v>703</v>
      </c>
      <c r="B705" s="4" t="s">
        <v>1444</v>
      </c>
      <c r="C705" s="3" t="s">
        <v>1445</v>
      </c>
      <c r="D705">
        <v>63400</v>
      </c>
      <c r="E705" s="11" cm="1">
        <f t="array" ref="E705">_xlfn.IFS(L705="USD",F705, L705="CAD", F705*0.73, L705="AUD", F705*0.64, L705="DKK",F705*0.13, L705="GBP", F705*1.07, L705="CHF", F705*1.01, L705="EUR", F705*0.96)</f>
        <v>197728</v>
      </c>
      <c r="F705">
        <v>197728</v>
      </c>
      <c r="G705" s="7">
        <f t="shared" si="61"/>
        <v>3.1187381703470032</v>
      </c>
      <c r="H705" t="s">
        <v>20</v>
      </c>
      <c r="I705">
        <f t="shared" si="62"/>
        <v>97.020608439646708</v>
      </c>
      <c r="J705">
        <v>2038</v>
      </c>
      <c r="K705" t="s">
        <v>21</v>
      </c>
      <c r="L705" t="s">
        <v>22</v>
      </c>
      <c r="M705" s="9">
        <f t="shared" si="63"/>
        <v>41020.208333333336</v>
      </c>
      <c r="N705">
        <v>1334984400</v>
      </c>
      <c r="O705" s="9">
        <f t="shared" si="64"/>
        <v>41037.208333333336</v>
      </c>
      <c r="P705">
        <v>1336453200</v>
      </c>
      <c r="Q705" t="b">
        <v>1</v>
      </c>
      <c r="R705" t="b">
        <v>1</v>
      </c>
      <c r="S705" t="s">
        <v>206</v>
      </c>
      <c r="T705" t="str">
        <f t="shared" si="65"/>
        <v>publishing/</v>
      </c>
      <c r="U705" t="str">
        <f t="shared" si="66"/>
        <v>translations</v>
      </c>
    </row>
    <row r="706" spans="1:21" ht="31" hidden="1" x14ac:dyDescent="0.35">
      <c r="A706">
        <v>704</v>
      </c>
      <c r="B706" s="4" t="s">
        <v>1446</v>
      </c>
      <c r="C706" s="3" t="s">
        <v>1447</v>
      </c>
      <c r="D706">
        <v>8700</v>
      </c>
      <c r="E706" s="11" cm="1">
        <f t="array" ref="E706">_xlfn.IFS(L706="USD",F706, L706="CAD", F706*0.73, L706="AUD", F706*0.64, L706="DKK",F706*0.13, L706="GBP", F706*1.07, L706="CHF", F706*1.01, L706="EUR", F706*0.96)</f>
        <v>10682</v>
      </c>
      <c r="F706">
        <v>10682</v>
      </c>
      <c r="G706" s="7">
        <f t="shared" ref="G706:G769" si="67">F706/D706</f>
        <v>1.2278160919540231</v>
      </c>
      <c r="H706" t="s">
        <v>20</v>
      </c>
      <c r="I706">
        <f t="shared" si="62"/>
        <v>92.08620689655173</v>
      </c>
      <c r="J706">
        <v>116</v>
      </c>
      <c r="K706" t="s">
        <v>21</v>
      </c>
      <c r="L706" t="s">
        <v>22</v>
      </c>
      <c r="M706" s="9">
        <f t="shared" si="63"/>
        <v>42555.208333333328</v>
      </c>
      <c r="N706">
        <v>1467608400</v>
      </c>
      <c r="O706" s="9">
        <f t="shared" si="64"/>
        <v>42570.208333333328</v>
      </c>
      <c r="P706">
        <v>1468904400</v>
      </c>
      <c r="Q706" t="b">
        <v>0</v>
      </c>
      <c r="R706" t="b">
        <v>0</v>
      </c>
      <c r="S706" t="s">
        <v>71</v>
      </c>
      <c r="T706" t="str">
        <f t="shared" si="65"/>
        <v>film &amp; video/</v>
      </c>
      <c r="U706" t="str">
        <f t="shared" si="66"/>
        <v>animation</v>
      </c>
    </row>
    <row r="707" spans="1:21" x14ac:dyDescent="0.35">
      <c r="A707">
        <v>705</v>
      </c>
      <c r="B707" s="4" t="s">
        <v>1448</v>
      </c>
      <c r="C707" s="3" t="s">
        <v>1449</v>
      </c>
      <c r="D707">
        <v>169700</v>
      </c>
      <c r="E707" s="11" cm="1">
        <f t="array" ref="E707">_xlfn.IFS(L707="USD",F707, L707="CAD", F707*0.73, L707="AUD", F707*0.64, L707="DKK",F707*0.13, L707="GBP", F707*1.07, L707="CHF", F707*1.01, L707="EUR", F707*0.96)</f>
        <v>179811.36000000002</v>
      </c>
      <c r="F707">
        <v>168048</v>
      </c>
      <c r="G707" s="7">
        <f t="shared" si="67"/>
        <v>0.99026517383618151</v>
      </c>
      <c r="H707" t="s">
        <v>14</v>
      </c>
      <c r="I707">
        <f t="shared" ref="I707:I770" si="68">(F707/J707)</f>
        <v>82.986666666666665</v>
      </c>
      <c r="J707">
        <v>2025</v>
      </c>
      <c r="K707" t="s">
        <v>40</v>
      </c>
      <c r="L707" t="s">
        <v>41</v>
      </c>
      <c r="M707" s="9">
        <f t="shared" ref="M707:M770" si="69">(((N707/60)/60)/24)+DATE(1970, 1, 1)</f>
        <v>41619.25</v>
      </c>
      <c r="N707">
        <v>1386741600</v>
      </c>
      <c r="O707" s="9">
        <f t="shared" ref="O707:O770" si="70">(((P707/60)/60)/24)+DATE(1970, 1, 1)</f>
        <v>41623.25</v>
      </c>
      <c r="P707">
        <v>1387087200</v>
      </c>
      <c r="Q707" t="b">
        <v>0</v>
      </c>
      <c r="R707" t="b">
        <v>0</v>
      </c>
      <c r="S707" t="s">
        <v>68</v>
      </c>
      <c r="T707" t="str">
        <f t="shared" si="65"/>
        <v>publishing/</v>
      </c>
      <c r="U707" t="str">
        <f t="shared" si="66"/>
        <v>nonfiction</v>
      </c>
    </row>
    <row r="708" spans="1:21" ht="31" hidden="1" x14ac:dyDescent="0.35">
      <c r="A708">
        <v>706</v>
      </c>
      <c r="B708" s="4" t="s">
        <v>1450</v>
      </c>
      <c r="C708" s="3" t="s">
        <v>1451</v>
      </c>
      <c r="D708">
        <v>108400</v>
      </c>
      <c r="E708" s="11" cm="1">
        <f t="array" ref="E708">_xlfn.IFS(L708="USD",F708, L708="CAD", F708*0.73, L708="AUD", F708*0.64, L708="DKK",F708*0.13, L708="GBP", F708*1.07, L708="CHF", F708*1.01, L708="EUR", F708*0.96)</f>
        <v>88695.040000000008</v>
      </c>
      <c r="F708">
        <v>138586</v>
      </c>
      <c r="G708" s="7">
        <f t="shared" si="67"/>
        <v>1.278468634686347</v>
      </c>
      <c r="H708" t="s">
        <v>20</v>
      </c>
      <c r="I708">
        <f t="shared" si="68"/>
        <v>103.03791821561339</v>
      </c>
      <c r="J708">
        <v>1345</v>
      </c>
      <c r="K708" t="s">
        <v>26</v>
      </c>
      <c r="L708" t="s">
        <v>27</v>
      </c>
      <c r="M708" s="9">
        <f t="shared" si="69"/>
        <v>43471.25</v>
      </c>
      <c r="N708">
        <v>1546754400</v>
      </c>
      <c r="O708" s="9">
        <f t="shared" si="70"/>
        <v>43479.25</v>
      </c>
      <c r="P708">
        <v>1547445600</v>
      </c>
      <c r="Q708" t="b">
        <v>0</v>
      </c>
      <c r="R708" t="b">
        <v>1</v>
      </c>
      <c r="S708" t="s">
        <v>28</v>
      </c>
      <c r="T708" t="str">
        <f t="shared" si="65"/>
        <v>technology/</v>
      </c>
      <c r="U708" t="str">
        <f t="shared" si="66"/>
        <v>web</v>
      </c>
    </row>
    <row r="709" spans="1:21" ht="31" hidden="1" x14ac:dyDescent="0.35">
      <c r="A709">
        <v>707</v>
      </c>
      <c r="B709" s="4" t="s">
        <v>1452</v>
      </c>
      <c r="C709" s="3" t="s">
        <v>1453</v>
      </c>
      <c r="D709">
        <v>7300</v>
      </c>
      <c r="E709" s="11" cm="1">
        <f t="array" ref="E709">_xlfn.IFS(L709="USD",F709, L709="CAD", F709*0.73, L709="AUD", F709*0.64, L709="DKK",F709*0.13, L709="GBP", F709*1.07, L709="CHF", F709*1.01, L709="EUR", F709*0.96)</f>
        <v>11579</v>
      </c>
      <c r="F709">
        <v>11579</v>
      </c>
      <c r="G709" s="7">
        <f t="shared" si="67"/>
        <v>1.5861643835616439</v>
      </c>
      <c r="H709" t="s">
        <v>20</v>
      </c>
      <c r="I709">
        <f t="shared" si="68"/>
        <v>68.922619047619051</v>
      </c>
      <c r="J709">
        <v>168</v>
      </c>
      <c r="K709" t="s">
        <v>21</v>
      </c>
      <c r="L709" t="s">
        <v>22</v>
      </c>
      <c r="M709" s="9">
        <f t="shared" si="69"/>
        <v>43442.25</v>
      </c>
      <c r="N709">
        <v>1544248800</v>
      </c>
      <c r="O709" s="9">
        <f t="shared" si="70"/>
        <v>43478.25</v>
      </c>
      <c r="P709">
        <v>1547359200</v>
      </c>
      <c r="Q709" t="b">
        <v>0</v>
      </c>
      <c r="R709" t="b">
        <v>0</v>
      </c>
      <c r="S709" t="s">
        <v>53</v>
      </c>
      <c r="T709" t="str">
        <f t="shared" ref="T709:T772" si="71">LEFT(S709, SEARCH("/",S709,1))</f>
        <v>film &amp; video/</v>
      </c>
      <c r="U709" t="str">
        <f t="shared" si="66"/>
        <v>drama</v>
      </c>
    </row>
    <row r="710" spans="1:21" hidden="1" x14ac:dyDescent="0.35">
      <c r="A710">
        <v>708</v>
      </c>
      <c r="B710" s="4" t="s">
        <v>1454</v>
      </c>
      <c r="C710" s="3" t="s">
        <v>1455</v>
      </c>
      <c r="D710">
        <v>1700</v>
      </c>
      <c r="E710" s="11" cm="1">
        <f t="array" ref="E710">_xlfn.IFS(L710="USD",F710, L710="CAD", F710*0.73, L710="AUD", F710*0.64, L710="DKK",F710*0.13, L710="GBP", F710*1.07, L710="CHF", F710*1.01, L710="EUR", F710*0.96)</f>
        <v>12140.2</v>
      </c>
      <c r="F710">
        <v>12020</v>
      </c>
      <c r="G710" s="7">
        <f t="shared" si="67"/>
        <v>7.0705882352941174</v>
      </c>
      <c r="H710" t="s">
        <v>20</v>
      </c>
      <c r="I710">
        <f t="shared" si="68"/>
        <v>87.737226277372258</v>
      </c>
      <c r="J710">
        <v>137</v>
      </c>
      <c r="K710" t="s">
        <v>98</v>
      </c>
      <c r="L710" t="s">
        <v>99</v>
      </c>
      <c r="M710" s="9">
        <f t="shared" si="69"/>
        <v>42877.208333333328</v>
      </c>
      <c r="N710">
        <v>1495429200</v>
      </c>
      <c r="O710" s="9">
        <f t="shared" si="70"/>
        <v>42887.208333333328</v>
      </c>
      <c r="P710">
        <v>1496293200</v>
      </c>
      <c r="Q710" t="b">
        <v>0</v>
      </c>
      <c r="R710" t="b">
        <v>0</v>
      </c>
      <c r="S710" t="s">
        <v>33</v>
      </c>
      <c r="T710" t="str">
        <f t="shared" si="71"/>
        <v>theater/</v>
      </c>
      <c r="U710" t="str">
        <f t="shared" si="66"/>
        <v>plays</v>
      </c>
    </row>
    <row r="711" spans="1:21" hidden="1" x14ac:dyDescent="0.35">
      <c r="A711">
        <v>709</v>
      </c>
      <c r="B711" s="4" t="s">
        <v>1456</v>
      </c>
      <c r="C711" s="3" t="s">
        <v>1457</v>
      </c>
      <c r="D711">
        <v>9800</v>
      </c>
      <c r="E711" s="11" cm="1">
        <f t="array" ref="E711">_xlfn.IFS(L711="USD",F711, L711="CAD", F711*0.73, L711="AUD", F711*0.64, L711="DKK",F711*0.13, L711="GBP", F711*1.07, L711="CHF", F711*1.01, L711="EUR", F711*0.96)</f>
        <v>13395.84</v>
      </c>
      <c r="F711">
        <v>13954</v>
      </c>
      <c r="G711" s="7">
        <f t="shared" si="67"/>
        <v>1.4238775510204082</v>
      </c>
      <c r="H711" t="s">
        <v>20</v>
      </c>
      <c r="I711">
        <f t="shared" si="68"/>
        <v>75.021505376344081</v>
      </c>
      <c r="J711">
        <v>186</v>
      </c>
      <c r="K711" t="s">
        <v>107</v>
      </c>
      <c r="L711" t="s">
        <v>108</v>
      </c>
      <c r="M711" s="9">
        <f t="shared" si="69"/>
        <v>41018.208333333336</v>
      </c>
      <c r="N711">
        <v>1334811600</v>
      </c>
      <c r="O711" s="9">
        <f t="shared" si="70"/>
        <v>41025.208333333336</v>
      </c>
      <c r="P711">
        <v>1335416400</v>
      </c>
      <c r="Q711" t="b">
        <v>0</v>
      </c>
      <c r="R711" t="b">
        <v>0</v>
      </c>
      <c r="S711" t="s">
        <v>33</v>
      </c>
      <c r="T711" t="str">
        <f t="shared" si="71"/>
        <v>theater/</v>
      </c>
      <c r="U711" t="str">
        <f t="shared" si="66"/>
        <v>plays</v>
      </c>
    </row>
    <row r="712" spans="1:21" ht="31" hidden="1" x14ac:dyDescent="0.35">
      <c r="A712">
        <v>710</v>
      </c>
      <c r="B712" s="4" t="s">
        <v>1458</v>
      </c>
      <c r="C712" s="3" t="s">
        <v>1459</v>
      </c>
      <c r="D712">
        <v>4300</v>
      </c>
      <c r="E712" s="11" cm="1">
        <f t="array" ref="E712">_xlfn.IFS(L712="USD",F712, L712="CAD", F712*0.73, L712="AUD", F712*0.64, L712="DKK",F712*0.13, L712="GBP", F712*1.07, L712="CHF", F712*1.01, L712="EUR", F712*0.96)</f>
        <v>6358</v>
      </c>
      <c r="F712">
        <v>6358</v>
      </c>
      <c r="G712" s="7">
        <f t="shared" si="67"/>
        <v>1.4786046511627906</v>
      </c>
      <c r="H712" t="s">
        <v>20</v>
      </c>
      <c r="I712">
        <f t="shared" si="68"/>
        <v>50.863999999999997</v>
      </c>
      <c r="J712">
        <v>125</v>
      </c>
      <c r="K712" t="s">
        <v>21</v>
      </c>
      <c r="L712" t="s">
        <v>22</v>
      </c>
      <c r="M712" s="9">
        <f t="shared" si="69"/>
        <v>43295.208333333328</v>
      </c>
      <c r="N712">
        <v>1531544400</v>
      </c>
      <c r="O712" s="9">
        <f t="shared" si="70"/>
        <v>43302.208333333328</v>
      </c>
      <c r="P712">
        <v>1532149200</v>
      </c>
      <c r="Q712" t="b">
        <v>0</v>
      </c>
      <c r="R712" t="b">
        <v>1</v>
      </c>
      <c r="S712" t="s">
        <v>33</v>
      </c>
      <c r="T712" t="str">
        <f t="shared" si="71"/>
        <v>theater/</v>
      </c>
      <c r="U712" t="str">
        <f t="shared" si="66"/>
        <v>plays</v>
      </c>
    </row>
    <row r="713" spans="1:21" ht="31" x14ac:dyDescent="0.35">
      <c r="A713">
        <v>711</v>
      </c>
      <c r="B713" s="4" t="s">
        <v>1460</v>
      </c>
      <c r="C713" s="3" t="s">
        <v>1461</v>
      </c>
      <c r="D713">
        <v>6200</v>
      </c>
      <c r="E713" s="11" cm="1">
        <f t="array" ref="E713">_xlfn.IFS(L713="USD",F713, L713="CAD", F713*0.73, L713="AUD", F713*0.64, L713="DKK",F713*0.13, L713="GBP", F713*1.07, L713="CHF", F713*1.01, L713="EUR", F713*0.96)</f>
        <v>1209.5999999999999</v>
      </c>
      <c r="F713">
        <v>1260</v>
      </c>
      <c r="G713" s="7">
        <f t="shared" si="67"/>
        <v>0.20322580645161289</v>
      </c>
      <c r="H713" t="s">
        <v>14</v>
      </c>
      <c r="I713">
        <f t="shared" si="68"/>
        <v>90</v>
      </c>
      <c r="J713">
        <v>14</v>
      </c>
      <c r="K713" t="s">
        <v>107</v>
      </c>
      <c r="L713" t="s">
        <v>108</v>
      </c>
      <c r="M713" s="9">
        <f t="shared" si="69"/>
        <v>42393.25</v>
      </c>
      <c r="N713">
        <v>1453615200</v>
      </c>
      <c r="O713" s="9">
        <f t="shared" si="70"/>
        <v>42395.25</v>
      </c>
      <c r="P713">
        <v>1453788000</v>
      </c>
      <c r="Q713" t="b">
        <v>1</v>
      </c>
      <c r="R713" t="b">
        <v>1</v>
      </c>
      <c r="S713" t="s">
        <v>33</v>
      </c>
      <c r="T713" t="str">
        <f t="shared" si="71"/>
        <v>theater/</v>
      </c>
      <c r="U713" t="str">
        <f t="shared" si="66"/>
        <v>plays</v>
      </c>
    </row>
    <row r="714" spans="1:21" ht="31" hidden="1" x14ac:dyDescent="0.35">
      <c r="A714">
        <v>712</v>
      </c>
      <c r="B714" s="4" t="s">
        <v>1462</v>
      </c>
      <c r="C714" s="3" t="s">
        <v>1463</v>
      </c>
      <c r="D714">
        <v>800</v>
      </c>
      <c r="E714" s="11" cm="1">
        <f t="array" ref="E714">_xlfn.IFS(L714="USD",F714, L714="CAD", F714*0.73, L714="AUD", F714*0.64, L714="DKK",F714*0.13, L714="GBP", F714*1.07, L714="CHF", F714*1.01, L714="EUR", F714*0.96)</f>
        <v>14725</v>
      </c>
      <c r="F714">
        <v>14725</v>
      </c>
      <c r="G714" s="7">
        <f t="shared" si="67"/>
        <v>18.40625</v>
      </c>
      <c r="H714" t="s">
        <v>20</v>
      </c>
      <c r="I714">
        <f t="shared" si="68"/>
        <v>72.896039603960389</v>
      </c>
      <c r="J714">
        <v>202</v>
      </c>
      <c r="K714" t="s">
        <v>21</v>
      </c>
      <c r="L714" t="s">
        <v>22</v>
      </c>
      <c r="M714" s="9">
        <f t="shared" si="69"/>
        <v>42559.208333333328</v>
      </c>
      <c r="N714">
        <v>1467954000</v>
      </c>
      <c r="O714" s="9">
        <f t="shared" si="70"/>
        <v>42600.208333333328</v>
      </c>
      <c r="P714">
        <v>1471496400</v>
      </c>
      <c r="Q714" t="b">
        <v>0</v>
      </c>
      <c r="R714" t="b">
        <v>0</v>
      </c>
      <c r="S714" t="s">
        <v>33</v>
      </c>
      <c r="T714" t="str">
        <f t="shared" si="71"/>
        <v>theater/</v>
      </c>
      <c r="U714" t="str">
        <f t="shared" si="66"/>
        <v>plays</v>
      </c>
    </row>
    <row r="715" spans="1:21" hidden="1" x14ac:dyDescent="0.35">
      <c r="A715">
        <v>713</v>
      </c>
      <c r="B715" s="4" t="s">
        <v>1464</v>
      </c>
      <c r="C715" s="3" t="s">
        <v>1465</v>
      </c>
      <c r="D715">
        <v>6900</v>
      </c>
      <c r="E715" s="11" cm="1">
        <f t="array" ref="E715">_xlfn.IFS(L715="USD",F715, L715="CAD", F715*0.73, L715="AUD", F715*0.64, L715="DKK",F715*0.13, L715="GBP", F715*1.07, L715="CHF", F715*1.01, L715="EUR", F715*0.96)</f>
        <v>11174</v>
      </c>
      <c r="F715">
        <v>11174</v>
      </c>
      <c r="G715" s="7">
        <f t="shared" si="67"/>
        <v>1.6194202898550725</v>
      </c>
      <c r="H715" t="s">
        <v>20</v>
      </c>
      <c r="I715">
        <f t="shared" si="68"/>
        <v>108.48543689320388</v>
      </c>
      <c r="J715">
        <v>103</v>
      </c>
      <c r="K715" t="s">
        <v>21</v>
      </c>
      <c r="L715" t="s">
        <v>22</v>
      </c>
      <c r="M715" s="9">
        <f t="shared" si="69"/>
        <v>42604.208333333328</v>
      </c>
      <c r="N715">
        <v>1471842000</v>
      </c>
      <c r="O715" s="9">
        <f t="shared" si="70"/>
        <v>42616.208333333328</v>
      </c>
      <c r="P715">
        <v>1472878800</v>
      </c>
      <c r="Q715" t="b">
        <v>0</v>
      </c>
      <c r="R715" t="b">
        <v>0</v>
      </c>
      <c r="S715" t="s">
        <v>133</v>
      </c>
      <c r="T715" t="str">
        <f t="shared" si="71"/>
        <v>publishing/</v>
      </c>
      <c r="U715" t="str">
        <f t="shared" ref="U715:U778" si="72">RIGHT(S715, LEN(S715)-SEARCH("/",S715, 1))</f>
        <v>radio &amp; podcasts</v>
      </c>
    </row>
    <row r="716" spans="1:21" hidden="1" x14ac:dyDescent="0.35">
      <c r="A716">
        <v>714</v>
      </c>
      <c r="B716" s="4" t="s">
        <v>1466</v>
      </c>
      <c r="C716" s="3" t="s">
        <v>1467</v>
      </c>
      <c r="D716">
        <v>38500</v>
      </c>
      <c r="E716" s="11" cm="1">
        <f t="array" ref="E716">_xlfn.IFS(L716="USD",F716, L716="CAD", F716*0.73, L716="AUD", F716*0.64, L716="DKK",F716*0.13, L716="GBP", F716*1.07, L716="CHF", F716*1.01, L716="EUR", F716*0.96)</f>
        <v>182036</v>
      </c>
      <c r="F716">
        <v>182036</v>
      </c>
      <c r="G716" s="7">
        <f t="shared" si="67"/>
        <v>4.7282077922077921</v>
      </c>
      <c r="H716" t="s">
        <v>20</v>
      </c>
      <c r="I716">
        <f t="shared" si="68"/>
        <v>101.98095238095237</v>
      </c>
      <c r="J716">
        <v>1785</v>
      </c>
      <c r="K716" t="s">
        <v>21</v>
      </c>
      <c r="L716" t="s">
        <v>22</v>
      </c>
      <c r="M716" s="9">
        <f t="shared" si="69"/>
        <v>41870.208333333336</v>
      </c>
      <c r="N716">
        <v>1408424400</v>
      </c>
      <c r="O716" s="9">
        <f t="shared" si="70"/>
        <v>41871.208333333336</v>
      </c>
      <c r="P716">
        <v>1408510800</v>
      </c>
      <c r="Q716" t="b">
        <v>0</v>
      </c>
      <c r="R716" t="b">
        <v>0</v>
      </c>
      <c r="S716" t="s">
        <v>23</v>
      </c>
      <c r="T716" t="str">
        <f t="shared" si="71"/>
        <v>music/</v>
      </c>
      <c r="U716" t="str">
        <f t="shared" si="72"/>
        <v>rock</v>
      </c>
    </row>
    <row r="717" spans="1:21" x14ac:dyDescent="0.35">
      <c r="A717">
        <v>715</v>
      </c>
      <c r="B717" s="4" t="s">
        <v>1468</v>
      </c>
      <c r="C717" s="3" t="s">
        <v>1469</v>
      </c>
      <c r="D717">
        <v>118000</v>
      </c>
      <c r="E717" s="11" cm="1">
        <f t="array" ref="E717">_xlfn.IFS(L717="USD",F717, L717="CAD", F717*0.73, L717="AUD", F717*0.64, L717="DKK",F717*0.13, L717="GBP", F717*1.07, L717="CHF", F717*1.01, L717="EUR", F717*0.96)</f>
        <v>28870</v>
      </c>
      <c r="F717">
        <v>28870</v>
      </c>
      <c r="G717" s="7">
        <f t="shared" si="67"/>
        <v>0.24466101694915254</v>
      </c>
      <c r="H717" t="s">
        <v>14</v>
      </c>
      <c r="I717">
        <f t="shared" si="68"/>
        <v>44.009146341463413</v>
      </c>
      <c r="J717">
        <v>656</v>
      </c>
      <c r="K717" t="s">
        <v>21</v>
      </c>
      <c r="L717" t="s">
        <v>22</v>
      </c>
      <c r="M717" s="9">
        <f t="shared" si="69"/>
        <v>40397.208333333336</v>
      </c>
      <c r="N717">
        <v>1281157200</v>
      </c>
      <c r="O717" s="9">
        <f t="shared" si="70"/>
        <v>40402.208333333336</v>
      </c>
      <c r="P717">
        <v>1281589200</v>
      </c>
      <c r="Q717" t="b">
        <v>0</v>
      </c>
      <c r="R717" t="b">
        <v>0</v>
      </c>
      <c r="S717" t="s">
        <v>292</v>
      </c>
      <c r="T717" t="str">
        <f t="shared" si="71"/>
        <v>games/</v>
      </c>
      <c r="U717" t="str">
        <f t="shared" si="72"/>
        <v>mobile games</v>
      </c>
    </row>
    <row r="718" spans="1:21" hidden="1" x14ac:dyDescent="0.35">
      <c r="A718">
        <v>716</v>
      </c>
      <c r="B718" s="4" t="s">
        <v>1470</v>
      </c>
      <c r="C718" s="3" t="s">
        <v>1471</v>
      </c>
      <c r="D718">
        <v>2000</v>
      </c>
      <c r="E718" s="11" cm="1">
        <f t="array" ref="E718">_xlfn.IFS(L718="USD",F718, L718="CAD", F718*0.73, L718="AUD", F718*0.64, L718="DKK",F718*0.13, L718="GBP", F718*1.07, L718="CHF", F718*1.01, L718="EUR", F718*0.96)</f>
        <v>10353</v>
      </c>
      <c r="F718">
        <v>10353</v>
      </c>
      <c r="G718" s="7">
        <f t="shared" si="67"/>
        <v>5.1764999999999999</v>
      </c>
      <c r="H718" t="s">
        <v>20</v>
      </c>
      <c r="I718">
        <f t="shared" si="68"/>
        <v>65.942675159235662</v>
      </c>
      <c r="J718">
        <v>157</v>
      </c>
      <c r="K718" t="s">
        <v>21</v>
      </c>
      <c r="L718" t="s">
        <v>22</v>
      </c>
      <c r="M718" s="9">
        <f t="shared" si="69"/>
        <v>41465.208333333336</v>
      </c>
      <c r="N718">
        <v>1373432400</v>
      </c>
      <c r="O718" s="9">
        <f t="shared" si="70"/>
        <v>41493.208333333336</v>
      </c>
      <c r="P718">
        <v>1375851600</v>
      </c>
      <c r="Q718" t="b">
        <v>0</v>
      </c>
      <c r="R718" t="b">
        <v>1</v>
      </c>
      <c r="S718" t="s">
        <v>33</v>
      </c>
      <c r="T718" t="str">
        <f t="shared" si="71"/>
        <v>theater/</v>
      </c>
      <c r="U718" t="str">
        <f t="shared" si="72"/>
        <v>plays</v>
      </c>
    </row>
    <row r="719" spans="1:21" ht="31" hidden="1" x14ac:dyDescent="0.35">
      <c r="A719">
        <v>717</v>
      </c>
      <c r="B719" s="4" t="s">
        <v>1472</v>
      </c>
      <c r="C719" s="3" t="s">
        <v>1473</v>
      </c>
      <c r="D719">
        <v>5600</v>
      </c>
      <c r="E719" s="11" cm="1">
        <f t="array" ref="E719">_xlfn.IFS(L719="USD",F719, L719="CAD", F719*0.73, L719="AUD", F719*0.64, L719="DKK",F719*0.13, L719="GBP", F719*1.07, L719="CHF", F719*1.01, L719="EUR", F719*0.96)</f>
        <v>13868</v>
      </c>
      <c r="F719">
        <v>13868</v>
      </c>
      <c r="G719" s="7">
        <f t="shared" si="67"/>
        <v>2.4764285714285714</v>
      </c>
      <c r="H719" t="s">
        <v>20</v>
      </c>
      <c r="I719">
        <f t="shared" si="68"/>
        <v>24.987387387387386</v>
      </c>
      <c r="J719">
        <v>555</v>
      </c>
      <c r="K719" t="s">
        <v>21</v>
      </c>
      <c r="L719" t="s">
        <v>22</v>
      </c>
      <c r="M719" s="9">
        <f t="shared" si="69"/>
        <v>40777.208333333336</v>
      </c>
      <c r="N719">
        <v>1313989200</v>
      </c>
      <c r="O719" s="9">
        <f t="shared" si="70"/>
        <v>40798.208333333336</v>
      </c>
      <c r="P719">
        <v>1315803600</v>
      </c>
      <c r="Q719" t="b">
        <v>0</v>
      </c>
      <c r="R719" t="b">
        <v>0</v>
      </c>
      <c r="S719" t="s">
        <v>42</v>
      </c>
      <c r="T719" t="str">
        <f t="shared" si="71"/>
        <v>film &amp; video/</v>
      </c>
      <c r="U719" t="str">
        <f t="shared" si="72"/>
        <v>documentary</v>
      </c>
    </row>
    <row r="720" spans="1:21" hidden="1" x14ac:dyDescent="0.35">
      <c r="A720">
        <v>718</v>
      </c>
      <c r="B720" s="4" t="s">
        <v>1474</v>
      </c>
      <c r="C720" s="3" t="s">
        <v>1475</v>
      </c>
      <c r="D720">
        <v>8300</v>
      </c>
      <c r="E720" s="11" cm="1">
        <f t="array" ref="E720">_xlfn.IFS(L720="USD",F720, L720="CAD", F720*0.73, L720="AUD", F720*0.64, L720="DKK",F720*0.13, L720="GBP", F720*1.07, L720="CHF", F720*1.01, L720="EUR", F720*0.96)</f>
        <v>8317</v>
      </c>
      <c r="F720">
        <v>8317</v>
      </c>
      <c r="G720" s="7">
        <f t="shared" si="67"/>
        <v>1.0020481927710843</v>
      </c>
      <c r="H720" t="s">
        <v>20</v>
      </c>
      <c r="I720">
        <f t="shared" si="68"/>
        <v>28.003367003367003</v>
      </c>
      <c r="J720">
        <v>297</v>
      </c>
      <c r="K720" t="s">
        <v>21</v>
      </c>
      <c r="L720" t="s">
        <v>22</v>
      </c>
      <c r="M720" s="9">
        <f t="shared" si="69"/>
        <v>41442.208333333336</v>
      </c>
      <c r="N720">
        <v>1371445200</v>
      </c>
      <c r="O720" s="9">
        <f t="shared" si="70"/>
        <v>41468.208333333336</v>
      </c>
      <c r="P720">
        <v>1373691600</v>
      </c>
      <c r="Q720" t="b">
        <v>0</v>
      </c>
      <c r="R720" t="b">
        <v>0</v>
      </c>
      <c r="S720" t="s">
        <v>65</v>
      </c>
      <c r="T720" t="str">
        <f t="shared" si="71"/>
        <v>technology/</v>
      </c>
      <c r="U720" t="str">
        <f t="shared" si="72"/>
        <v>wearables</v>
      </c>
    </row>
    <row r="721" spans="1:21" hidden="1" x14ac:dyDescent="0.35">
      <c r="A721">
        <v>719</v>
      </c>
      <c r="B721" s="4" t="s">
        <v>1476</v>
      </c>
      <c r="C721" s="3" t="s">
        <v>1477</v>
      </c>
      <c r="D721">
        <v>6900</v>
      </c>
      <c r="E721" s="11" cm="1">
        <f t="array" ref="E721">_xlfn.IFS(L721="USD",F721, L721="CAD", F721*0.73, L721="AUD", F721*0.64, L721="DKK",F721*0.13, L721="GBP", F721*1.07, L721="CHF", F721*1.01, L721="EUR", F721*0.96)</f>
        <v>10557</v>
      </c>
      <c r="F721">
        <v>10557</v>
      </c>
      <c r="G721" s="7">
        <f t="shared" si="67"/>
        <v>1.53</v>
      </c>
      <c r="H721" t="s">
        <v>20</v>
      </c>
      <c r="I721">
        <f t="shared" si="68"/>
        <v>85.829268292682926</v>
      </c>
      <c r="J721">
        <v>123</v>
      </c>
      <c r="K721" t="s">
        <v>21</v>
      </c>
      <c r="L721" t="s">
        <v>22</v>
      </c>
      <c r="M721" s="9">
        <f t="shared" si="69"/>
        <v>41058.208333333336</v>
      </c>
      <c r="N721">
        <v>1338267600</v>
      </c>
      <c r="O721" s="9">
        <f t="shared" si="70"/>
        <v>41069.208333333336</v>
      </c>
      <c r="P721">
        <v>1339218000</v>
      </c>
      <c r="Q721" t="b">
        <v>0</v>
      </c>
      <c r="R721" t="b">
        <v>0</v>
      </c>
      <c r="S721" t="s">
        <v>119</v>
      </c>
      <c r="T721" t="str">
        <f t="shared" si="71"/>
        <v>publishing/</v>
      </c>
      <c r="U721" t="str">
        <f t="shared" si="72"/>
        <v>fiction</v>
      </c>
    </row>
    <row r="722" spans="1:21" ht="31" hidden="1" x14ac:dyDescent="0.35">
      <c r="A722">
        <v>720</v>
      </c>
      <c r="B722" s="4" t="s">
        <v>1478</v>
      </c>
      <c r="C722" s="3" t="s">
        <v>1479</v>
      </c>
      <c r="D722">
        <v>8700</v>
      </c>
      <c r="E722" s="11" cm="1">
        <f t="array" ref="E722">_xlfn.IFS(L722="USD",F722, L722="CAD", F722*0.73, L722="AUD", F722*0.64, L722="DKK",F722*0.13, L722="GBP", F722*1.07, L722="CHF", F722*1.01, L722="EUR", F722*0.96)</f>
        <v>419.51</v>
      </c>
      <c r="F722">
        <v>3227</v>
      </c>
      <c r="G722" s="7">
        <f t="shared" si="67"/>
        <v>0.37091954022988505</v>
      </c>
      <c r="H722" t="s">
        <v>74</v>
      </c>
      <c r="I722">
        <f t="shared" si="68"/>
        <v>84.921052631578945</v>
      </c>
      <c r="J722">
        <v>38</v>
      </c>
      <c r="K722" t="s">
        <v>36</v>
      </c>
      <c r="L722" t="s">
        <v>37</v>
      </c>
      <c r="M722" s="9">
        <f t="shared" si="69"/>
        <v>43152.25</v>
      </c>
      <c r="N722">
        <v>1519192800</v>
      </c>
      <c r="O722" s="9">
        <f t="shared" si="70"/>
        <v>43166.25</v>
      </c>
      <c r="P722">
        <v>1520402400</v>
      </c>
      <c r="Q722" t="b">
        <v>0</v>
      </c>
      <c r="R722" t="b">
        <v>1</v>
      </c>
      <c r="S722" t="s">
        <v>33</v>
      </c>
      <c r="T722" t="str">
        <f t="shared" si="71"/>
        <v>theater/</v>
      </c>
      <c r="U722" t="str">
        <f t="shared" si="72"/>
        <v>plays</v>
      </c>
    </row>
    <row r="723" spans="1:21" hidden="1" x14ac:dyDescent="0.35">
      <c r="A723">
        <v>721</v>
      </c>
      <c r="B723" s="4" t="s">
        <v>1480</v>
      </c>
      <c r="C723" s="3" t="s">
        <v>1481</v>
      </c>
      <c r="D723">
        <v>123600</v>
      </c>
      <c r="E723" s="11" cm="1">
        <f t="array" ref="E723">_xlfn.IFS(L723="USD",F723, L723="CAD", F723*0.73, L723="AUD", F723*0.64, L723="DKK",F723*0.13, L723="GBP", F723*1.07, L723="CHF", F723*1.01, L723="EUR", F723*0.96)</f>
        <v>5429</v>
      </c>
      <c r="F723">
        <v>5429</v>
      </c>
      <c r="G723" s="7">
        <f t="shared" si="67"/>
        <v>4.3923948220064728E-2</v>
      </c>
      <c r="H723" t="s">
        <v>74</v>
      </c>
      <c r="I723">
        <f t="shared" si="68"/>
        <v>90.483333333333334</v>
      </c>
      <c r="J723">
        <v>60</v>
      </c>
      <c r="K723" t="s">
        <v>21</v>
      </c>
      <c r="L723" t="s">
        <v>22</v>
      </c>
      <c r="M723" s="9">
        <f t="shared" si="69"/>
        <v>43194.208333333328</v>
      </c>
      <c r="N723">
        <v>1522818000</v>
      </c>
      <c r="O723" s="9">
        <f t="shared" si="70"/>
        <v>43200.208333333328</v>
      </c>
      <c r="P723">
        <v>1523336400</v>
      </c>
      <c r="Q723" t="b">
        <v>0</v>
      </c>
      <c r="R723" t="b">
        <v>0</v>
      </c>
      <c r="S723" t="s">
        <v>23</v>
      </c>
      <c r="T723" t="str">
        <f t="shared" si="71"/>
        <v>music/</v>
      </c>
      <c r="U723" t="str">
        <f t="shared" si="72"/>
        <v>rock</v>
      </c>
    </row>
    <row r="724" spans="1:21" hidden="1" x14ac:dyDescent="0.35">
      <c r="A724">
        <v>722</v>
      </c>
      <c r="B724" s="4" t="s">
        <v>1482</v>
      </c>
      <c r="C724" s="3" t="s">
        <v>1483</v>
      </c>
      <c r="D724">
        <v>48500</v>
      </c>
      <c r="E724" s="11" cm="1">
        <f t="array" ref="E724">_xlfn.IFS(L724="USD",F724, L724="CAD", F724*0.73, L724="AUD", F724*0.64, L724="DKK",F724*0.13, L724="GBP", F724*1.07, L724="CHF", F724*1.01, L724="EUR", F724*0.96)</f>
        <v>75906</v>
      </c>
      <c r="F724">
        <v>75906</v>
      </c>
      <c r="G724" s="7">
        <f t="shared" si="67"/>
        <v>1.5650721649484536</v>
      </c>
      <c r="H724" t="s">
        <v>20</v>
      </c>
      <c r="I724">
        <f t="shared" si="68"/>
        <v>25.00197628458498</v>
      </c>
      <c r="J724">
        <v>3036</v>
      </c>
      <c r="K724" t="s">
        <v>21</v>
      </c>
      <c r="L724" t="s">
        <v>22</v>
      </c>
      <c r="M724" s="9">
        <f t="shared" si="69"/>
        <v>43045.25</v>
      </c>
      <c r="N724">
        <v>1509948000</v>
      </c>
      <c r="O724" s="9">
        <f t="shared" si="70"/>
        <v>43072.25</v>
      </c>
      <c r="P724">
        <v>1512280800</v>
      </c>
      <c r="Q724" t="b">
        <v>0</v>
      </c>
      <c r="R724" t="b">
        <v>0</v>
      </c>
      <c r="S724" t="s">
        <v>42</v>
      </c>
      <c r="T724" t="str">
        <f t="shared" si="71"/>
        <v>film &amp; video/</v>
      </c>
      <c r="U724" t="str">
        <f t="shared" si="72"/>
        <v>documentary</v>
      </c>
    </row>
    <row r="725" spans="1:21" hidden="1" x14ac:dyDescent="0.35">
      <c r="A725">
        <v>723</v>
      </c>
      <c r="B725" s="4" t="s">
        <v>1484</v>
      </c>
      <c r="C725" s="3" t="s">
        <v>1485</v>
      </c>
      <c r="D725">
        <v>4900</v>
      </c>
      <c r="E725" s="11" cm="1">
        <f t="array" ref="E725">_xlfn.IFS(L725="USD",F725, L725="CAD", F725*0.73, L725="AUD", F725*0.64, L725="DKK",F725*0.13, L725="GBP", F725*1.07, L725="CHF", F725*1.01, L725="EUR", F725*0.96)</f>
        <v>8480</v>
      </c>
      <c r="F725">
        <v>13250</v>
      </c>
      <c r="G725" s="7">
        <f t="shared" si="67"/>
        <v>2.704081632653061</v>
      </c>
      <c r="H725" t="s">
        <v>20</v>
      </c>
      <c r="I725">
        <f t="shared" si="68"/>
        <v>92.013888888888886</v>
      </c>
      <c r="J725">
        <v>144</v>
      </c>
      <c r="K725" t="s">
        <v>26</v>
      </c>
      <c r="L725" t="s">
        <v>27</v>
      </c>
      <c r="M725" s="9">
        <f t="shared" si="69"/>
        <v>42431.25</v>
      </c>
      <c r="N725">
        <v>1456898400</v>
      </c>
      <c r="O725" s="9">
        <f t="shared" si="70"/>
        <v>42452.208333333328</v>
      </c>
      <c r="P725">
        <v>1458709200</v>
      </c>
      <c r="Q725" t="b">
        <v>0</v>
      </c>
      <c r="R725" t="b">
        <v>0</v>
      </c>
      <c r="S725" t="s">
        <v>33</v>
      </c>
      <c r="T725" t="str">
        <f t="shared" si="71"/>
        <v>theater/</v>
      </c>
      <c r="U725" t="str">
        <f t="shared" si="72"/>
        <v>plays</v>
      </c>
    </row>
    <row r="726" spans="1:21" ht="31" hidden="1" x14ac:dyDescent="0.35">
      <c r="A726">
        <v>724</v>
      </c>
      <c r="B726" s="4" t="s">
        <v>1486</v>
      </c>
      <c r="C726" s="3" t="s">
        <v>1487</v>
      </c>
      <c r="D726">
        <v>8400</v>
      </c>
      <c r="E726" s="11" cm="1">
        <f t="array" ref="E726">_xlfn.IFS(L726="USD",F726, L726="CAD", F726*0.73, L726="AUD", F726*0.64, L726="DKK",F726*0.13, L726="GBP", F726*1.07, L726="CHF", F726*1.01, L726="EUR", F726*0.96)</f>
        <v>12049.27</v>
      </c>
      <c r="F726">
        <v>11261</v>
      </c>
      <c r="G726" s="7">
        <f t="shared" si="67"/>
        <v>1.3405952380952382</v>
      </c>
      <c r="H726" t="s">
        <v>20</v>
      </c>
      <c r="I726">
        <f t="shared" si="68"/>
        <v>93.066115702479337</v>
      </c>
      <c r="J726">
        <v>121</v>
      </c>
      <c r="K726" t="s">
        <v>40</v>
      </c>
      <c r="L726" t="s">
        <v>41</v>
      </c>
      <c r="M726" s="9">
        <f t="shared" si="69"/>
        <v>41934.208333333336</v>
      </c>
      <c r="N726">
        <v>1413954000</v>
      </c>
      <c r="O726" s="9">
        <f t="shared" si="70"/>
        <v>41936.208333333336</v>
      </c>
      <c r="P726">
        <v>1414126800</v>
      </c>
      <c r="Q726" t="b">
        <v>0</v>
      </c>
      <c r="R726" t="b">
        <v>1</v>
      </c>
      <c r="S726" t="s">
        <v>33</v>
      </c>
      <c r="T726" t="str">
        <f t="shared" si="71"/>
        <v>theater/</v>
      </c>
      <c r="U726" t="str">
        <f t="shared" si="72"/>
        <v>plays</v>
      </c>
    </row>
    <row r="727" spans="1:21" x14ac:dyDescent="0.35">
      <c r="A727">
        <v>725</v>
      </c>
      <c r="B727" s="4" t="s">
        <v>1488</v>
      </c>
      <c r="C727" s="3" t="s">
        <v>1489</v>
      </c>
      <c r="D727">
        <v>193200</v>
      </c>
      <c r="E727" s="11" cm="1">
        <f t="array" ref="E727">_xlfn.IFS(L727="USD",F727, L727="CAD", F727*0.73, L727="AUD", F727*0.64, L727="DKK",F727*0.13, L727="GBP", F727*1.07, L727="CHF", F727*1.01, L727="EUR", F727*0.96)</f>
        <v>97369</v>
      </c>
      <c r="F727">
        <v>97369</v>
      </c>
      <c r="G727" s="7">
        <f t="shared" si="67"/>
        <v>0.50398033126293995</v>
      </c>
      <c r="H727" t="s">
        <v>14</v>
      </c>
      <c r="I727">
        <f t="shared" si="68"/>
        <v>61.008145363408524</v>
      </c>
      <c r="J727">
        <v>1596</v>
      </c>
      <c r="K727" t="s">
        <v>21</v>
      </c>
      <c r="L727" t="s">
        <v>22</v>
      </c>
      <c r="M727" s="9">
        <f t="shared" si="69"/>
        <v>41958.25</v>
      </c>
      <c r="N727">
        <v>1416031200</v>
      </c>
      <c r="O727" s="9">
        <f t="shared" si="70"/>
        <v>41960.25</v>
      </c>
      <c r="P727">
        <v>1416204000</v>
      </c>
      <c r="Q727" t="b">
        <v>0</v>
      </c>
      <c r="R727" t="b">
        <v>0</v>
      </c>
      <c r="S727" t="s">
        <v>292</v>
      </c>
      <c r="T727" t="str">
        <f t="shared" si="71"/>
        <v>games/</v>
      </c>
      <c r="U727" t="str">
        <f t="shared" si="72"/>
        <v>mobile games</v>
      </c>
    </row>
    <row r="728" spans="1:21" hidden="1" x14ac:dyDescent="0.35">
      <c r="A728">
        <v>726</v>
      </c>
      <c r="B728" s="4" t="s">
        <v>1490</v>
      </c>
      <c r="C728" s="3" t="s">
        <v>1491</v>
      </c>
      <c r="D728">
        <v>54300</v>
      </c>
      <c r="E728" s="11" cm="1">
        <f t="array" ref="E728">_xlfn.IFS(L728="USD",F728, L728="CAD", F728*0.73, L728="AUD", F728*0.64, L728="DKK",F728*0.13, L728="GBP", F728*1.07, L728="CHF", F728*1.01, L728="EUR", F728*0.96)</f>
        <v>48227</v>
      </c>
      <c r="F728">
        <v>48227</v>
      </c>
      <c r="G728" s="7">
        <f t="shared" si="67"/>
        <v>0.88815837937384901</v>
      </c>
      <c r="H728" t="s">
        <v>74</v>
      </c>
      <c r="I728">
        <f t="shared" si="68"/>
        <v>92.036259541984734</v>
      </c>
      <c r="J728">
        <v>524</v>
      </c>
      <c r="K728" t="s">
        <v>21</v>
      </c>
      <c r="L728" t="s">
        <v>22</v>
      </c>
      <c r="M728" s="9">
        <f t="shared" si="69"/>
        <v>40476.208333333336</v>
      </c>
      <c r="N728">
        <v>1287982800</v>
      </c>
      <c r="O728" s="9">
        <f t="shared" si="70"/>
        <v>40482.208333333336</v>
      </c>
      <c r="P728">
        <v>1288501200</v>
      </c>
      <c r="Q728" t="b">
        <v>0</v>
      </c>
      <c r="R728" t="b">
        <v>1</v>
      </c>
      <c r="S728" t="s">
        <v>33</v>
      </c>
      <c r="T728" t="str">
        <f t="shared" si="71"/>
        <v>theater/</v>
      </c>
      <c r="U728" t="str">
        <f t="shared" si="72"/>
        <v>plays</v>
      </c>
    </row>
    <row r="729" spans="1:21" hidden="1" x14ac:dyDescent="0.35">
      <c r="A729">
        <v>727</v>
      </c>
      <c r="B729" s="4" t="s">
        <v>1492</v>
      </c>
      <c r="C729" s="3" t="s">
        <v>1493</v>
      </c>
      <c r="D729">
        <v>8900</v>
      </c>
      <c r="E729" s="11" cm="1">
        <f t="array" ref="E729">_xlfn.IFS(L729="USD",F729, L729="CAD", F729*0.73, L729="AUD", F729*0.64, L729="DKK",F729*0.13, L729="GBP", F729*1.07, L729="CHF", F729*1.01, L729="EUR", F729*0.96)</f>
        <v>14685</v>
      </c>
      <c r="F729">
        <v>14685</v>
      </c>
      <c r="G729" s="7">
        <f t="shared" si="67"/>
        <v>1.65</v>
      </c>
      <c r="H729" t="s">
        <v>20</v>
      </c>
      <c r="I729">
        <f t="shared" si="68"/>
        <v>81.132596685082873</v>
      </c>
      <c r="J729">
        <v>181</v>
      </c>
      <c r="K729" t="s">
        <v>21</v>
      </c>
      <c r="L729" t="s">
        <v>22</v>
      </c>
      <c r="M729" s="9">
        <f t="shared" si="69"/>
        <v>43485.25</v>
      </c>
      <c r="N729">
        <v>1547964000</v>
      </c>
      <c r="O729" s="9">
        <f t="shared" si="70"/>
        <v>43543.208333333328</v>
      </c>
      <c r="P729">
        <v>1552971600</v>
      </c>
      <c r="Q729" t="b">
        <v>0</v>
      </c>
      <c r="R729" t="b">
        <v>0</v>
      </c>
      <c r="S729" t="s">
        <v>28</v>
      </c>
      <c r="T729" t="str">
        <f t="shared" si="71"/>
        <v>technology/</v>
      </c>
      <c r="U729" t="str">
        <f t="shared" si="72"/>
        <v>web</v>
      </c>
    </row>
    <row r="730" spans="1:21" ht="31" x14ac:dyDescent="0.35">
      <c r="A730">
        <v>728</v>
      </c>
      <c r="B730" s="4" t="s">
        <v>1494</v>
      </c>
      <c r="C730" s="3" t="s">
        <v>1495</v>
      </c>
      <c r="D730">
        <v>4200</v>
      </c>
      <c r="E730" s="11" cm="1">
        <f t="array" ref="E730">_xlfn.IFS(L730="USD",F730, L730="CAD", F730*0.73, L730="AUD", F730*0.64, L730="DKK",F730*0.13, L730="GBP", F730*1.07, L730="CHF", F730*1.01, L730="EUR", F730*0.96)</f>
        <v>735</v>
      </c>
      <c r="F730">
        <v>735</v>
      </c>
      <c r="G730" s="7">
        <f t="shared" si="67"/>
        <v>0.17499999999999999</v>
      </c>
      <c r="H730" t="s">
        <v>14</v>
      </c>
      <c r="I730">
        <f t="shared" si="68"/>
        <v>73.5</v>
      </c>
      <c r="J730">
        <v>10</v>
      </c>
      <c r="K730" t="s">
        <v>21</v>
      </c>
      <c r="L730" t="s">
        <v>22</v>
      </c>
      <c r="M730" s="9">
        <f t="shared" si="69"/>
        <v>42515.208333333328</v>
      </c>
      <c r="N730">
        <v>1464152400</v>
      </c>
      <c r="O730" s="9">
        <f t="shared" si="70"/>
        <v>42526.208333333328</v>
      </c>
      <c r="P730">
        <v>1465102800</v>
      </c>
      <c r="Q730" t="b">
        <v>0</v>
      </c>
      <c r="R730" t="b">
        <v>0</v>
      </c>
      <c r="S730" t="s">
        <v>33</v>
      </c>
      <c r="T730" t="str">
        <f t="shared" si="71"/>
        <v>theater/</v>
      </c>
      <c r="U730" t="str">
        <f t="shared" si="72"/>
        <v>plays</v>
      </c>
    </row>
    <row r="731" spans="1:21" ht="31" hidden="1" x14ac:dyDescent="0.35">
      <c r="A731">
        <v>729</v>
      </c>
      <c r="B731" s="4" t="s">
        <v>1496</v>
      </c>
      <c r="C731" s="3" t="s">
        <v>1497</v>
      </c>
      <c r="D731">
        <v>5600</v>
      </c>
      <c r="E731" s="11" cm="1">
        <f t="array" ref="E731">_xlfn.IFS(L731="USD",F731, L731="CAD", F731*0.73, L731="AUD", F731*0.64, L731="DKK",F731*0.13, L731="GBP", F731*1.07, L731="CHF", F731*1.01, L731="EUR", F731*0.96)</f>
        <v>10397</v>
      </c>
      <c r="F731">
        <v>10397</v>
      </c>
      <c r="G731" s="7">
        <f t="shared" si="67"/>
        <v>1.8566071428571429</v>
      </c>
      <c r="H731" t="s">
        <v>20</v>
      </c>
      <c r="I731">
        <f t="shared" si="68"/>
        <v>85.221311475409834</v>
      </c>
      <c r="J731">
        <v>122</v>
      </c>
      <c r="K731" t="s">
        <v>21</v>
      </c>
      <c r="L731" t="s">
        <v>22</v>
      </c>
      <c r="M731" s="9">
        <f t="shared" si="69"/>
        <v>41309.25</v>
      </c>
      <c r="N731">
        <v>1359957600</v>
      </c>
      <c r="O731" s="9">
        <f t="shared" si="70"/>
        <v>41311.25</v>
      </c>
      <c r="P731">
        <v>1360130400</v>
      </c>
      <c r="Q731" t="b">
        <v>0</v>
      </c>
      <c r="R731" t="b">
        <v>0</v>
      </c>
      <c r="S731" t="s">
        <v>53</v>
      </c>
      <c r="T731" t="str">
        <f t="shared" si="71"/>
        <v>film &amp; video/</v>
      </c>
      <c r="U731" t="str">
        <f t="shared" si="72"/>
        <v>drama</v>
      </c>
    </row>
    <row r="732" spans="1:21" hidden="1" x14ac:dyDescent="0.35">
      <c r="A732">
        <v>730</v>
      </c>
      <c r="B732" s="4" t="s">
        <v>1498</v>
      </c>
      <c r="C732" s="3" t="s">
        <v>1499</v>
      </c>
      <c r="D732">
        <v>28800</v>
      </c>
      <c r="E732" s="11" cm="1">
        <f t="array" ref="E732">_xlfn.IFS(L732="USD",F732, L732="CAD", F732*0.73, L732="AUD", F732*0.64, L732="DKK",F732*0.13, L732="GBP", F732*1.07, L732="CHF", F732*1.01, L732="EUR", F732*0.96)</f>
        <v>86758.31</v>
      </c>
      <c r="F732">
        <v>118847</v>
      </c>
      <c r="G732" s="7">
        <f t="shared" si="67"/>
        <v>4.1266319444444441</v>
      </c>
      <c r="H732" t="s">
        <v>20</v>
      </c>
      <c r="I732">
        <f t="shared" si="68"/>
        <v>110.96825396825396</v>
      </c>
      <c r="J732">
        <v>1071</v>
      </c>
      <c r="K732" t="s">
        <v>15</v>
      </c>
      <c r="L732" t="s">
        <v>16</v>
      </c>
      <c r="M732" s="9">
        <f t="shared" si="69"/>
        <v>42147.208333333328</v>
      </c>
      <c r="N732">
        <v>1432357200</v>
      </c>
      <c r="O732" s="9">
        <f t="shared" si="70"/>
        <v>42153.208333333328</v>
      </c>
      <c r="P732">
        <v>1432875600</v>
      </c>
      <c r="Q732" t="b">
        <v>0</v>
      </c>
      <c r="R732" t="b">
        <v>0</v>
      </c>
      <c r="S732" t="s">
        <v>65</v>
      </c>
      <c r="T732" t="str">
        <f t="shared" si="71"/>
        <v>technology/</v>
      </c>
      <c r="U732" t="str">
        <f t="shared" si="72"/>
        <v>wearables</v>
      </c>
    </row>
    <row r="733" spans="1:21" hidden="1" x14ac:dyDescent="0.35">
      <c r="A733">
        <v>731</v>
      </c>
      <c r="B733" s="4" t="s">
        <v>1500</v>
      </c>
      <c r="C733" s="3" t="s">
        <v>1501</v>
      </c>
      <c r="D733">
        <v>8000</v>
      </c>
      <c r="E733" s="11" cm="1">
        <f t="array" ref="E733">_xlfn.IFS(L733="USD",F733, L733="CAD", F733*0.73, L733="AUD", F733*0.64, L733="DKK",F733*0.13, L733="GBP", F733*1.07, L733="CHF", F733*1.01, L733="EUR", F733*0.96)</f>
        <v>7220</v>
      </c>
      <c r="F733">
        <v>7220</v>
      </c>
      <c r="G733" s="7">
        <f t="shared" si="67"/>
        <v>0.90249999999999997</v>
      </c>
      <c r="H733" t="s">
        <v>74</v>
      </c>
      <c r="I733">
        <f t="shared" si="68"/>
        <v>32.968036529680369</v>
      </c>
      <c r="J733">
        <v>219</v>
      </c>
      <c r="K733" t="s">
        <v>21</v>
      </c>
      <c r="L733" t="s">
        <v>22</v>
      </c>
      <c r="M733" s="9">
        <f t="shared" si="69"/>
        <v>42939.208333333328</v>
      </c>
      <c r="N733">
        <v>1500786000</v>
      </c>
      <c r="O733" s="9">
        <f t="shared" si="70"/>
        <v>42940.208333333328</v>
      </c>
      <c r="P733">
        <v>1500872400</v>
      </c>
      <c r="Q733" t="b">
        <v>0</v>
      </c>
      <c r="R733" t="b">
        <v>0</v>
      </c>
      <c r="S733" t="s">
        <v>28</v>
      </c>
      <c r="T733" t="str">
        <f t="shared" si="71"/>
        <v>technology/</v>
      </c>
      <c r="U733" t="str">
        <f t="shared" si="72"/>
        <v>web</v>
      </c>
    </row>
    <row r="734" spans="1:21" x14ac:dyDescent="0.35">
      <c r="A734">
        <v>732</v>
      </c>
      <c r="B734" s="4" t="s">
        <v>1502</v>
      </c>
      <c r="C734" s="3" t="s">
        <v>1503</v>
      </c>
      <c r="D734">
        <v>117000</v>
      </c>
      <c r="E734" s="11" cm="1">
        <f t="array" ref="E734">_xlfn.IFS(L734="USD",F734, L734="CAD", F734*0.73, L734="AUD", F734*0.64, L734="DKK",F734*0.13, L734="GBP", F734*1.07, L734="CHF", F734*1.01, L734="EUR", F734*0.96)</f>
        <v>107622</v>
      </c>
      <c r="F734">
        <v>107622</v>
      </c>
      <c r="G734" s="7">
        <f t="shared" si="67"/>
        <v>0.91984615384615387</v>
      </c>
      <c r="H734" t="s">
        <v>14</v>
      </c>
      <c r="I734">
        <f t="shared" si="68"/>
        <v>96.005352363960753</v>
      </c>
      <c r="J734">
        <v>1121</v>
      </c>
      <c r="K734" t="s">
        <v>21</v>
      </c>
      <c r="L734" t="s">
        <v>22</v>
      </c>
      <c r="M734" s="9">
        <f t="shared" si="69"/>
        <v>42816.208333333328</v>
      </c>
      <c r="N734">
        <v>1490158800</v>
      </c>
      <c r="O734" s="9">
        <f t="shared" si="70"/>
        <v>42839.208333333328</v>
      </c>
      <c r="P734">
        <v>1492146000</v>
      </c>
      <c r="Q734" t="b">
        <v>0</v>
      </c>
      <c r="R734" t="b">
        <v>1</v>
      </c>
      <c r="S734" t="s">
        <v>23</v>
      </c>
      <c r="T734" t="str">
        <f t="shared" si="71"/>
        <v>music/</v>
      </c>
      <c r="U734" t="str">
        <f t="shared" si="72"/>
        <v>rock</v>
      </c>
    </row>
    <row r="735" spans="1:21" hidden="1" x14ac:dyDescent="0.35">
      <c r="A735">
        <v>733</v>
      </c>
      <c r="B735" s="4" t="s">
        <v>1504</v>
      </c>
      <c r="C735" s="3" t="s">
        <v>1505</v>
      </c>
      <c r="D735">
        <v>15800</v>
      </c>
      <c r="E735" s="11" cm="1">
        <f t="array" ref="E735">_xlfn.IFS(L735="USD",F735, L735="CAD", F735*0.73, L735="AUD", F735*0.64, L735="DKK",F735*0.13, L735="GBP", F735*1.07, L735="CHF", F735*1.01, L735="EUR", F735*0.96)</f>
        <v>83267</v>
      </c>
      <c r="F735">
        <v>83267</v>
      </c>
      <c r="G735" s="7">
        <f t="shared" si="67"/>
        <v>5.2700632911392402</v>
      </c>
      <c r="H735" t="s">
        <v>20</v>
      </c>
      <c r="I735">
        <f t="shared" si="68"/>
        <v>84.96632653061225</v>
      </c>
      <c r="J735">
        <v>980</v>
      </c>
      <c r="K735" t="s">
        <v>21</v>
      </c>
      <c r="L735" t="s">
        <v>22</v>
      </c>
      <c r="M735" s="9">
        <f t="shared" si="69"/>
        <v>41844.208333333336</v>
      </c>
      <c r="N735">
        <v>1406178000</v>
      </c>
      <c r="O735" s="9">
        <f t="shared" si="70"/>
        <v>41857.208333333336</v>
      </c>
      <c r="P735">
        <v>1407301200</v>
      </c>
      <c r="Q735" t="b">
        <v>0</v>
      </c>
      <c r="R735" t="b">
        <v>0</v>
      </c>
      <c r="S735" t="s">
        <v>148</v>
      </c>
      <c r="T735" t="str">
        <f t="shared" si="71"/>
        <v>music/</v>
      </c>
      <c r="U735" t="str">
        <f t="shared" si="72"/>
        <v>metal</v>
      </c>
    </row>
    <row r="736" spans="1:21" hidden="1" x14ac:dyDescent="0.35">
      <c r="A736">
        <v>734</v>
      </c>
      <c r="B736" s="4" t="s">
        <v>1506</v>
      </c>
      <c r="C736" s="3" t="s">
        <v>1507</v>
      </c>
      <c r="D736">
        <v>4200</v>
      </c>
      <c r="E736" s="11" cm="1">
        <f t="array" ref="E736">_xlfn.IFS(L736="USD",F736, L736="CAD", F736*0.73, L736="AUD", F736*0.64, L736="DKK",F736*0.13, L736="GBP", F736*1.07, L736="CHF", F736*1.01, L736="EUR", F736*0.96)</f>
        <v>13404</v>
      </c>
      <c r="F736">
        <v>13404</v>
      </c>
      <c r="G736" s="7">
        <f t="shared" si="67"/>
        <v>3.1914285714285713</v>
      </c>
      <c r="H736" t="s">
        <v>20</v>
      </c>
      <c r="I736">
        <f t="shared" si="68"/>
        <v>25.007462686567163</v>
      </c>
      <c r="J736">
        <v>536</v>
      </c>
      <c r="K736" t="s">
        <v>21</v>
      </c>
      <c r="L736" t="s">
        <v>22</v>
      </c>
      <c r="M736" s="9">
        <f t="shared" si="69"/>
        <v>42763.25</v>
      </c>
      <c r="N736">
        <v>1485583200</v>
      </c>
      <c r="O736" s="9">
        <f t="shared" si="70"/>
        <v>42775.25</v>
      </c>
      <c r="P736">
        <v>1486620000</v>
      </c>
      <c r="Q736" t="b">
        <v>0</v>
      </c>
      <c r="R736" t="b">
        <v>1</v>
      </c>
      <c r="S736" t="s">
        <v>33</v>
      </c>
      <c r="T736" t="str">
        <f t="shared" si="71"/>
        <v>theater/</v>
      </c>
      <c r="U736" t="str">
        <f t="shared" si="72"/>
        <v>plays</v>
      </c>
    </row>
    <row r="737" spans="1:21" ht="31" hidden="1" x14ac:dyDescent="0.35">
      <c r="A737">
        <v>735</v>
      </c>
      <c r="B737" s="4" t="s">
        <v>1508</v>
      </c>
      <c r="C737" s="3" t="s">
        <v>1509</v>
      </c>
      <c r="D737">
        <v>37100</v>
      </c>
      <c r="E737" s="11" cm="1">
        <f t="array" ref="E737">_xlfn.IFS(L737="USD",F737, L737="CAD", F737*0.73, L737="AUD", F737*0.64, L737="DKK",F737*0.13, L737="GBP", F737*1.07, L737="CHF", F737*1.01, L737="EUR", F737*0.96)</f>
        <v>131404</v>
      </c>
      <c r="F737">
        <v>131404</v>
      </c>
      <c r="G737" s="7">
        <f t="shared" si="67"/>
        <v>3.5418867924528303</v>
      </c>
      <c r="H737" t="s">
        <v>20</v>
      </c>
      <c r="I737">
        <f t="shared" si="68"/>
        <v>65.998995479658461</v>
      </c>
      <c r="J737">
        <v>1991</v>
      </c>
      <c r="K737" t="s">
        <v>21</v>
      </c>
      <c r="L737" t="s">
        <v>22</v>
      </c>
      <c r="M737" s="9">
        <f t="shared" si="69"/>
        <v>42459.208333333328</v>
      </c>
      <c r="N737">
        <v>1459314000</v>
      </c>
      <c r="O737" s="9">
        <f t="shared" si="70"/>
        <v>42466.208333333328</v>
      </c>
      <c r="P737">
        <v>1459918800</v>
      </c>
      <c r="Q737" t="b">
        <v>0</v>
      </c>
      <c r="R737" t="b">
        <v>0</v>
      </c>
      <c r="S737" t="s">
        <v>122</v>
      </c>
      <c r="T737" t="str">
        <f t="shared" si="71"/>
        <v>photography/</v>
      </c>
      <c r="U737" t="str">
        <f t="shared" si="72"/>
        <v>photography books</v>
      </c>
    </row>
    <row r="738" spans="1:21" hidden="1" x14ac:dyDescent="0.35">
      <c r="A738">
        <v>736</v>
      </c>
      <c r="B738" s="4" t="s">
        <v>1510</v>
      </c>
      <c r="C738" s="3" t="s">
        <v>1511</v>
      </c>
      <c r="D738">
        <v>7700</v>
      </c>
      <c r="E738" s="11" cm="1">
        <f t="array" ref="E738">_xlfn.IFS(L738="USD",F738, L738="CAD", F738*0.73, L738="AUD", F738*0.64, L738="DKK",F738*0.13, L738="GBP", F738*1.07, L738="CHF", F738*1.01, L738="EUR", F738*0.96)</f>
        <v>2533</v>
      </c>
      <c r="F738">
        <v>2533</v>
      </c>
      <c r="G738" s="7">
        <f t="shared" si="67"/>
        <v>0.32896103896103895</v>
      </c>
      <c r="H738" t="s">
        <v>74</v>
      </c>
      <c r="I738">
        <f t="shared" si="68"/>
        <v>87.34482758620689</v>
      </c>
      <c r="J738">
        <v>29</v>
      </c>
      <c r="K738" t="s">
        <v>21</v>
      </c>
      <c r="L738" t="s">
        <v>22</v>
      </c>
      <c r="M738" s="9">
        <f t="shared" si="69"/>
        <v>42055.25</v>
      </c>
      <c r="N738">
        <v>1424412000</v>
      </c>
      <c r="O738" s="9">
        <f t="shared" si="70"/>
        <v>42059.25</v>
      </c>
      <c r="P738">
        <v>1424757600</v>
      </c>
      <c r="Q738" t="b">
        <v>0</v>
      </c>
      <c r="R738" t="b">
        <v>0</v>
      </c>
      <c r="S738" t="s">
        <v>68</v>
      </c>
      <c r="T738" t="str">
        <f t="shared" si="71"/>
        <v>publishing/</v>
      </c>
      <c r="U738" t="str">
        <f t="shared" si="72"/>
        <v>nonfiction</v>
      </c>
    </row>
    <row r="739" spans="1:21" ht="31" hidden="1" x14ac:dyDescent="0.35">
      <c r="A739">
        <v>737</v>
      </c>
      <c r="B739" s="4" t="s">
        <v>1512</v>
      </c>
      <c r="C739" s="3" t="s">
        <v>1513</v>
      </c>
      <c r="D739">
        <v>3700</v>
      </c>
      <c r="E739" s="11" cm="1">
        <f t="array" ref="E739">_xlfn.IFS(L739="USD",F739, L739="CAD", F739*0.73, L739="AUD", F739*0.64, L739="DKK",F739*0.13, L739="GBP", F739*1.07, L739="CHF", F739*1.01, L739="EUR", F739*0.96)</f>
        <v>5028</v>
      </c>
      <c r="F739">
        <v>5028</v>
      </c>
      <c r="G739" s="7">
        <f t="shared" si="67"/>
        <v>1.358918918918919</v>
      </c>
      <c r="H739" t="s">
        <v>20</v>
      </c>
      <c r="I739">
        <f t="shared" si="68"/>
        <v>27.933333333333334</v>
      </c>
      <c r="J739">
        <v>180</v>
      </c>
      <c r="K739" t="s">
        <v>21</v>
      </c>
      <c r="L739" t="s">
        <v>22</v>
      </c>
      <c r="M739" s="9">
        <f t="shared" si="69"/>
        <v>42685.25</v>
      </c>
      <c r="N739">
        <v>1478844000</v>
      </c>
      <c r="O739" s="9">
        <f t="shared" si="70"/>
        <v>42697.25</v>
      </c>
      <c r="P739">
        <v>1479880800</v>
      </c>
      <c r="Q739" t="b">
        <v>0</v>
      </c>
      <c r="R739" t="b">
        <v>0</v>
      </c>
      <c r="S739" t="s">
        <v>60</v>
      </c>
      <c r="T739" t="str">
        <f t="shared" si="71"/>
        <v>music/</v>
      </c>
      <c r="U739" t="str">
        <f t="shared" si="72"/>
        <v>indie rock</v>
      </c>
    </row>
    <row r="740" spans="1:21" x14ac:dyDescent="0.35">
      <c r="A740">
        <v>738</v>
      </c>
      <c r="B740" s="4" t="s">
        <v>1032</v>
      </c>
      <c r="C740" s="3" t="s">
        <v>1514</v>
      </c>
      <c r="D740">
        <v>74700</v>
      </c>
      <c r="E740" s="11" cm="1">
        <f t="array" ref="E740">_xlfn.IFS(L740="USD",F740, L740="CAD", F740*0.73, L740="AUD", F740*0.64, L740="DKK",F740*0.13, L740="GBP", F740*1.07, L740="CHF", F740*1.01, L740="EUR", F740*0.96)</f>
        <v>1557</v>
      </c>
      <c r="F740">
        <v>1557</v>
      </c>
      <c r="G740" s="7">
        <f t="shared" si="67"/>
        <v>2.0843373493975904E-2</v>
      </c>
      <c r="H740" t="s">
        <v>14</v>
      </c>
      <c r="I740">
        <f t="shared" si="68"/>
        <v>103.8</v>
      </c>
      <c r="J740">
        <v>15</v>
      </c>
      <c r="K740" t="s">
        <v>21</v>
      </c>
      <c r="L740" t="s">
        <v>22</v>
      </c>
      <c r="M740" s="9">
        <f t="shared" si="69"/>
        <v>41959.25</v>
      </c>
      <c r="N740">
        <v>1416117600</v>
      </c>
      <c r="O740" s="9">
        <f t="shared" si="70"/>
        <v>41981.25</v>
      </c>
      <c r="P740">
        <v>1418018400</v>
      </c>
      <c r="Q740" t="b">
        <v>0</v>
      </c>
      <c r="R740" t="b">
        <v>1</v>
      </c>
      <c r="S740" t="s">
        <v>33</v>
      </c>
      <c r="T740" t="str">
        <f t="shared" si="71"/>
        <v>theater/</v>
      </c>
      <c r="U740" t="str">
        <f t="shared" si="72"/>
        <v>plays</v>
      </c>
    </row>
    <row r="741" spans="1:21" x14ac:dyDescent="0.35">
      <c r="A741">
        <v>739</v>
      </c>
      <c r="B741" s="4" t="s">
        <v>1515</v>
      </c>
      <c r="C741" s="3" t="s">
        <v>1516</v>
      </c>
      <c r="D741">
        <v>10000</v>
      </c>
      <c r="E741" s="11" cm="1">
        <f t="array" ref="E741">_xlfn.IFS(L741="USD",F741, L741="CAD", F741*0.73, L741="AUD", F741*0.64, L741="DKK",F741*0.13, L741="GBP", F741*1.07, L741="CHF", F741*1.01, L741="EUR", F741*0.96)</f>
        <v>6100</v>
      </c>
      <c r="F741">
        <v>6100</v>
      </c>
      <c r="G741" s="7">
        <f t="shared" si="67"/>
        <v>0.61</v>
      </c>
      <c r="H741" t="s">
        <v>14</v>
      </c>
      <c r="I741">
        <f t="shared" si="68"/>
        <v>31.937172774869111</v>
      </c>
      <c r="J741">
        <v>191</v>
      </c>
      <c r="K741" t="s">
        <v>21</v>
      </c>
      <c r="L741" t="s">
        <v>22</v>
      </c>
      <c r="M741" s="9">
        <f t="shared" si="69"/>
        <v>41089.208333333336</v>
      </c>
      <c r="N741">
        <v>1340946000</v>
      </c>
      <c r="O741" s="9">
        <f t="shared" si="70"/>
        <v>41090.208333333336</v>
      </c>
      <c r="P741">
        <v>1341032400</v>
      </c>
      <c r="Q741" t="b">
        <v>0</v>
      </c>
      <c r="R741" t="b">
        <v>0</v>
      </c>
      <c r="S741" t="s">
        <v>60</v>
      </c>
      <c r="T741" t="str">
        <f t="shared" si="71"/>
        <v>music/</v>
      </c>
      <c r="U741" t="str">
        <f t="shared" si="72"/>
        <v>indie rock</v>
      </c>
    </row>
    <row r="742" spans="1:21" x14ac:dyDescent="0.35">
      <c r="A742">
        <v>740</v>
      </c>
      <c r="B742" s="4" t="s">
        <v>1517</v>
      </c>
      <c r="C742" s="3" t="s">
        <v>1518</v>
      </c>
      <c r="D742">
        <v>5300</v>
      </c>
      <c r="E742" s="11" cm="1">
        <f t="array" ref="E742">_xlfn.IFS(L742="USD",F742, L742="CAD", F742*0.73, L742="AUD", F742*0.64, L742="DKK",F742*0.13, L742="GBP", F742*1.07, L742="CHF", F742*1.01, L742="EUR", F742*0.96)</f>
        <v>1592</v>
      </c>
      <c r="F742">
        <v>1592</v>
      </c>
      <c r="G742" s="7">
        <f t="shared" si="67"/>
        <v>0.30037735849056602</v>
      </c>
      <c r="H742" t="s">
        <v>14</v>
      </c>
      <c r="I742">
        <f t="shared" si="68"/>
        <v>99.5</v>
      </c>
      <c r="J742">
        <v>16</v>
      </c>
      <c r="K742" t="s">
        <v>21</v>
      </c>
      <c r="L742" t="s">
        <v>22</v>
      </c>
      <c r="M742" s="9">
        <f t="shared" si="69"/>
        <v>42769.25</v>
      </c>
      <c r="N742">
        <v>1486101600</v>
      </c>
      <c r="O742" s="9">
        <f t="shared" si="70"/>
        <v>42772.25</v>
      </c>
      <c r="P742">
        <v>1486360800</v>
      </c>
      <c r="Q742" t="b">
        <v>0</v>
      </c>
      <c r="R742" t="b">
        <v>0</v>
      </c>
      <c r="S742" t="s">
        <v>33</v>
      </c>
      <c r="T742" t="str">
        <f t="shared" si="71"/>
        <v>theater/</v>
      </c>
      <c r="U742" t="str">
        <f t="shared" si="72"/>
        <v>plays</v>
      </c>
    </row>
    <row r="743" spans="1:21" hidden="1" x14ac:dyDescent="0.35">
      <c r="A743">
        <v>741</v>
      </c>
      <c r="B743" s="4" t="s">
        <v>628</v>
      </c>
      <c r="C743" s="3" t="s">
        <v>1519</v>
      </c>
      <c r="D743">
        <v>1200</v>
      </c>
      <c r="E743" s="11" cm="1">
        <f t="array" ref="E743">_xlfn.IFS(L743="USD",F743, L743="CAD", F743*0.73, L743="AUD", F743*0.64, L743="DKK",F743*0.13, L743="GBP", F743*1.07, L743="CHF", F743*1.01, L743="EUR", F743*0.96)</f>
        <v>14150</v>
      </c>
      <c r="F743">
        <v>14150</v>
      </c>
      <c r="G743" s="7">
        <f t="shared" si="67"/>
        <v>11.791666666666666</v>
      </c>
      <c r="H743" t="s">
        <v>20</v>
      </c>
      <c r="I743">
        <f t="shared" si="68"/>
        <v>108.84615384615384</v>
      </c>
      <c r="J743">
        <v>130</v>
      </c>
      <c r="K743" t="s">
        <v>21</v>
      </c>
      <c r="L743" t="s">
        <v>22</v>
      </c>
      <c r="M743" s="9">
        <f t="shared" si="69"/>
        <v>40321.208333333336</v>
      </c>
      <c r="N743">
        <v>1274590800</v>
      </c>
      <c r="O743" s="9">
        <f t="shared" si="70"/>
        <v>40322.208333333336</v>
      </c>
      <c r="P743">
        <v>1274677200</v>
      </c>
      <c r="Q743" t="b">
        <v>0</v>
      </c>
      <c r="R743" t="b">
        <v>0</v>
      </c>
      <c r="S743" t="s">
        <v>33</v>
      </c>
      <c r="T743" t="str">
        <f t="shared" si="71"/>
        <v>theater/</v>
      </c>
      <c r="U743" t="str">
        <f t="shared" si="72"/>
        <v>plays</v>
      </c>
    </row>
    <row r="744" spans="1:21" hidden="1" x14ac:dyDescent="0.35">
      <c r="A744">
        <v>742</v>
      </c>
      <c r="B744" s="4" t="s">
        <v>1520</v>
      </c>
      <c r="C744" s="3" t="s">
        <v>1521</v>
      </c>
      <c r="D744">
        <v>1200</v>
      </c>
      <c r="E744" s="11" cm="1">
        <f t="array" ref="E744">_xlfn.IFS(L744="USD",F744, L744="CAD", F744*0.73, L744="AUD", F744*0.64, L744="DKK",F744*0.13, L744="GBP", F744*1.07, L744="CHF", F744*1.01, L744="EUR", F744*0.96)</f>
        <v>13513</v>
      </c>
      <c r="F744">
        <v>13513</v>
      </c>
      <c r="G744" s="7">
        <f t="shared" si="67"/>
        <v>11.260833333333334</v>
      </c>
      <c r="H744" t="s">
        <v>20</v>
      </c>
      <c r="I744">
        <f t="shared" si="68"/>
        <v>110.76229508196721</v>
      </c>
      <c r="J744">
        <v>122</v>
      </c>
      <c r="K744" t="s">
        <v>21</v>
      </c>
      <c r="L744" t="s">
        <v>22</v>
      </c>
      <c r="M744" s="9">
        <f t="shared" si="69"/>
        <v>40197.25</v>
      </c>
      <c r="N744">
        <v>1263880800</v>
      </c>
      <c r="O744" s="9">
        <f t="shared" si="70"/>
        <v>40239.25</v>
      </c>
      <c r="P744">
        <v>1267509600</v>
      </c>
      <c r="Q744" t="b">
        <v>0</v>
      </c>
      <c r="R744" t="b">
        <v>0</v>
      </c>
      <c r="S744" t="s">
        <v>50</v>
      </c>
      <c r="T744" t="str">
        <f t="shared" si="71"/>
        <v>music/</v>
      </c>
      <c r="U744" t="str">
        <f t="shared" si="72"/>
        <v>electric music</v>
      </c>
    </row>
    <row r="745" spans="1:21" ht="31" x14ac:dyDescent="0.35">
      <c r="A745">
        <v>743</v>
      </c>
      <c r="B745" s="4" t="s">
        <v>1522</v>
      </c>
      <c r="C745" s="3" t="s">
        <v>1523</v>
      </c>
      <c r="D745">
        <v>3900</v>
      </c>
      <c r="E745" s="11" cm="1">
        <f t="array" ref="E745">_xlfn.IFS(L745="USD",F745, L745="CAD", F745*0.73, L745="AUD", F745*0.64, L745="DKK",F745*0.13, L745="GBP", F745*1.07, L745="CHF", F745*1.01, L745="EUR", F745*0.96)</f>
        <v>504</v>
      </c>
      <c r="F745">
        <v>504</v>
      </c>
      <c r="G745" s="7">
        <f t="shared" si="67"/>
        <v>0.12923076923076923</v>
      </c>
      <c r="H745" t="s">
        <v>14</v>
      </c>
      <c r="I745">
        <f t="shared" si="68"/>
        <v>29.647058823529413</v>
      </c>
      <c r="J745">
        <v>17</v>
      </c>
      <c r="K745" t="s">
        <v>21</v>
      </c>
      <c r="L745" t="s">
        <v>22</v>
      </c>
      <c r="M745" s="9">
        <f t="shared" si="69"/>
        <v>42298.208333333328</v>
      </c>
      <c r="N745">
        <v>1445403600</v>
      </c>
      <c r="O745" s="9">
        <f t="shared" si="70"/>
        <v>42304.208333333328</v>
      </c>
      <c r="P745">
        <v>1445922000</v>
      </c>
      <c r="Q745" t="b">
        <v>0</v>
      </c>
      <c r="R745" t="b">
        <v>1</v>
      </c>
      <c r="S745" t="s">
        <v>33</v>
      </c>
      <c r="T745" t="str">
        <f t="shared" si="71"/>
        <v>theater/</v>
      </c>
      <c r="U745" t="str">
        <f t="shared" si="72"/>
        <v>plays</v>
      </c>
    </row>
    <row r="746" spans="1:21" hidden="1" x14ac:dyDescent="0.35">
      <c r="A746">
        <v>744</v>
      </c>
      <c r="B746" s="4" t="s">
        <v>1524</v>
      </c>
      <c r="C746" s="3" t="s">
        <v>1525</v>
      </c>
      <c r="D746">
        <v>2000</v>
      </c>
      <c r="E746" s="11" cm="1">
        <f t="array" ref="E746">_xlfn.IFS(L746="USD",F746, L746="CAD", F746*0.73, L746="AUD", F746*0.64, L746="DKK",F746*0.13, L746="GBP", F746*1.07, L746="CHF", F746*1.01, L746="EUR", F746*0.96)</f>
        <v>14240</v>
      </c>
      <c r="F746">
        <v>14240</v>
      </c>
      <c r="G746" s="7">
        <f t="shared" si="67"/>
        <v>7.12</v>
      </c>
      <c r="H746" t="s">
        <v>20</v>
      </c>
      <c r="I746">
        <f t="shared" si="68"/>
        <v>101.71428571428571</v>
      </c>
      <c r="J746">
        <v>140</v>
      </c>
      <c r="K746" t="s">
        <v>21</v>
      </c>
      <c r="L746" t="s">
        <v>22</v>
      </c>
      <c r="M746" s="9">
        <f t="shared" si="69"/>
        <v>43322.208333333328</v>
      </c>
      <c r="N746">
        <v>1533877200</v>
      </c>
      <c r="O746" s="9">
        <f t="shared" si="70"/>
        <v>43324.208333333328</v>
      </c>
      <c r="P746">
        <v>1534050000</v>
      </c>
      <c r="Q746" t="b">
        <v>0</v>
      </c>
      <c r="R746" t="b">
        <v>1</v>
      </c>
      <c r="S746" t="s">
        <v>33</v>
      </c>
      <c r="T746" t="str">
        <f t="shared" si="71"/>
        <v>theater/</v>
      </c>
      <c r="U746" t="str">
        <f t="shared" si="72"/>
        <v>plays</v>
      </c>
    </row>
    <row r="747" spans="1:21" ht="31" x14ac:dyDescent="0.35">
      <c r="A747">
        <v>745</v>
      </c>
      <c r="B747" s="4" t="s">
        <v>1526</v>
      </c>
      <c r="C747" s="3" t="s">
        <v>1527</v>
      </c>
      <c r="D747">
        <v>6900</v>
      </c>
      <c r="E747" s="11" cm="1">
        <f t="array" ref="E747">_xlfn.IFS(L747="USD",F747, L747="CAD", F747*0.73, L747="AUD", F747*0.64, L747="DKK",F747*0.13, L747="GBP", F747*1.07, L747="CHF", F747*1.01, L747="EUR", F747*0.96)</f>
        <v>2091</v>
      </c>
      <c r="F747">
        <v>2091</v>
      </c>
      <c r="G747" s="7">
        <f t="shared" si="67"/>
        <v>0.30304347826086958</v>
      </c>
      <c r="H747" t="s">
        <v>14</v>
      </c>
      <c r="I747">
        <f t="shared" si="68"/>
        <v>61.5</v>
      </c>
      <c r="J747">
        <v>34</v>
      </c>
      <c r="K747" t="s">
        <v>21</v>
      </c>
      <c r="L747" t="s">
        <v>22</v>
      </c>
      <c r="M747" s="9">
        <f t="shared" si="69"/>
        <v>40328.208333333336</v>
      </c>
      <c r="N747">
        <v>1275195600</v>
      </c>
      <c r="O747" s="9">
        <f t="shared" si="70"/>
        <v>40355.208333333336</v>
      </c>
      <c r="P747">
        <v>1277528400</v>
      </c>
      <c r="Q747" t="b">
        <v>0</v>
      </c>
      <c r="R747" t="b">
        <v>0</v>
      </c>
      <c r="S747" t="s">
        <v>65</v>
      </c>
      <c r="T747" t="str">
        <f t="shared" si="71"/>
        <v>technology/</v>
      </c>
      <c r="U747" t="str">
        <f t="shared" si="72"/>
        <v>wearables</v>
      </c>
    </row>
    <row r="748" spans="1:21" hidden="1" x14ac:dyDescent="0.35">
      <c r="A748">
        <v>746</v>
      </c>
      <c r="B748" s="4" t="s">
        <v>1528</v>
      </c>
      <c r="C748" s="3" t="s">
        <v>1529</v>
      </c>
      <c r="D748">
        <v>55800</v>
      </c>
      <c r="E748" s="11" cm="1">
        <f t="array" ref="E748">_xlfn.IFS(L748="USD",F748, L748="CAD", F748*0.73, L748="AUD", F748*0.64, L748="DKK",F748*0.13, L748="GBP", F748*1.07, L748="CHF", F748*1.01, L748="EUR", F748*0.96)</f>
        <v>118580</v>
      </c>
      <c r="F748">
        <v>118580</v>
      </c>
      <c r="G748" s="7">
        <f t="shared" si="67"/>
        <v>2.1250896057347672</v>
      </c>
      <c r="H748" t="s">
        <v>20</v>
      </c>
      <c r="I748">
        <f t="shared" si="68"/>
        <v>35</v>
      </c>
      <c r="J748">
        <v>3388</v>
      </c>
      <c r="K748" t="s">
        <v>21</v>
      </c>
      <c r="L748" t="s">
        <v>22</v>
      </c>
      <c r="M748" s="9">
        <f t="shared" si="69"/>
        <v>40825.208333333336</v>
      </c>
      <c r="N748">
        <v>1318136400</v>
      </c>
      <c r="O748" s="9">
        <f t="shared" si="70"/>
        <v>40830.208333333336</v>
      </c>
      <c r="P748">
        <v>1318568400</v>
      </c>
      <c r="Q748" t="b">
        <v>0</v>
      </c>
      <c r="R748" t="b">
        <v>0</v>
      </c>
      <c r="S748" t="s">
        <v>28</v>
      </c>
      <c r="T748" t="str">
        <f t="shared" si="71"/>
        <v>technology/</v>
      </c>
      <c r="U748" t="str">
        <f t="shared" si="72"/>
        <v>web</v>
      </c>
    </row>
    <row r="749" spans="1:21" hidden="1" x14ac:dyDescent="0.35">
      <c r="A749">
        <v>747</v>
      </c>
      <c r="B749" s="4" t="s">
        <v>1530</v>
      </c>
      <c r="C749" s="3" t="s">
        <v>1531</v>
      </c>
      <c r="D749">
        <v>4900</v>
      </c>
      <c r="E749" s="11" cm="1">
        <f t="array" ref="E749">_xlfn.IFS(L749="USD",F749, L749="CAD", F749*0.73, L749="AUD", F749*0.64, L749="DKK",F749*0.13, L749="GBP", F749*1.07, L749="CHF", F749*1.01, L749="EUR", F749*0.96)</f>
        <v>11214</v>
      </c>
      <c r="F749">
        <v>11214</v>
      </c>
      <c r="G749" s="7">
        <f t="shared" si="67"/>
        <v>2.2885714285714287</v>
      </c>
      <c r="H749" t="s">
        <v>20</v>
      </c>
      <c r="I749">
        <f t="shared" si="68"/>
        <v>40.049999999999997</v>
      </c>
      <c r="J749">
        <v>280</v>
      </c>
      <c r="K749" t="s">
        <v>21</v>
      </c>
      <c r="L749" t="s">
        <v>22</v>
      </c>
      <c r="M749" s="9">
        <f t="shared" si="69"/>
        <v>40423.208333333336</v>
      </c>
      <c r="N749">
        <v>1283403600</v>
      </c>
      <c r="O749" s="9">
        <f t="shared" si="70"/>
        <v>40434.208333333336</v>
      </c>
      <c r="P749">
        <v>1284354000</v>
      </c>
      <c r="Q749" t="b">
        <v>0</v>
      </c>
      <c r="R749" t="b">
        <v>0</v>
      </c>
      <c r="S749" t="s">
        <v>33</v>
      </c>
      <c r="T749" t="str">
        <f t="shared" si="71"/>
        <v>theater/</v>
      </c>
      <c r="U749" t="str">
        <f t="shared" si="72"/>
        <v>plays</v>
      </c>
    </row>
    <row r="750" spans="1:21" hidden="1" x14ac:dyDescent="0.35">
      <c r="A750">
        <v>748</v>
      </c>
      <c r="B750" s="4" t="s">
        <v>1532</v>
      </c>
      <c r="C750" s="3" t="s">
        <v>1533</v>
      </c>
      <c r="D750">
        <v>194900</v>
      </c>
      <c r="E750" s="11" cm="1">
        <f t="array" ref="E750">_xlfn.IFS(L750="USD",F750, L750="CAD", F750*0.73, L750="AUD", F750*0.64, L750="DKK",F750*0.13, L750="GBP", F750*1.07, L750="CHF", F750*1.01, L750="EUR", F750*0.96)</f>
        <v>68137</v>
      </c>
      <c r="F750">
        <v>68137</v>
      </c>
      <c r="G750" s="7">
        <f t="shared" si="67"/>
        <v>0.34959979476654696</v>
      </c>
      <c r="H750" t="s">
        <v>74</v>
      </c>
      <c r="I750">
        <f t="shared" si="68"/>
        <v>110.97231270358306</v>
      </c>
      <c r="J750">
        <v>614</v>
      </c>
      <c r="K750" t="s">
        <v>21</v>
      </c>
      <c r="L750" t="s">
        <v>22</v>
      </c>
      <c r="M750" s="9">
        <f t="shared" si="69"/>
        <v>40238.25</v>
      </c>
      <c r="N750">
        <v>1267423200</v>
      </c>
      <c r="O750" s="9">
        <f t="shared" si="70"/>
        <v>40263.208333333336</v>
      </c>
      <c r="P750">
        <v>1269579600</v>
      </c>
      <c r="Q750" t="b">
        <v>0</v>
      </c>
      <c r="R750" t="b">
        <v>1</v>
      </c>
      <c r="S750" t="s">
        <v>71</v>
      </c>
      <c r="T750" t="str">
        <f t="shared" si="71"/>
        <v>film &amp; video/</v>
      </c>
      <c r="U750" t="str">
        <f t="shared" si="72"/>
        <v>animation</v>
      </c>
    </row>
    <row r="751" spans="1:21" hidden="1" x14ac:dyDescent="0.35">
      <c r="A751">
        <v>749</v>
      </c>
      <c r="B751" s="4" t="s">
        <v>1534</v>
      </c>
      <c r="C751" s="3" t="s">
        <v>1535</v>
      </c>
      <c r="D751">
        <v>8600</v>
      </c>
      <c r="E751" s="11" cm="1">
        <f t="array" ref="E751">_xlfn.IFS(L751="USD",F751, L751="CAD", F751*0.73, L751="AUD", F751*0.64, L751="DKK",F751*0.13, L751="GBP", F751*1.07, L751="CHF", F751*1.01, L751="EUR", F751*0.96)</f>
        <v>12985.92</v>
      </c>
      <c r="F751">
        <v>13527</v>
      </c>
      <c r="G751" s="7">
        <f t="shared" si="67"/>
        <v>1.5729069767441861</v>
      </c>
      <c r="H751" t="s">
        <v>20</v>
      </c>
      <c r="I751">
        <f t="shared" si="68"/>
        <v>36.959016393442624</v>
      </c>
      <c r="J751">
        <v>366</v>
      </c>
      <c r="K751" t="s">
        <v>107</v>
      </c>
      <c r="L751" t="s">
        <v>108</v>
      </c>
      <c r="M751" s="9">
        <f t="shared" si="69"/>
        <v>41920.208333333336</v>
      </c>
      <c r="N751">
        <v>1412744400</v>
      </c>
      <c r="O751" s="9">
        <f t="shared" si="70"/>
        <v>41932.208333333336</v>
      </c>
      <c r="P751">
        <v>1413781200</v>
      </c>
      <c r="Q751" t="b">
        <v>0</v>
      </c>
      <c r="R751" t="b">
        <v>1</v>
      </c>
      <c r="S751" t="s">
        <v>65</v>
      </c>
      <c r="T751" t="str">
        <f t="shared" si="71"/>
        <v>technology/</v>
      </c>
      <c r="U751" t="str">
        <f t="shared" si="72"/>
        <v>wearables</v>
      </c>
    </row>
    <row r="752" spans="1:21" x14ac:dyDescent="0.35">
      <c r="A752">
        <v>750</v>
      </c>
      <c r="B752" s="4" t="s">
        <v>1536</v>
      </c>
      <c r="C752" s="3" t="s">
        <v>1537</v>
      </c>
      <c r="D752">
        <v>100</v>
      </c>
      <c r="E752" s="11" cm="1">
        <f t="array" ref="E752">_xlfn.IFS(L752="USD",F752, L752="CAD", F752*0.73, L752="AUD", F752*0.64, L752="DKK",F752*0.13, L752="GBP", F752*1.07, L752="CHF", F752*1.01, L752="EUR", F752*0.96)</f>
        <v>1.07</v>
      </c>
      <c r="F752">
        <v>1</v>
      </c>
      <c r="G752" s="7">
        <f t="shared" si="67"/>
        <v>0.01</v>
      </c>
      <c r="H752" t="s">
        <v>14</v>
      </c>
      <c r="I752">
        <f t="shared" si="68"/>
        <v>1</v>
      </c>
      <c r="J752">
        <v>1</v>
      </c>
      <c r="K752" t="s">
        <v>40</v>
      </c>
      <c r="L752" t="s">
        <v>41</v>
      </c>
      <c r="M752" s="9">
        <f t="shared" si="69"/>
        <v>40360.208333333336</v>
      </c>
      <c r="N752">
        <v>1277960400</v>
      </c>
      <c r="O752" s="9">
        <f t="shared" si="70"/>
        <v>40385.208333333336</v>
      </c>
      <c r="P752">
        <v>1280120400</v>
      </c>
      <c r="Q752" t="b">
        <v>0</v>
      </c>
      <c r="R752" t="b">
        <v>0</v>
      </c>
      <c r="S752" t="s">
        <v>50</v>
      </c>
      <c r="T752" t="str">
        <f t="shared" si="71"/>
        <v>music/</v>
      </c>
      <c r="U752" t="str">
        <f t="shared" si="72"/>
        <v>electric music</v>
      </c>
    </row>
    <row r="753" spans="1:21" hidden="1" x14ac:dyDescent="0.35">
      <c r="A753">
        <v>751</v>
      </c>
      <c r="B753" s="4" t="s">
        <v>1538</v>
      </c>
      <c r="C753" s="3" t="s">
        <v>1539</v>
      </c>
      <c r="D753">
        <v>3600</v>
      </c>
      <c r="E753" s="11" cm="1">
        <f t="array" ref="E753">_xlfn.IFS(L753="USD",F753, L753="CAD", F753*0.73, L753="AUD", F753*0.64, L753="DKK",F753*0.13, L753="GBP", F753*1.07, L753="CHF", F753*1.01, L753="EUR", F753*0.96)</f>
        <v>8363</v>
      </c>
      <c r="F753">
        <v>8363</v>
      </c>
      <c r="G753" s="7">
        <f t="shared" si="67"/>
        <v>2.3230555555555554</v>
      </c>
      <c r="H753" t="s">
        <v>20</v>
      </c>
      <c r="I753">
        <f t="shared" si="68"/>
        <v>30.974074074074075</v>
      </c>
      <c r="J753">
        <v>270</v>
      </c>
      <c r="K753" t="s">
        <v>21</v>
      </c>
      <c r="L753" t="s">
        <v>22</v>
      </c>
      <c r="M753" s="9">
        <f t="shared" si="69"/>
        <v>42446.208333333328</v>
      </c>
      <c r="N753">
        <v>1458190800</v>
      </c>
      <c r="O753" s="9">
        <f t="shared" si="70"/>
        <v>42461.208333333328</v>
      </c>
      <c r="P753">
        <v>1459486800</v>
      </c>
      <c r="Q753" t="b">
        <v>1</v>
      </c>
      <c r="R753" t="b">
        <v>1</v>
      </c>
      <c r="S753" t="s">
        <v>68</v>
      </c>
      <c r="T753" t="str">
        <f t="shared" si="71"/>
        <v>publishing/</v>
      </c>
      <c r="U753" t="str">
        <f t="shared" si="72"/>
        <v>nonfiction</v>
      </c>
    </row>
    <row r="754" spans="1:21" hidden="1" x14ac:dyDescent="0.35">
      <c r="A754">
        <v>752</v>
      </c>
      <c r="B754" s="4" t="s">
        <v>1540</v>
      </c>
      <c r="C754" s="3" t="s">
        <v>1541</v>
      </c>
      <c r="D754">
        <v>5800</v>
      </c>
      <c r="E754" s="11" cm="1">
        <f t="array" ref="E754">_xlfn.IFS(L754="USD",F754, L754="CAD", F754*0.73, L754="AUD", F754*0.64, L754="DKK",F754*0.13, L754="GBP", F754*1.07, L754="CHF", F754*1.01, L754="EUR", F754*0.96)</f>
        <v>5362</v>
      </c>
      <c r="F754">
        <v>5362</v>
      </c>
      <c r="G754" s="7">
        <f t="shared" si="67"/>
        <v>0.92448275862068963</v>
      </c>
      <c r="H754" t="s">
        <v>74</v>
      </c>
      <c r="I754">
        <f t="shared" si="68"/>
        <v>47.035087719298247</v>
      </c>
      <c r="J754">
        <v>114</v>
      </c>
      <c r="K754" t="s">
        <v>21</v>
      </c>
      <c r="L754" t="s">
        <v>22</v>
      </c>
      <c r="M754" s="9">
        <f t="shared" si="69"/>
        <v>40395.208333333336</v>
      </c>
      <c r="N754">
        <v>1280984400</v>
      </c>
      <c r="O754" s="9">
        <f t="shared" si="70"/>
        <v>40413.208333333336</v>
      </c>
      <c r="P754">
        <v>1282539600</v>
      </c>
      <c r="Q754" t="b">
        <v>0</v>
      </c>
      <c r="R754" t="b">
        <v>1</v>
      </c>
      <c r="S754" t="s">
        <v>33</v>
      </c>
      <c r="T754" t="str">
        <f t="shared" si="71"/>
        <v>theater/</v>
      </c>
      <c r="U754" t="str">
        <f t="shared" si="72"/>
        <v>plays</v>
      </c>
    </row>
    <row r="755" spans="1:21" hidden="1" x14ac:dyDescent="0.35">
      <c r="A755">
        <v>753</v>
      </c>
      <c r="B755" s="4" t="s">
        <v>1542</v>
      </c>
      <c r="C755" s="3" t="s">
        <v>1543</v>
      </c>
      <c r="D755">
        <v>4700</v>
      </c>
      <c r="E755" s="11" cm="1">
        <f t="array" ref="E755">_xlfn.IFS(L755="USD",F755, L755="CAD", F755*0.73, L755="AUD", F755*0.64, L755="DKK",F755*0.13, L755="GBP", F755*1.07, L755="CHF", F755*1.01, L755="EUR", F755*0.96)</f>
        <v>12065</v>
      </c>
      <c r="F755">
        <v>12065</v>
      </c>
      <c r="G755" s="7">
        <f t="shared" si="67"/>
        <v>2.5670212765957445</v>
      </c>
      <c r="H755" t="s">
        <v>20</v>
      </c>
      <c r="I755">
        <f t="shared" si="68"/>
        <v>88.065693430656935</v>
      </c>
      <c r="J755">
        <v>137</v>
      </c>
      <c r="K755" t="s">
        <v>21</v>
      </c>
      <c r="L755" t="s">
        <v>22</v>
      </c>
      <c r="M755" s="9">
        <f t="shared" si="69"/>
        <v>40321.208333333336</v>
      </c>
      <c r="N755">
        <v>1274590800</v>
      </c>
      <c r="O755" s="9">
        <f t="shared" si="70"/>
        <v>40336.208333333336</v>
      </c>
      <c r="P755">
        <v>1275886800</v>
      </c>
      <c r="Q755" t="b">
        <v>0</v>
      </c>
      <c r="R755" t="b">
        <v>0</v>
      </c>
      <c r="S755" t="s">
        <v>122</v>
      </c>
      <c r="T755" t="str">
        <f t="shared" si="71"/>
        <v>photography/</v>
      </c>
      <c r="U755" t="str">
        <f t="shared" si="72"/>
        <v>photography books</v>
      </c>
    </row>
    <row r="756" spans="1:21" hidden="1" x14ac:dyDescent="0.35">
      <c r="A756">
        <v>754</v>
      </c>
      <c r="B756" s="4" t="s">
        <v>1544</v>
      </c>
      <c r="C756" s="3" t="s">
        <v>1545</v>
      </c>
      <c r="D756">
        <v>70400</v>
      </c>
      <c r="E756" s="11" cm="1">
        <f t="array" ref="E756">_xlfn.IFS(L756="USD",F756, L756="CAD", F756*0.73, L756="AUD", F756*0.64, L756="DKK",F756*0.13, L756="GBP", F756*1.07, L756="CHF", F756*1.01, L756="EUR", F756*0.96)</f>
        <v>118603</v>
      </c>
      <c r="F756">
        <v>118603</v>
      </c>
      <c r="G756" s="7">
        <f t="shared" si="67"/>
        <v>1.6847017045454546</v>
      </c>
      <c r="H756" t="s">
        <v>20</v>
      </c>
      <c r="I756">
        <f t="shared" si="68"/>
        <v>37.005616224648989</v>
      </c>
      <c r="J756">
        <v>3205</v>
      </c>
      <c r="K756" t="s">
        <v>21</v>
      </c>
      <c r="L756" t="s">
        <v>22</v>
      </c>
      <c r="M756" s="9">
        <f t="shared" si="69"/>
        <v>41210.208333333336</v>
      </c>
      <c r="N756">
        <v>1351400400</v>
      </c>
      <c r="O756" s="9">
        <f t="shared" si="70"/>
        <v>41263.25</v>
      </c>
      <c r="P756">
        <v>1355983200</v>
      </c>
      <c r="Q756" t="b">
        <v>0</v>
      </c>
      <c r="R756" t="b">
        <v>0</v>
      </c>
      <c r="S756" t="s">
        <v>33</v>
      </c>
      <c r="T756" t="str">
        <f t="shared" si="71"/>
        <v>theater/</v>
      </c>
      <c r="U756" t="str">
        <f t="shared" si="72"/>
        <v>plays</v>
      </c>
    </row>
    <row r="757" spans="1:21" hidden="1" x14ac:dyDescent="0.35">
      <c r="A757">
        <v>755</v>
      </c>
      <c r="B757" s="4" t="s">
        <v>1546</v>
      </c>
      <c r="C757" s="3" t="s">
        <v>1547</v>
      </c>
      <c r="D757">
        <v>4500</v>
      </c>
      <c r="E757" s="11" cm="1">
        <f t="array" ref="E757">_xlfn.IFS(L757="USD",F757, L757="CAD", F757*0.73, L757="AUD", F757*0.64, L757="DKK",F757*0.13, L757="GBP", F757*1.07, L757="CHF", F757*1.01, L757="EUR", F757*0.96)</f>
        <v>974.48</v>
      </c>
      <c r="F757">
        <v>7496</v>
      </c>
      <c r="G757" s="7">
        <f t="shared" si="67"/>
        <v>1.6657777777777778</v>
      </c>
      <c r="H757" t="s">
        <v>20</v>
      </c>
      <c r="I757">
        <f t="shared" si="68"/>
        <v>26.027777777777779</v>
      </c>
      <c r="J757">
        <v>288</v>
      </c>
      <c r="K757" t="s">
        <v>36</v>
      </c>
      <c r="L757" t="s">
        <v>37</v>
      </c>
      <c r="M757" s="9">
        <f t="shared" si="69"/>
        <v>43096.25</v>
      </c>
      <c r="N757">
        <v>1514354400</v>
      </c>
      <c r="O757" s="9">
        <f t="shared" si="70"/>
        <v>43108.25</v>
      </c>
      <c r="P757">
        <v>1515391200</v>
      </c>
      <c r="Q757" t="b">
        <v>0</v>
      </c>
      <c r="R757" t="b">
        <v>1</v>
      </c>
      <c r="S757" t="s">
        <v>33</v>
      </c>
      <c r="T757" t="str">
        <f t="shared" si="71"/>
        <v>theater/</v>
      </c>
      <c r="U757" t="str">
        <f t="shared" si="72"/>
        <v>plays</v>
      </c>
    </row>
    <row r="758" spans="1:21" hidden="1" x14ac:dyDescent="0.35">
      <c r="A758">
        <v>756</v>
      </c>
      <c r="B758" s="4" t="s">
        <v>1548</v>
      </c>
      <c r="C758" s="3" t="s">
        <v>1549</v>
      </c>
      <c r="D758">
        <v>1300</v>
      </c>
      <c r="E758" s="11" cm="1">
        <f t="array" ref="E758">_xlfn.IFS(L758="USD",F758, L758="CAD", F758*0.73, L758="AUD", F758*0.64, L758="DKK",F758*0.13, L758="GBP", F758*1.07, L758="CHF", F758*1.01, L758="EUR", F758*0.96)</f>
        <v>10037</v>
      </c>
      <c r="F758">
        <v>10037</v>
      </c>
      <c r="G758" s="7">
        <f t="shared" si="67"/>
        <v>7.7207692307692311</v>
      </c>
      <c r="H758" t="s">
        <v>20</v>
      </c>
      <c r="I758">
        <f t="shared" si="68"/>
        <v>67.817567567567565</v>
      </c>
      <c r="J758">
        <v>148</v>
      </c>
      <c r="K758" t="s">
        <v>21</v>
      </c>
      <c r="L758" t="s">
        <v>22</v>
      </c>
      <c r="M758" s="9">
        <f t="shared" si="69"/>
        <v>42024.25</v>
      </c>
      <c r="N758">
        <v>1421733600</v>
      </c>
      <c r="O758" s="9">
        <f t="shared" si="70"/>
        <v>42030.25</v>
      </c>
      <c r="P758">
        <v>1422252000</v>
      </c>
      <c r="Q758" t="b">
        <v>0</v>
      </c>
      <c r="R758" t="b">
        <v>0</v>
      </c>
      <c r="S758" t="s">
        <v>33</v>
      </c>
      <c r="T758" t="str">
        <f t="shared" si="71"/>
        <v>theater/</v>
      </c>
      <c r="U758" t="str">
        <f t="shared" si="72"/>
        <v>plays</v>
      </c>
    </row>
    <row r="759" spans="1:21" hidden="1" x14ac:dyDescent="0.35">
      <c r="A759">
        <v>757</v>
      </c>
      <c r="B759" s="4" t="s">
        <v>1550</v>
      </c>
      <c r="C759" s="3" t="s">
        <v>1551</v>
      </c>
      <c r="D759">
        <v>1400</v>
      </c>
      <c r="E759" s="11" cm="1">
        <f t="array" ref="E759">_xlfn.IFS(L759="USD",F759, L759="CAD", F759*0.73, L759="AUD", F759*0.64, L759="DKK",F759*0.13, L759="GBP", F759*1.07, L759="CHF", F759*1.01, L759="EUR", F759*0.96)</f>
        <v>5696</v>
      </c>
      <c r="F759">
        <v>5696</v>
      </c>
      <c r="G759" s="7">
        <f t="shared" si="67"/>
        <v>4.0685714285714285</v>
      </c>
      <c r="H759" t="s">
        <v>20</v>
      </c>
      <c r="I759">
        <f t="shared" si="68"/>
        <v>49.964912280701753</v>
      </c>
      <c r="J759">
        <v>114</v>
      </c>
      <c r="K759" t="s">
        <v>21</v>
      </c>
      <c r="L759" t="s">
        <v>22</v>
      </c>
      <c r="M759" s="9">
        <f t="shared" si="69"/>
        <v>40675.208333333336</v>
      </c>
      <c r="N759">
        <v>1305176400</v>
      </c>
      <c r="O759" s="9">
        <f t="shared" si="70"/>
        <v>40679.208333333336</v>
      </c>
      <c r="P759">
        <v>1305522000</v>
      </c>
      <c r="Q759" t="b">
        <v>0</v>
      </c>
      <c r="R759" t="b">
        <v>0</v>
      </c>
      <c r="S759" t="s">
        <v>53</v>
      </c>
      <c r="T759" t="str">
        <f t="shared" si="71"/>
        <v>film &amp; video/</v>
      </c>
      <c r="U759" t="str">
        <f t="shared" si="72"/>
        <v>drama</v>
      </c>
    </row>
    <row r="760" spans="1:21" hidden="1" x14ac:dyDescent="0.35">
      <c r="A760">
        <v>758</v>
      </c>
      <c r="B760" s="4" t="s">
        <v>1552</v>
      </c>
      <c r="C760" s="3" t="s">
        <v>1553</v>
      </c>
      <c r="D760">
        <v>29600</v>
      </c>
      <c r="E760" s="11" cm="1">
        <f t="array" ref="E760">_xlfn.IFS(L760="USD",F760, L760="CAD", F760*0.73, L760="AUD", F760*0.64, L760="DKK",F760*0.13, L760="GBP", F760*1.07, L760="CHF", F760*1.01, L760="EUR", F760*0.96)</f>
        <v>121913.65</v>
      </c>
      <c r="F760">
        <v>167005</v>
      </c>
      <c r="G760" s="7">
        <f t="shared" si="67"/>
        <v>5.6420608108108112</v>
      </c>
      <c r="H760" t="s">
        <v>20</v>
      </c>
      <c r="I760">
        <f t="shared" si="68"/>
        <v>110.01646903820817</v>
      </c>
      <c r="J760">
        <v>1518</v>
      </c>
      <c r="K760" t="s">
        <v>15</v>
      </c>
      <c r="L760" t="s">
        <v>16</v>
      </c>
      <c r="M760" s="9">
        <f t="shared" si="69"/>
        <v>41936.208333333336</v>
      </c>
      <c r="N760">
        <v>1414126800</v>
      </c>
      <c r="O760" s="9">
        <f t="shared" si="70"/>
        <v>41945.208333333336</v>
      </c>
      <c r="P760">
        <v>1414904400</v>
      </c>
      <c r="Q760" t="b">
        <v>0</v>
      </c>
      <c r="R760" t="b">
        <v>0</v>
      </c>
      <c r="S760" t="s">
        <v>23</v>
      </c>
      <c r="T760" t="str">
        <f t="shared" si="71"/>
        <v>music/</v>
      </c>
      <c r="U760" t="str">
        <f t="shared" si="72"/>
        <v>rock</v>
      </c>
    </row>
    <row r="761" spans="1:21" ht="31" x14ac:dyDescent="0.35">
      <c r="A761">
        <v>759</v>
      </c>
      <c r="B761" s="4" t="s">
        <v>1554</v>
      </c>
      <c r="C761" s="3" t="s">
        <v>1555</v>
      </c>
      <c r="D761">
        <v>167500</v>
      </c>
      <c r="E761" s="11" cm="1">
        <f t="array" ref="E761">_xlfn.IFS(L761="USD",F761, L761="CAD", F761*0.73, L761="AUD", F761*0.64, L761="DKK",F761*0.13, L761="GBP", F761*1.07, L761="CHF", F761*1.01, L761="EUR", F761*0.96)</f>
        <v>114615</v>
      </c>
      <c r="F761">
        <v>114615</v>
      </c>
      <c r="G761" s="7">
        <f t="shared" si="67"/>
        <v>0.6842686567164179</v>
      </c>
      <c r="H761" t="s">
        <v>14</v>
      </c>
      <c r="I761">
        <f t="shared" si="68"/>
        <v>89.964678178963894</v>
      </c>
      <c r="J761">
        <v>1274</v>
      </c>
      <c r="K761" t="s">
        <v>21</v>
      </c>
      <c r="L761" t="s">
        <v>22</v>
      </c>
      <c r="M761" s="9">
        <f t="shared" si="69"/>
        <v>43136.25</v>
      </c>
      <c r="N761">
        <v>1517810400</v>
      </c>
      <c r="O761" s="9">
        <f t="shared" si="70"/>
        <v>43166.25</v>
      </c>
      <c r="P761">
        <v>1520402400</v>
      </c>
      <c r="Q761" t="b">
        <v>0</v>
      </c>
      <c r="R761" t="b">
        <v>0</v>
      </c>
      <c r="S761" t="s">
        <v>50</v>
      </c>
      <c r="T761" t="str">
        <f t="shared" si="71"/>
        <v>music/</v>
      </c>
      <c r="U761" t="str">
        <f t="shared" si="72"/>
        <v>electric music</v>
      </c>
    </row>
    <row r="762" spans="1:21" x14ac:dyDescent="0.35">
      <c r="A762">
        <v>760</v>
      </c>
      <c r="B762" s="4" t="s">
        <v>1556</v>
      </c>
      <c r="C762" s="3" t="s">
        <v>1557</v>
      </c>
      <c r="D762">
        <v>48300</v>
      </c>
      <c r="E762" s="11" cm="1">
        <f t="array" ref="E762">_xlfn.IFS(L762="USD",F762, L762="CAD", F762*0.73, L762="AUD", F762*0.64, L762="DKK",F762*0.13, L762="GBP", F762*1.07, L762="CHF", F762*1.01, L762="EUR", F762*0.96)</f>
        <v>15928.32</v>
      </c>
      <c r="F762">
        <v>16592</v>
      </c>
      <c r="G762" s="7">
        <f t="shared" si="67"/>
        <v>0.34351966873706002</v>
      </c>
      <c r="H762" t="s">
        <v>14</v>
      </c>
      <c r="I762">
        <f t="shared" si="68"/>
        <v>79.009523809523813</v>
      </c>
      <c r="J762">
        <v>210</v>
      </c>
      <c r="K762" t="s">
        <v>107</v>
      </c>
      <c r="L762" t="s">
        <v>108</v>
      </c>
      <c r="M762" s="9">
        <f t="shared" si="69"/>
        <v>43678.208333333328</v>
      </c>
      <c r="N762">
        <v>1564635600</v>
      </c>
      <c r="O762" s="9">
        <f t="shared" si="70"/>
        <v>43707.208333333328</v>
      </c>
      <c r="P762">
        <v>1567141200</v>
      </c>
      <c r="Q762" t="b">
        <v>0</v>
      </c>
      <c r="R762" t="b">
        <v>1</v>
      </c>
      <c r="S762" t="s">
        <v>89</v>
      </c>
      <c r="T762" t="str">
        <f t="shared" si="71"/>
        <v>games/</v>
      </c>
      <c r="U762" t="str">
        <f t="shared" si="72"/>
        <v>video games</v>
      </c>
    </row>
    <row r="763" spans="1:21" hidden="1" x14ac:dyDescent="0.35">
      <c r="A763">
        <v>761</v>
      </c>
      <c r="B763" s="4" t="s">
        <v>1558</v>
      </c>
      <c r="C763" s="3" t="s">
        <v>1559</v>
      </c>
      <c r="D763">
        <v>2200</v>
      </c>
      <c r="E763" s="11" cm="1">
        <f t="array" ref="E763">_xlfn.IFS(L763="USD",F763, L763="CAD", F763*0.73, L763="AUD", F763*0.64, L763="DKK",F763*0.13, L763="GBP", F763*1.07, L763="CHF", F763*1.01, L763="EUR", F763*0.96)</f>
        <v>14420</v>
      </c>
      <c r="F763">
        <v>14420</v>
      </c>
      <c r="G763" s="7">
        <f t="shared" si="67"/>
        <v>6.5545454545454547</v>
      </c>
      <c r="H763" t="s">
        <v>20</v>
      </c>
      <c r="I763">
        <f t="shared" si="68"/>
        <v>86.867469879518069</v>
      </c>
      <c r="J763">
        <v>166</v>
      </c>
      <c r="K763" t="s">
        <v>21</v>
      </c>
      <c r="L763" t="s">
        <v>22</v>
      </c>
      <c r="M763" s="9">
        <f t="shared" si="69"/>
        <v>42938.208333333328</v>
      </c>
      <c r="N763">
        <v>1500699600</v>
      </c>
      <c r="O763" s="9">
        <f t="shared" si="70"/>
        <v>42943.208333333328</v>
      </c>
      <c r="P763">
        <v>1501131600</v>
      </c>
      <c r="Q763" t="b">
        <v>0</v>
      </c>
      <c r="R763" t="b">
        <v>0</v>
      </c>
      <c r="S763" t="s">
        <v>23</v>
      </c>
      <c r="T763" t="str">
        <f t="shared" si="71"/>
        <v>music/</v>
      </c>
      <c r="U763" t="str">
        <f t="shared" si="72"/>
        <v>rock</v>
      </c>
    </row>
    <row r="764" spans="1:21" hidden="1" x14ac:dyDescent="0.35">
      <c r="A764">
        <v>762</v>
      </c>
      <c r="B764" s="4" t="s">
        <v>668</v>
      </c>
      <c r="C764" s="3" t="s">
        <v>1560</v>
      </c>
      <c r="D764">
        <v>3500</v>
      </c>
      <c r="E764" s="11" cm="1">
        <f t="array" ref="E764">_xlfn.IFS(L764="USD",F764, L764="CAD", F764*0.73, L764="AUD", F764*0.64, L764="DKK",F764*0.13, L764="GBP", F764*1.07, L764="CHF", F764*1.01, L764="EUR", F764*0.96)</f>
        <v>3970.56</v>
      </c>
      <c r="F764">
        <v>6204</v>
      </c>
      <c r="G764" s="7">
        <f t="shared" si="67"/>
        <v>1.7725714285714285</v>
      </c>
      <c r="H764" t="s">
        <v>20</v>
      </c>
      <c r="I764">
        <f t="shared" si="68"/>
        <v>62.04</v>
      </c>
      <c r="J764">
        <v>100</v>
      </c>
      <c r="K764" t="s">
        <v>26</v>
      </c>
      <c r="L764" t="s">
        <v>27</v>
      </c>
      <c r="M764" s="9">
        <f t="shared" si="69"/>
        <v>41241.25</v>
      </c>
      <c r="N764">
        <v>1354082400</v>
      </c>
      <c r="O764" s="9">
        <f t="shared" si="70"/>
        <v>41252.25</v>
      </c>
      <c r="P764">
        <v>1355032800</v>
      </c>
      <c r="Q764" t="b">
        <v>0</v>
      </c>
      <c r="R764" t="b">
        <v>0</v>
      </c>
      <c r="S764" t="s">
        <v>159</v>
      </c>
      <c r="T764" t="str">
        <f t="shared" si="71"/>
        <v>music/</v>
      </c>
      <c r="U764" t="str">
        <f t="shared" si="72"/>
        <v>jazz</v>
      </c>
    </row>
    <row r="765" spans="1:21" hidden="1" x14ac:dyDescent="0.35">
      <c r="A765">
        <v>763</v>
      </c>
      <c r="B765" s="4" t="s">
        <v>1561</v>
      </c>
      <c r="C765" s="3" t="s">
        <v>1562</v>
      </c>
      <c r="D765">
        <v>5600</v>
      </c>
      <c r="E765" s="11" cm="1">
        <f t="array" ref="E765">_xlfn.IFS(L765="USD",F765, L765="CAD", F765*0.73, L765="AUD", F765*0.64, L765="DKK",F765*0.13, L765="GBP", F765*1.07, L765="CHF", F765*1.01, L765="EUR", F765*0.96)</f>
        <v>6338</v>
      </c>
      <c r="F765">
        <v>6338</v>
      </c>
      <c r="G765" s="7">
        <f t="shared" si="67"/>
        <v>1.1317857142857144</v>
      </c>
      <c r="H765" t="s">
        <v>20</v>
      </c>
      <c r="I765">
        <f t="shared" si="68"/>
        <v>26.970212765957445</v>
      </c>
      <c r="J765">
        <v>235</v>
      </c>
      <c r="K765" t="s">
        <v>21</v>
      </c>
      <c r="L765" t="s">
        <v>22</v>
      </c>
      <c r="M765" s="9">
        <f t="shared" si="69"/>
        <v>41037.208333333336</v>
      </c>
      <c r="N765">
        <v>1336453200</v>
      </c>
      <c r="O765" s="9">
        <f t="shared" si="70"/>
        <v>41072.208333333336</v>
      </c>
      <c r="P765">
        <v>1339477200</v>
      </c>
      <c r="Q765" t="b">
        <v>0</v>
      </c>
      <c r="R765" t="b">
        <v>1</v>
      </c>
      <c r="S765" t="s">
        <v>33</v>
      </c>
      <c r="T765" t="str">
        <f t="shared" si="71"/>
        <v>theater/</v>
      </c>
      <c r="U765" t="str">
        <f t="shared" si="72"/>
        <v>plays</v>
      </c>
    </row>
    <row r="766" spans="1:21" ht="31" hidden="1" x14ac:dyDescent="0.35">
      <c r="A766">
        <v>764</v>
      </c>
      <c r="B766" s="4" t="s">
        <v>1563</v>
      </c>
      <c r="C766" s="3" t="s">
        <v>1564</v>
      </c>
      <c r="D766">
        <v>1100</v>
      </c>
      <c r="E766" s="11" cm="1">
        <f t="array" ref="E766">_xlfn.IFS(L766="USD",F766, L766="CAD", F766*0.73, L766="AUD", F766*0.64, L766="DKK",F766*0.13, L766="GBP", F766*1.07, L766="CHF", F766*1.01, L766="EUR", F766*0.96)</f>
        <v>8010</v>
      </c>
      <c r="F766">
        <v>8010</v>
      </c>
      <c r="G766" s="7">
        <f t="shared" si="67"/>
        <v>7.2818181818181822</v>
      </c>
      <c r="H766" t="s">
        <v>20</v>
      </c>
      <c r="I766">
        <f t="shared" si="68"/>
        <v>54.121621621621621</v>
      </c>
      <c r="J766">
        <v>148</v>
      </c>
      <c r="K766" t="s">
        <v>21</v>
      </c>
      <c r="L766" t="s">
        <v>22</v>
      </c>
      <c r="M766" s="9">
        <f t="shared" si="69"/>
        <v>40676.208333333336</v>
      </c>
      <c r="N766">
        <v>1305262800</v>
      </c>
      <c r="O766" s="9">
        <f t="shared" si="70"/>
        <v>40684.208333333336</v>
      </c>
      <c r="P766">
        <v>1305954000</v>
      </c>
      <c r="Q766" t="b">
        <v>0</v>
      </c>
      <c r="R766" t="b">
        <v>0</v>
      </c>
      <c r="S766" t="s">
        <v>23</v>
      </c>
      <c r="T766" t="str">
        <f t="shared" si="71"/>
        <v>music/</v>
      </c>
      <c r="U766" t="str">
        <f t="shared" si="72"/>
        <v>rock</v>
      </c>
    </row>
    <row r="767" spans="1:21" hidden="1" x14ac:dyDescent="0.35">
      <c r="A767">
        <v>765</v>
      </c>
      <c r="B767" s="4" t="s">
        <v>1565</v>
      </c>
      <c r="C767" s="3" t="s">
        <v>1566</v>
      </c>
      <c r="D767">
        <v>3900</v>
      </c>
      <c r="E767" s="11" cm="1">
        <f t="array" ref="E767">_xlfn.IFS(L767="USD",F767, L767="CAD", F767*0.73, L767="AUD", F767*0.64, L767="DKK",F767*0.13, L767="GBP", F767*1.07, L767="CHF", F767*1.01, L767="EUR", F767*0.96)</f>
        <v>8125</v>
      </c>
      <c r="F767">
        <v>8125</v>
      </c>
      <c r="G767" s="7">
        <f t="shared" si="67"/>
        <v>2.0833333333333335</v>
      </c>
      <c r="H767" t="s">
        <v>20</v>
      </c>
      <c r="I767">
        <f t="shared" si="68"/>
        <v>41.035353535353536</v>
      </c>
      <c r="J767">
        <v>198</v>
      </c>
      <c r="K767" t="s">
        <v>21</v>
      </c>
      <c r="L767" t="s">
        <v>22</v>
      </c>
      <c r="M767" s="9">
        <f t="shared" si="69"/>
        <v>42840.208333333328</v>
      </c>
      <c r="N767">
        <v>1492232400</v>
      </c>
      <c r="O767" s="9">
        <f t="shared" si="70"/>
        <v>42865.208333333328</v>
      </c>
      <c r="P767">
        <v>1494392400</v>
      </c>
      <c r="Q767" t="b">
        <v>1</v>
      </c>
      <c r="R767" t="b">
        <v>1</v>
      </c>
      <c r="S767" t="s">
        <v>60</v>
      </c>
      <c r="T767" t="str">
        <f t="shared" si="71"/>
        <v>music/</v>
      </c>
      <c r="U767" t="str">
        <f t="shared" si="72"/>
        <v>indie rock</v>
      </c>
    </row>
    <row r="768" spans="1:21" ht="31" x14ac:dyDescent="0.35">
      <c r="A768">
        <v>766</v>
      </c>
      <c r="B768" s="4" t="s">
        <v>1567</v>
      </c>
      <c r="C768" s="3" t="s">
        <v>1568</v>
      </c>
      <c r="D768">
        <v>43800</v>
      </c>
      <c r="E768" s="11" cm="1">
        <f t="array" ref="E768">_xlfn.IFS(L768="USD",F768, L768="CAD", F768*0.73, L768="AUD", F768*0.64, L768="DKK",F768*0.13, L768="GBP", F768*1.07, L768="CHF", F768*1.01, L768="EUR", F768*0.96)</f>
        <v>8737.92</v>
      </c>
      <c r="F768">
        <v>13653</v>
      </c>
      <c r="G768" s="7">
        <f t="shared" si="67"/>
        <v>0.31171232876712329</v>
      </c>
      <c r="H768" t="s">
        <v>14</v>
      </c>
      <c r="I768">
        <f t="shared" si="68"/>
        <v>55.052419354838712</v>
      </c>
      <c r="J768">
        <v>248</v>
      </c>
      <c r="K768" t="s">
        <v>26</v>
      </c>
      <c r="L768" t="s">
        <v>27</v>
      </c>
      <c r="M768" s="9">
        <f t="shared" si="69"/>
        <v>43362.208333333328</v>
      </c>
      <c r="N768">
        <v>1537333200</v>
      </c>
      <c r="O768" s="9">
        <f t="shared" si="70"/>
        <v>43363.208333333328</v>
      </c>
      <c r="P768">
        <v>1537419600</v>
      </c>
      <c r="Q768" t="b">
        <v>0</v>
      </c>
      <c r="R768" t="b">
        <v>0</v>
      </c>
      <c r="S768" t="s">
        <v>474</v>
      </c>
      <c r="T768" t="str">
        <f t="shared" si="71"/>
        <v>film &amp; video/</v>
      </c>
      <c r="U768" t="str">
        <f t="shared" si="72"/>
        <v>science fiction</v>
      </c>
    </row>
    <row r="769" spans="1:21" x14ac:dyDescent="0.35">
      <c r="A769">
        <v>767</v>
      </c>
      <c r="B769" s="4" t="s">
        <v>1569</v>
      </c>
      <c r="C769" s="3" t="s">
        <v>1570</v>
      </c>
      <c r="D769">
        <v>97200</v>
      </c>
      <c r="E769" s="11" cm="1">
        <f t="array" ref="E769">_xlfn.IFS(L769="USD",F769, L769="CAD", F769*0.73, L769="AUD", F769*0.64, L769="DKK",F769*0.13, L769="GBP", F769*1.07, L769="CHF", F769*1.01, L769="EUR", F769*0.96)</f>
        <v>55372</v>
      </c>
      <c r="F769">
        <v>55372</v>
      </c>
      <c r="G769" s="7">
        <f t="shared" si="67"/>
        <v>0.56967078189300413</v>
      </c>
      <c r="H769" t="s">
        <v>14</v>
      </c>
      <c r="I769">
        <f t="shared" si="68"/>
        <v>107.93762183235867</v>
      </c>
      <c r="J769">
        <v>513</v>
      </c>
      <c r="K769" t="s">
        <v>21</v>
      </c>
      <c r="L769" t="s">
        <v>22</v>
      </c>
      <c r="M769" s="9">
        <f t="shared" si="69"/>
        <v>42283.208333333328</v>
      </c>
      <c r="N769">
        <v>1444107600</v>
      </c>
      <c r="O769" s="9">
        <f t="shared" si="70"/>
        <v>42328.25</v>
      </c>
      <c r="P769">
        <v>1447999200</v>
      </c>
      <c r="Q769" t="b">
        <v>0</v>
      </c>
      <c r="R769" t="b">
        <v>0</v>
      </c>
      <c r="S769" t="s">
        <v>206</v>
      </c>
      <c r="T769" t="str">
        <f t="shared" si="71"/>
        <v>publishing/</v>
      </c>
      <c r="U769" t="str">
        <f t="shared" si="72"/>
        <v>translations</v>
      </c>
    </row>
    <row r="770" spans="1:21" hidden="1" x14ac:dyDescent="0.35">
      <c r="A770">
        <v>768</v>
      </c>
      <c r="B770" s="4" t="s">
        <v>1571</v>
      </c>
      <c r="C770" s="3" t="s">
        <v>1572</v>
      </c>
      <c r="D770">
        <v>4800</v>
      </c>
      <c r="E770" s="11" cm="1">
        <f t="array" ref="E770">_xlfn.IFS(L770="USD",F770, L770="CAD", F770*0.73, L770="AUD", F770*0.64, L770="DKK",F770*0.13, L770="GBP", F770*1.07, L770="CHF", F770*1.01, L770="EUR", F770*0.96)</f>
        <v>11088</v>
      </c>
      <c r="F770">
        <v>11088</v>
      </c>
      <c r="G770" s="7">
        <f t="shared" ref="G770:G833" si="73">F770/D770</f>
        <v>2.31</v>
      </c>
      <c r="H770" t="s">
        <v>20</v>
      </c>
      <c r="I770">
        <f t="shared" si="68"/>
        <v>73.92</v>
      </c>
      <c r="J770">
        <v>150</v>
      </c>
      <c r="K770" t="s">
        <v>21</v>
      </c>
      <c r="L770" t="s">
        <v>22</v>
      </c>
      <c r="M770" s="9">
        <f t="shared" si="69"/>
        <v>41619.25</v>
      </c>
      <c r="N770">
        <v>1386741600</v>
      </c>
      <c r="O770" s="9">
        <f t="shared" si="70"/>
        <v>41634.25</v>
      </c>
      <c r="P770">
        <v>1388037600</v>
      </c>
      <c r="Q770" t="b">
        <v>0</v>
      </c>
      <c r="R770" t="b">
        <v>0</v>
      </c>
      <c r="S770" t="s">
        <v>33</v>
      </c>
      <c r="T770" t="str">
        <f t="shared" si="71"/>
        <v>theater/</v>
      </c>
      <c r="U770" t="str">
        <f t="shared" si="72"/>
        <v>plays</v>
      </c>
    </row>
    <row r="771" spans="1:21" x14ac:dyDescent="0.35">
      <c r="A771">
        <v>769</v>
      </c>
      <c r="B771" s="4" t="s">
        <v>1573</v>
      </c>
      <c r="C771" s="3" t="s">
        <v>1574</v>
      </c>
      <c r="D771">
        <v>125600</v>
      </c>
      <c r="E771" s="11" cm="1">
        <f t="array" ref="E771">_xlfn.IFS(L771="USD",F771, L771="CAD", F771*0.73, L771="AUD", F771*0.64, L771="DKK",F771*0.13, L771="GBP", F771*1.07, L771="CHF", F771*1.01, L771="EUR", F771*0.96)</f>
        <v>109106</v>
      </c>
      <c r="F771">
        <v>109106</v>
      </c>
      <c r="G771" s="7">
        <f t="shared" si="73"/>
        <v>0.86867834394904464</v>
      </c>
      <c r="H771" t="s">
        <v>14</v>
      </c>
      <c r="I771">
        <f t="shared" ref="I771:I834" si="74">(F771/J771)</f>
        <v>31.995894428152493</v>
      </c>
      <c r="J771">
        <v>3410</v>
      </c>
      <c r="K771" t="s">
        <v>21</v>
      </c>
      <c r="L771" t="s">
        <v>22</v>
      </c>
      <c r="M771" s="9">
        <f t="shared" ref="M771:M834" si="75">(((N771/60)/60)/24)+DATE(1970, 1, 1)</f>
        <v>41501.208333333336</v>
      </c>
      <c r="N771">
        <v>1376542800</v>
      </c>
      <c r="O771" s="9">
        <f t="shared" ref="O771:O834" si="76">(((P771/60)/60)/24)+DATE(1970, 1, 1)</f>
        <v>41527.208333333336</v>
      </c>
      <c r="P771">
        <v>1378789200</v>
      </c>
      <c r="Q771" t="b">
        <v>0</v>
      </c>
      <c r="R771" t="b">
        <v>0</v>
      </c>
      <c r="S771" t="s">
        <v>89</v>
      </c>
      <c r="T771" t="str">
        <f t="shared" si="71"/>
        <v>games/</v>
      </c>
      <c r="U771" t="str">
        <f t="shared" si="72"/>
        <v>video games</v>
      </c>
    </row>
    <row r="772" spans="1:21" hidden="1" x14ac:dyDescent="0.35">
      <c r="A772">
        <v>770</v>
      </c>
      <c r="B772" s="4" t="s">
        <v>1575</v>
      </c>
      <c r="C772" s="3" t="s">
        <v>1576</v>
      </c>
      <c r="D772">
        <v>4300</v>
      </c>
      <c r="E772" s="11" cm="1">
        <f t="array" ref="E772">_xlfn.IFS(L772="USD",F772, L772="CAD", F772*0.73, L772="AUD", F772*0.64, L772="DKK",F772*0.13, L772="GBP", F772*1.07, L772="CHF", F772*1.01, L772="EUR", F772*0.96)</f>
        <v>11176.32</v>
      </c>
      <c r="F772">
        <v>11642</v>
      </c>
      <c r="G772" s="7">
        <f t="shared" si="73"/>
        <v>2.7074418604651163</v>
      </c>
      <c r="H772" t="s">
        <v>20</v>
      </c>
      <c r="I772">
        <f t="shared" si="74"/>
        <v>53.898148148148145</v>
      </c>
      <c r="J772">
        <v>216</v>
      </c>
      <c r="K772" t="s">
        <v>107</v>
      </c>
      <c r="L772" t="s">
        <v>108</v>
      </c>
      <c r="M772" s="9">
        <f t="shared" si="75"/>
        <v>41743.208333333336</v>
      </c>
      <c r="N772">
        <v>1397451600</v>
      </c>
      <c r="O772" s="9">
        <f t="shared" si="76"/>
        <v>41750.208333333336</v>
      </c>
      <c r="P772">
        <v>1398056400</v>
      </c>
      <c r="Q772" t="b">
        <v>0</v>
      </c>
      <c r="R772" t="b">
        <v>1</v>
      </c>
      <c r="S772" t="s">
        <v>33</v>
      </c>
      <c r="T772" t="str">
        <f t="shared" si="71"/>
        <v>theater/</v>
      </c>
      <c r="U772" t="str">
        <f t="shared" si="72"/>
        <v>plays</v>
      </c>
    </row>
    <row r="773" spans="1:21" hidden="1" x14ac:dyDescent="0.35">
      <c r="A773">
        <v>771</v>
      </c>
      <c r="B773" s="4" t="s">
        <v>1577</v>
      </c>
      <c r="C773" s="3" t="s">
        <v>1578</v>
      </c>
      <c r="D773">
        <v>5600</v>
      </c>
      <c r="E773" s="11" cm="1">
        <f t="array" ref="E773">_xlfn.IFS(L773="USD",F773, L773="CAD", F773*0.73, L773="AUD", F773*0.64, L773="DKK",F773*0.13, L773="GBP", F773*1.07, L773="CHF", F773*1.01, L773="EUR", F773*0.96)</f>
        <v>2769</v>
      </c>
      <c r="F773">
        <v>2769</v>
      </c>
      <c r="G773" s="7">
        <f t="shared" si="73"/>
        <v>0.49446428571428569</v>
      </c>
      <c r="H773" t="s">
        <v>74</v>
      </c>
      <c r="I773">
        <f t="shared" si="74"/>
        <v>106.5</v>
      </c>
      <c r="J773">
        <v>26</v>
      </c>
      <c r="K773" t="s">
        <v>21</v>
      </c>
      <c r="L773" t="s">
        <v>22</v>
      </c>
      <c r="M773" s="9">
        <f t="shared" si="75"/>
        <v>43491.25</v>
      </c>
      <c r="N773">
        <v>1548482400</v>
      </c>
      <c r="O773" s="9">
        <f t="shared" si="76"/>
        <v>43518.25</v>
      </c>
      <c r="P773">
        <v>1550815200</v>
      </c>
      <c r="Q773" t="b">
        <v>0</v>
      </c>
      <c r="R773" t="b">
        <v>0</v>
      </c>
      <c r="S773" t="s">
        <v>33</v>
      </c>
      <c r="T773" t="str">
        <f t="shared" ref="T773:T836" si="77">LEFT(S773, SEARCH("/",S773,1))</f>
        <v>theater/</v>
      </c>
      <c r="U773" t="str">
        <f t="shared" si="72"/>
        <v>plays</v>
      </c>
    </row>
    <row r="774" spans="1:21" hidden="1" x14ac:dyDescent="0.35">
      <c r="A774">
        <v>772</v>
      </c>
      <c r="B774" s="4" t="s">
        <v>1579</v>
      </c>
      <c r="C774" s="3" t="s">
        <v>1580</v>
      </c>
      <c r="D774">
        <v>149600</v>
      </c>
      <c r="E774" s="11" cm="1">
        <f t="array" ref="E774">_xlfn.IFS(L774="USD",F774, L774="CAD", F774*0.73, L774="AUD", F774*0.64, L774="DKK",F774*0.13, L774="GBP", F774*1.07, L774="CHF", F774*1.01, L774="EUR", F774*0.96)</f>
        <v>169586</v>
      </c>
      <c r="F774">
        <v>169586</v>
      </c>
      <c r="G774" s="7">
        <f t="shared" si="73"/>
        <v>1.1335962566844919</v>
      </c>
      <c r="H774" t="s">
        <v>20</v>
      </c>
      <c r="I774">
        <f t="shared" si="74"/>
        <v>32.999805409612762</v>
      </c>
      <c r="J774">
        <v>5139</v>
      </c>
      <c r="K774" t="s">
        <v>21</v>
      </c>
      <c r="L774" t="s">
        <v>22</v>
      </c>
      <c r="M774" s="9">
        <f t="shared" si="75"/>
        <v>43505.25</v>
      </c>
      <c r="N774">
        <v>1549692000</v>
      </c>
      <c r="O774" s="9">
        <f t="shared" si="76"/>
        <v>43509.25</v>
      </c>
      <c r="P774">
        <v>1550037600</v>
      </c>
      <c r="Q774" t="b">
        <v>0</v>
      </c>
      <c r="R774" t="b">
        <v>0</v>
      </c>
      <c r="S774" t="s">
        <v>60</v>
      </c>
      <c r="T774" t="str">
        <f t="shared" si="77"/>
        <v>music/</v>
      </c>
      <c r="U774" t="str">
        <f t="shared" si="72"/>
        <v>indie rock</v>
      </c>
    </row>
    <row r="775" spans="1:21" hidden="1" x14ac:dyDescent="0.35">
      <c r="A775">
        <v>773</v>
      </c>
      <c r="B775" s="4" t="s">
        <v>1581</v>
      </c>
      <c r="C775" s="3" t="s">
        <v>1582</v>
      </c>
      <c r="D775">
        <v>53100</v>
      </c>
      <c r="E775" s="11" cm="1">
        <f t="array" ref="E775">_xlfn.IFS(L775="USD",F775, L775="CAD", F775*0.73, L775="AUD", F775*0.64, L775="DKK",F775*0.13, L775="GBP", F775*1.07, L775="CHF", F775*1.01, L775="EUR", F775*0.96)</f>
        <v>101185</v>
      </c>
      <c r="F775">
        <v>101185</v>
      </c>
      <c r="G775" s="7">
        <f t="shared" si="73"/>
        <v>1.9055555555555554</v>
      </c>
      <c r="H775" t="s">
        <v>20</v>
      </c>
      <c r="I775">
        <f t="shared" si="74"/>
        <v>43.00254993625159</v>
      </c>
      <c r="J775">
        <v>2353</v>
      </c>
      <c r="K775" t="s">
        <v>21</v>
      </c>
      <c r="L775" t="s">
        <v>22</v>
      </c>
      <c r="M775" s="9">
        <f t="shared" si="75"/>
        <v>42838.208333333328</v>
      </c>
      <c r="N775">
        <v>1492059600</v>
      </c>
      <c r="O775" s="9">
        <f t="shared" si="76"/>
        <v>42848.208333333328</v>
      </c>
      <c r="P775">
        <v>1492923600</v>
      </c>
      <c r="Q775" t="b">
        <v>0</v>
      </c>
      <c r="R775" t="b">
        <v>0</v>
      </c>
      <c r="S775" t="s">
        <v>33</v>
      </c>
      <c r="T775" t="str">
        <f t="shared" si="77"/>
        <v>theater/</v>
      </c>
      <c r="U775" t="str">
        <f t="shared" si="72"/>
        <v>plays</v>
      </c>
    </row>
    <row r="776" spans="1:21" hidden="1" x14ac:dyDescent="0.35">
      <c r="A776">
        <v>774</v>
      </c>
      <c r="B776" s="4" t="s">
        <v>1583</v>
      </c>
      <c r="C776" s="3" t="s">
        <v>1584</v>
      </c>
      <c r="D776">
        <v>5000</v>
      </c>
      <c r="E776" s="11" cm="1">
        <f t="array" ref="E776">_xlfn.IFS(L776="USD",F776, L776="CAD", F776*0.73, L776="AUD", F776*0.64, L776="DKK",F776*0.13, L776="GBP", F776*1.07, L776="CHF", F776*1.01, L776="EUR", F776*0.96)</f>
        <v>6504</v>
      </c>
      <c r="F776">
        <v>6775</v>
      </c>
      <c r="G776" s="7">
        <f t="shared" si="73"/>
        <v>1.355</v>
      </c>
      <c r="H776" t="s">
        <v>20</v>
      </c>
      <c r="I776">
        <f t="shared" si="74"/>
        <v>86.858974358974365</v>
      </c>
      <c r="J776">
        <v>78</v>
      </c>
      <c r="K776" t="s">
        <v>107</v>
      </c>
      <c r="L776" t="s">
        <v>108</v>
      </c>
      <c r="M776" s="9">
        <f t="shared" si="75"/>
        <v>42513.208333333328</v>
      </c>
      <c r="N776">
        <v>1463979600</v>
      </c>
      <c r="O776" s="9">
        <f t="shared" si="76"/>
        <v>42554.208333333328</v>
      </c>
      <c r="P776">
        <v>1467522000</v>
      </c>
      <c r="Q776" t="b">
        <v>0</v>
      </c>
      <c r="R776" t="b">
        <v>0</v>
      </c>
      <c r="S776" t="s">
        <v>28</v>
      </c>
      <c r="T776" t="str">
        <f t="shared" si="77"/>
        <v>technology/</v>
      </c>
      <c r="U776" t="str">
        <f t="shared" si="72"/>
        <v>web</v>
      </c>
    </row>
    <row r="777" spans="1:21" ht="31" x14ac:dyDescent="0.35">
      <c r="A777">
        <v>775</v>
      </c>
      <c r="B777" s="4" t="s">
        <v>1585</v>
      </c>
      <c r="C777" s="3" t="s">
        <v>1586</v>
      </c>
      <c r="D777">
        <v>9400</v>
      </c>
      <c r="E777" s="11" cm="1">
        <f t="array" ref="E777">_xlfn.IFS(L777="USD",F777, L777="CAD", F777*0.73, L777="AUD", F777*0.64, L777="DKK",F777*0.13, L777="GBP", F777*1.07, L777="CHF", F777*1.01, L777="EUR", F777*0.96)</f>
        <v>968</v>
      </c>
      <c r="F777">
        <v>968</v>
      </c>
      <c r="G777" s="7">
        <f t="shared" si="73"/>
        <v>0.10297872340425532</v>
      </c>
      <c r="H777" t="s">
        <v>14</v>
      </c>
      <c r="I777">
        <f t="shared" si="74"/>
        <v>96.8</v>
      </c>
      <c r="J777">
        <v>10</v>
      </c>
      <c r="K777" t="s">
        <v>21</v>
      </c>
      <c r="L777" t="s">
        <v>22</v>
      </c>
      <c r="M777" s="9">
        <f t="shared" si="75"/>
        <v>41949.25</v>
      </c>
      <c r="N777">
        <v>1415253600</v>
      </c>
      <c r="O777" s="9">
        <f t="shared" si="76"/>
        <v>41959.25</v>
      </c>
      <c r="P777">
        <v>1416117600</v>
      </c>
      <c r="Q777" t="b">
        <v>0</v>
      </c>
      <c r="R777" t="b">
        <v>0</v>
      </c>
      <c r="S777" t="s">
        <v>23</v>
      </c>
      <c r="T777" t="str">
        <f t="shared" si="77"/>
        <v>music/</v>
      </c>
      <c r="U777" t="str">
        <f t="shared" si="72"/>
        <v>rock</v>
      </c>
    </row>
    <row r="778" spans="1:21" x14ac:dyDescent="0.35">
      <c r="A778">
        <v>776</v>
      </c>
      <c r="B778" s="4" t="s">
        <v>1587</v>
      </c>
      <c r="C778" s="3" t="s">
        <v>1588</v>
      </c>
      <c r="D778">
        <v>110800</v>
      </c>
      <c r="E778" s="11" cm="1">
        <f t="array" ref="E778">_xlfn.IFS(L778="USD",F778, L778="CAD", F778*0.73, L778="AUD", F778*0.64, L778="DKK",F778*0.13, L778="GBP", F778*1.07, L778="CHF", F778*1.01, L778="EUR", F778*0.96)</f>
        <v>72623</v>
      </c>
      <c r="F778">
        <v>72623</v>
      </c>
      <c r="G778" s="7">
        <f t="shared" si="73"/>
        <v>0.65544223826714798</v>
      </c>
      <c r="H778" t="s">
        <v>14</v>
      </c>
      <c r="I778">
        <f t="shared" si="74"/>
        <v>32.995456610631528</v>
      </c>
      <c r="J778">
        <v>2201</v>
      </c>
      <c r="K778" t="s">
        <v>21</v>
      </c>
      <c r="L778" t="s">
        <v>22</v>
      </c>
      <c r="M778" s="9">
        <f t="shared" si="75"/>
        <v>43650.208333333328</v>
      </c>
      <c r="N778">
        <v>1562216400</v>
      </c>
      <c r="O778" s="9">
        <f t="shared" si="76"/>
        <v>43668.208333333328</v>
      </c>
      <c r="P778">
        <v>1563771600</v>
      </c>
      <c r="Q778" t="b">
        <v>0</v>
      </c>
      <c r="R778" t="b">
        <v>0</v>
      </c>
      <c r="S778" t="s">
        <v>33</v>
      </c>
      <c r="T778" t="str">
        <f t="shared" si="77"/>
        <v>theater/</v>
      </c>
      <c r="U778" t="str">
        <f t="shared" si="72"/>
        <v>plays</v>
      </c>
    </row>
    <row r="779" spans="1:21" x14ac:dyDescent="0.35">
      <c r="A779">
        <v>777</v>
      </c>
      <c r="B779" s="4" t="s">
        <v>1589</v>
      </c>
      <c r="C779" s="3" t="s">
        <v>1590</v>
      </c>
      <c r="D779">
        <v>93800</v>
      </c>
      <c r="E779" s="11" cm="1">
        <f t="array" ref="E779">_xlfn.IFS(L779="USD",F779, L779="CAD", F779*0.73, L779="AUD", F779*0.64, L779="DKK",F779*0.13, L779="GBP", F779*1.07, L779="CHF", F779*1.01, L779="EUR", F779*0.96)</f>
        <v>45987</v>
      </c>
      <c r="F779">
        <v>45987</v>
      </c>
      <c r="G779" s="7">
        <f t="shared" si="73"/>
        <v>0.49026652452025588</v>
      </c>
      <c r="H779" t="s">
        <v>14</v>
      </c>
      <c r="I779">
        <f t="shared" si="74"/>
        <v>68.028106508875737</v>
      </c>
      <c r="J779">
        <v>676</v>
      </c>
      <c r="K779" t="s">
        <v>21</v>
      </c>
      <c r="L779" t="s">
        <v>22</v>
      </c>
      <c r="M779" s="9">
        <f t="shared" si="75"/>
        <v>40809.208333333336</v>
      </c>
      <c r="N779">
        <v>1316754000</v>
      </c>
      <c r="O779" s="9">
        <f t="shared" si="76"/>
        <v>40838.208333333336</v>
      </c>
      <c r="P779">
        <v>1319259600</v>
      </c>
      <c r="Q779" t="b">
        <v>0</v>
      </c>
      <c r="R779" t="b">
        <v>0</v>
      </c>
      <c r="S779" t="s">
        <v>33</v>
      </c>
      <c r="T779" t="str">
        <f t="shared" si="77"/>
        <v>theater/</v>
      </c>
      <c r="U779" t="str">
        <f t="shared" ref="U779:U842" si="78">RIGHT(S779, LEN(S779)-SEARCH("/",S779, 1))</f>
        <v>plays</v>
      </c>
    </row>
    <row r="780" spans="1:21" hidden="1" x14ac:dyDescent="0.35">
      <c r="A780">
        <v>778</v>
      </c>
      <c r="B780" s="4" t="s">
        <v>1591</v>
      </c>
      <c r="C780" s="3" t="s">
        <v>1592</v>
      </c>
      <c r="D780">
        <v>1300</v>
      </c>
      <c r="E780" s="11" cm="1">
        <f t="array" ref="E780">_xlfn.IFS(L780="USD",F780, L780="CAD", F780*0.73, L780="AUD", F780*0.64, L780="DKK",F780*0.13, L780="GBP", F780*1.07, L780="CHF", F780*1.01, L780="EUR", F780*0.96)</f>
        <v>10345.43</v>
      </c>
      <c r="F780">
        <v>10243</v>
      </c>
      <c r="G780" s="7">
        <f t="shared" si="73"/>
        <v>7.8792307692307695</v>
      </c>
      <c r="H780" t="s">
        <v>20</v>
      </c>
      <c r="I780">
        <f t="shared" si="74"/>
        <v>58.867816091954026</v>
      </c>
      <c r="J780">
        <v>174</v>
      </c>
      <c r="K780" t="s">
        <v>98</v>
      </c>
      <c r="L780" t="s">
        <v>99</v>
      </c>
      <c r="M780" s="9">
        <f t="shared" si="75"/>
        <v>40768.208333333336</v>
      </c>
      <c r="N780">
        <v>1313211600</v>
      </c>
      <c r="O780" s="9">
        <f t="shared" si="76"/>
        <v>40773.208333333336</v>
      </c>
      <c r="P780">
        <v>1313643600</v>
      </c>
      <c r="Q780" t="b">
        <v>0</v>
      </c>
      <c r="R780" t="b">
        <v>0</v>
      </c>
      <c r="S780" t="s">
        <v>71</v>
      </c>
      <c r="T780" t="str">
        <f t="shared" si="77"/>
        <v>film &amp; video/</v>
      </c>
      <c r="U780" t="str">
        <f t="shared" si="78"/>
        <v>animation</v>
      </c>
    </row>
    <row r="781" spans="1:21" x14ac:dyDescent="0.35">
      <c r="A781">
        <v>779</v>
      </c>
      <c r="B781" s="4" t="s">
        <v>1593</v>
      </c>
      <c r="C781" s="3" t="s">
        <v>1594</v>
      </c>
      <c r="D781">
        <v>108700</v>
      </c>
      <c r="E781" s="11" cm="1">
        <f t="array" ref="E781">_xlfn.IFS(L781="USD",F781, L781="CAD", F781*0.73, L781="AUD", F781*0.64, L781="DKK",F781*0.13, L781="GBP", F781*1.07, L781="CHF", F781*1.01, L781="EUR", F781*0.96)</f>
        <v>87293</v>
      </c>
      <c r="F781">
        <v>87293</v>
      </c>
      <c r="G781" s="7">
        <f t="shared" si="73"/>
        <v>0.80306347746090156</v>
      </c>
      <c r="H781" t="s">
        <v>14</v>
      </c>
      <c r="I781">
        <f t="shared" si="74"/>
        <v>105.04572803850782</v>
      </c>
      <c r="J781">
        <v>831</v>
      </c>
      <c r="K781" t="s">
        <v>21</v>
      </c>
      <c r="L781" t="s">
        <v>22</v>
      </c>
      <c r="M781" s="9">
        <f t="shared" si="75"/>
        <v>42230.208333333328</v>
      </c>
      <c r="N781">
        <v>1439528400</v>
      </c>
      <c r="O781" s="9">
        <f t="shared" si="76"/>
        <v>42239.208333333328</v>
      </c>
      <c r="P781">
        <v>1440306000</v>
      </c>
      <c r="Q781" t="b">
        <v>0</v>
      </c>
      <c r="R781" t="b">
        <v>1</v>
      </c>
      <c r="S781" t="s">
        <v>33</v>
      </c>
      <c r="T781" t="str">
        <f t="shared" si="77"/>
        <v>theater/</v>
      </c>
      <c r="U781" t="str">
        <f t="shared" si="78"/>
        <v>plays</v>
      </c>
    </row>
    <row r="782" spans="1:21" hidden="1" x14ac:dyDescent="0.35">
      <c r="A782">
        <v>780</v>
      </c>
      <c r="B782" s="4" t="s">
        <v>1595</v>
      </c>
      <c r="C782" s="3" t="s">
        <v>1596</v>
      </c>
      <c r="D782">
        <v>5100</v>
      </c>
      <c r="E782" s="11" cm="1">
        <f t="array" ref="E782">_xlfn.IFS(L782="USD",F782, L782="CAD", F782*0.73, L782="AUD", F782*0.64, L782="DKK",F782*0.13, L782="GBP", F782*1.07, L782="CHF", F782*1.01, L782="EUR", F782*0.96)</f>
        <v>5421</v>
      </c>
      <c r="F782">
        <v>5421</v>
      </c>
      <c r="G782" s="7">
        <f t="shared" si="73"/>
        <v>1.0629411764705883</v>
      </c>
      <c r="H782" t="s">
        <v>20</v>
      </c>
      <c r="I782">
        <f t="shared" si="74"/>
        <v>33.054878048780488</v>
      </c>
      <c r="J782">
        <v>164</v>
      </c>
      <c r="K782" t="s">
        <v>21</v>
      </c>
      <c r="L782" t="s">
        <v>22</v>
      </c>
      <c r="M782" s="9">
        <f t="shared" si="75"/>
        <v>42573.208333333328</v>
      </c>
      <c r="N782">
        <v>1469163600</v>
      </c>
      <c r="O782" s="9">
        <f t="shared" si="76"/>
        <v>42592.208333333328</v>
      </c>
      <c r="P782">
        <v>1470805200</v>
      </c>
      <c r="Q782" t="b">
        <v>0</v>
      </c>
      <c r="R782" t="b">
        <v>1</v>
      </c>
      <c r="S782" t="s">
        <v>53</v>
      </c>
      <c r="T782" t="str">
        <f t="shared" si="77"/>
        <v>film &amp; video/</v>
      </c>
      <c r="U782" t="str">
        <f t="shared" si="78"/>
        <v>drama</v>
      </c>
    </row>
    <row r="783" spans="1:21" hidden="1" x14ac:dyDescent="0.35">
      <c r="A783">
        <v>781</v>
      </c>
      <c r="B783" s="4" t="s">
        <v>1597</v>
      </c>
      <c r="C783" s="3" t="s">
        <v>1598</v>
      </c>
      <c r="D783">
        <v>8700</v>
      </c>
      <c r="E783" s="11" cm="1">
        <f t="array" ref="E783">_xlfn.IFS(L783="USD",F783, L783="CAD", F783*0.73, L783="AUD", F783*0.64, L783="DKK",F783*0.13, L783="GBP", F783*1.07, L783="CHF", F783*1.01, L783="EUR", F783*0.96)</f>
        <v>4458.1400000000003</v>
      </c>
      <c r="F783">
        <v>4414</v>
      </c>
      <c r="G783" s="7">
        <f t="shared" si="73"/>
        <v>0.50735632183908042</v>
      </c>
      <c r="H783" t="s">
        <v>74</v>
      </c>
      <c r="I783">
        <f t="shared" si="74"/>
        <v>78.821428571428569</v>
      </c>
      <c r="J783">
        <v>56</v>
      </c>
      <c r="K783" t="s">
        <v>98</v>
      </c>
      <c r="L783" t="s">
        <v>99</v>
      </c>
      <c r="M783" s="9">
        <f t="shared" si="75"/>
        <v>40482.208333333336</v>
      </c>
      <c r="N783">
        <v>1288501200</v>
      </c>
      <c r="O783" s="9">
        <f t="shared" si="76"/>
        <v>40533.25</v>
      </c>
      <c r="P783">
        <v>1292911200</v>
      </c>
      <c r="Q783" t="b">
        <v>0</v>
      </c>
      <c r="R783" t="b">
        <v>0</v>
      </c>
      <c r="S783" t="s">
        <v>33</v>
      </c>
      <c r="T783" t="str">
        <f t="shared" si="77"/>
        <v>theater/</v>
      </c>
      <c r="U783" t="str">
        <f t="shared" si="78"/>
        <v>plays</v>
      </c>
    </row>
    <row r="784" spans="1:21" hidden="1" x14ac:dyDescent="0.35">
      <c r="A784">
        <v>782</v>
      </c>
      <c r="B784" s="4" t="s">
        <v>1599</v>
      </c>
      <c r="C784" s="3" t="s">
        <v>1600</v>
      </c>
      <c r="D784">
        <v>5100</v>
      </c>
      <c r="E784" s="11" cm="1">
        <f t="array" ref="E784">_xlfn.IFS(L784="USD",F784, L784="CAD", F784*0.73, L784="AUD", F784*0.64, L784="DKK",F784*0.13, L784="GBP", F784*1.07, L784="CHF", F784*1.01, L784="EUR", F784*0.96)</f>
        <v>10981</v>
      </c>
      <c r="F784">
        <v>10981</v>
      </c>
      <c r="G784" s="7">
        <f t="shared" si="73"/>
        <v>2.153137254901961</v>
      </c>
      <c r="H784" t="s">
        <v>20</v>
      </c>
      <c r="I784">
        <f t="shared" si="74"/>
        <v>68.204968944099377</v>
      </c>
      <c r="J784">
        <v>161</v>
      </c>
      <c r="K784" t="s">
        <v>21</v>
      </c>
      <c r="L784" t="s">
        <v>22</v>
      </c>
      <c r="M784" s="9">
        <f t="shared" si="75"/>
        <v>40603.25</v>
      </c>
      <c r="N784">
        <v>1298959200</v>
      </c>
      <c r="O784" s="9">
        <f t="shared" si="76"/>
        <v>40631.208333333336</v>
      </c>
      <c r="P784">
        <v>1301374800</v>
      </c>
      <c r="Q784" t="b">
        <v>0</v>
      </c>
      <c r="R784" t="b">
        <v>1</v>
      </c>
      <c r="S784" t="s">
        <v>71</v>
      </c>
      <c r="T784" t="str">
        <f t="shared" si="77"/>
        <v>film &amp; video/</v>
      </c>
      <c r="U784" t="str">
        <f t="shared" si="78"/>
        <v>animation</v>
      </c>
    </row>
    <row r="785" spans="1:21" hidden="1" x14ac:dyDescent="0.35">
      <c r="A785">
        <v>783</v>
      </c>
      <c r="B785" s="4" t="s">
        <v>1601</v>
      </c>
      <c r="C785" s="3" t="s">
        <v>1602</v>
      </c>
      <c r="D785">
        <v>7400</v>
      </c>
      <c r="E785" s="11" cm="1">
        <f t="array" ref="E785">_xlfn.IFS(L785="USD",F785, L785="CAD", F785*0.73, L785="AUD", F785*0.64, L785="DKK",F785*0.13, L785="GBP", F785*1.07, L785="CHF", F785*1.01, L785="EUR", F785*0.96)</f>
        <v>10451</v>
      </c>
      <c r="F785">
        <v>10451</v>
      </c>
      <c r="G785" s="7">
        <f t="shared" si="73"/>
        <v>1.4122972972972974</v>
      </c>
      <c r="H785" t="s">
        <v>20</v>
      </c>
      <c r="I785">
        <f t="shared" si="74"/>
        <v>75.731884057971016</v>
      </c>
      <c r="J785">
        <v>138</v>
      </c>
      <c r="K785" t="s">
        <v>21</v>
      </c>
      <c r="L785" t="s">
        <v>22</v>
      </c>
      <c r="M785" s="9">
        <f t="shared" si="75"/>
        <v>41625.25</v>
      </c>
      <c r="N785">
        <v>1387260000</v>
      </c>
      <c r="O785" s="9">
        <f t="shared" si="76"/>
        <v>41632.25</v>
      </c>
      <c r="P785">
        <v>1387864800</v>
      </c>
      <c r="Q785" t="b">
        <v>0</v>
      </c>
      <c r="R785" t="b">
        <v>0</v>
      </c>
      <c r="S785" t="s">
        <v>23</v>
      </c>
      <c r="T785" t="str">
        <f t="shared" si="77"/>
        <v>music/</v>
      </c>
      <c r="U785" t="str">
        <f t="shared" si="78"/>
        <v>rock</v>
      </c>
    </row>
    <row r="786" spans="1:21" hidden="1" x14ac:dyDescent="0.35">
      <c r="A786">
        <v>784</v>
      </c>
      <c r="B786" s="4" t="s">
        <v>1603</v>
      </c>
      <c r="C786" s="3" t="s">
        <v>1604</v>
      </c>
      <c r="D786">
        <v>88900</v>
      </c>
      <c r="E786" s="11" cm="1">
        <f t="array" ref="E786">_xlfn.IFS(L786="USD",F786, L786="CAD", F786*0.73, L786="AUD", F786*0.64, L786="DKK",F786*0.13, L786="GBP", F786*1.07, L786="CHF", F786*1.01, L786="EUR", F786*0.96)</f>
        <v>102535</v>
      </c>
      <c r="F786">
        <v>102535</v>
      </c>
      <c r="G786" s="7">
        <f t="shared" si="73"/>
        <v>1.1533745781777278</v>
      </c>
      <c r="H786" t="s">
        <v>20</v>
      </c>
      <c r="I786">
        <f t="shared" si="74"/>
        <v>30.996070133010882</v>
      </c>
      <c r="J786">
        <v>3308</v>
      </c>
      <c r="K786" t="s">
        <v>21</v>
      </c>
      <c r="L786" t="s">
        <v>22</v>
      </c>
      <c r="M786" s="9">
        <f t="shared" si="75"/>
        <v>42435.25</v>
      </c>
      <c r="N786">
        <v>1457244000</v>
      </c>
      <c r="O786" s="9">
        <f t="shared" si="76"/>
        <v>42446.208333333328</v>
      </c>
      <c r="P786">
        <v>1458190800</v>
      </c>
      <c r="Q786" t="b">
        <v>0</v>
      </c>
      <c r="R786" t="b">
        <v>0</v>
      </c>
      <c r="S786" t="s">
        <v>28</v>
      </c>
      <c r="T786" t="str">
        <f t="shared" si="77"/>
        <v>technology/</v>
      </c>
      <c r="U786" t="str">
        <f t="shared" si="78"/>
        <v>web</v>
      </c>
    </row>
    <row r="787" spans="1:21" ht="31" hidden="1" x14ac:dyDescent="0.35">
      <c r="A787">
        <v>785</v>
      </c>
      <c r="B787" s="4" t="s">
        <v>1605</v>
      </c>
      <c r="C787" s="3" t="s">
        <v>1606</v>
      </c>
      <c r="D787">
        <v>6700</v>
      </c>
      <c r="E787" s="11" cm="1">
        <f t="array" ref="E787">_xlfn.IFS(L787="USD",F787, L787="CAD", F787*0.73, L787="AUD", F787*0.64, L787="DKK",F787*0.13, L787="GBP", F787*1.07, L787="CHF", F787*1.01, L787="EUR", F787*0.96)</f>
        <v>8280.9600000000009</v>
      </c>
      <c r="F787">
        <v>12939</v>
      </c>
      <c r="G787" s="7">
        <f t="shared" si="73"/>
        <v>1.9311940298507462</v>
      </c>
      <c r="H787" t="s">
        <v>20</v>
      </c>
      <c r="I787">
        <f t="shared" si="74"/>
        <v>101.88188976377953</v>
      </c>
      <c r="J787">
        <v>127</v>
      </c>
      <c r="K787" t="s">
        <v>26</v>
      </c>
      <c r="L787" t="s">
        <v>27</v>
      </c>
      <c r="M787" s="9">
        <f t="shared" si="75"/>
        <v>43582.208333333328</v>
      </c>
      <c r="N787">
        <v>1556341200</v>
      </c>
      <c r="O787" s="9">
        <f t="shared" si="76"/>
        <v>43616.208333333328</v>
      </c>
      <c r="P787">
        <v>1559278800</v>
      </c>
      <c r="Q787" t="b">
        <v>0</v>
      </c>
      <c r="R787" t="b">
        <v>1</v>
      </c>
      <c r="S787" t="s">
        <v>71</v>
      </c>
      <c r="T787" t="str">
        <f t="shared" si="77"/>
        <v>film &amp; video/</v>
      </c>
      <c r="U787" t="str">
        <f t="shared" si="78"/>
        <v>animation</v>
      </c>
    </row>
    <row r="788" spans="1:21" hidden="1" x14ac:dyDescent="0.35">
      <c r="A788">
        <v>786</v>
      </c>
      <c r="B788" s="4" t="s">
        <v>1607</v>
      </c>
      <c r="C788" s="3" t="s">
        <v>1608</v>
      </c>
      <c r="D788">
        <v>1500</v>
      </c>
      <c r="E788" s="11" cm="1">
        <f t="array" ref="E788">_xlfn.IFS(L788="USD",F788, L788="CAD", F788*0.73, L788="AUD", F788*0.64, L788="DKK",F788*0.13, L788="GBP", F788*1.07, L788="CHF", F788*1.01, L788="EUR", F788*0.96)</f>
        <v>10508.16</v>
      </c>
      <c r="F788">
        <v>10946</v>
      </c>
      <c r="G788" s="7">
        <f t="shared" si="73"/>
        <v>7.2973333333333334</v>
      </c>
      <c r="H788" t="s">
        <v>20</v>
      </c>
      <c r="I788">
        <f t="shared" si="74"/>
        <v>52.879227053140099</v>
      </c>
      <c r="J788">
        <v>207</v>
      </c>
      <c r="K788" t="s">
        <v>107</v>
      </c>
      <c r="L788" t="s">
        <v>108</v>
      </c>
      <c r="M788" s="9">
        <f t="shared" si="75"/>
        <v>43186.208333333328</v>
      </c>
      <c r="N788">
        <v>1522126800</v>
      </c>
      <c r="O788" s="9">
        <f t="shared" si="76"/>
        <v>43193.208333333328</v>
      </c>
      <c r="P788">
        <v>1522731600</v>
      </c>
      <c r="Q788" t="b">
        <v>0</v>
      </c>
      <c r="R788" t="b">
        <v>1</v>
      </c>
      <c r="S788" t="s">
        <v>159</v>
      </c>
      <c r="T788" t="str">
        <f t="shared" si="77"/>
        <v>music/</v>
      </c>
      <c r="U788" t="str">
        <f t="shared" si="78"/>
        <v>jazz</v>
      </c>
    </row>
    <row r="789" spans="1:21" x14ac:dyDescent="0.35">
      <c r="A789">
        <v>787</v>
      </c>
      <c r="B789" s="4" t="s">
        <v>1609</v>
      </c>
      <c r="C789" s="3" t="s">
        <v>1610</v>
      </c>
      <c r="D789">
        <v>61200</v>
      </c>
      <c r="E789" s="11" cm="1">
        <f t="array" ref="E789">_xlfn.IFS(L789="USD",F789, L789="CAD", F789*0.73, L789="AUD", F789*0.64, L789="DKK",F789*0.13, L789="GBP", F789*1.07, L789="CHF", F789*1.01, L789="EUR", F789*0.96)</f>
        <v>44525.619999999995</v>
      </c>
      <c r="F789">
        <v>60994</v>
      </c>
      <c r="G789" s="7">
        <f t="shared" si="73"/>
        <v>0.99663398692810456</v>
      </c>
      <c r="H789" t="s">
        <v>14</v>
      </c>
      <c r="I789">
        <f t="shared" si="74"/>
        <v>71.005820721769496</v>
      </c>
      <c r="J789">
        <v>859</v>
      </c>
      <c r="K789" t="s">
        <v>15</v>
      </c>
      <c r="L789" t="s">
        <v>16</v>
      </c>
      <c r="M789" s="9">
        <f t="shared" si="75"/>
        <v>40684.208333333336</v>
      </c>
      <c r="N789">
        <v>1305954000</v>
      </c>
      <c r="O789" s="9">
        <f t="shared" si="76"/>
        <v>40693.208333333336</v>
      </c>
      <c r="P789">
        <v>1306731600</v>
      </c>
      <c r="Q789" t="b">
        <v>0</v>
      </c>
      <c r="R789" t="b">
        <v>0</v>
      </c>
      <c r="S789" t="s">
        <v>23</v>
      </c>
      <c r="T789" t="str">
        <f t="shared" si="77"/>
        <v>music/</v>
      </c>
      <c r="U789" t="str">
        <f t="shared" si="78"/>
        <v>rock</v>
      </c>
    </row>
    <row r="790" spans="1:21" hidden="1" x14ac:dyDescent="0.35">
      <c r="A790">
        <v>788</v>
      </c>
      <c r="B790" s="4" t="s">
        <v>1611</v>
      </c>
      <c r="C790" s="3" t="s">
        <v>1612</v>
      </c>
      <c r="D790">
        <v>3600</v>
      </c>
      <c r="E790" s="11" cm="1">
        <f t="array" ref="E790">_xlfn.IFS(L790="USD",F790, L790="CAD", F790*0.73, L790="AUD", F790*0.64, L790="DKK",F790*0.13, L790="GBP", F790*1.07, L790="CHF", F790*1.01, L790="EUR", F790*0.96)</f>
        <v>3174</v>
      </c>
      <c r="F790">
        <v>3174</v>
      </c>
      <c r="G790" s="7">
        <f t="shared" si="73"/>
        <v>0.88166666666666671</v>
      </c>
      <c r="H790" t="s">
        <v>47</v>
      </c>
      <c r="I790">
        <f t="shared" si="74"/>
        <v>102.38709677419355</v>
      </c>
      <c r="J790">
        <v>31</v>
      </c>
      <c r="K790" t="s">
        <v>21</v>
      </c>
      <c r="L790" t="s">
        <v>22</v>
      </c>
      <c r="M790" s="9">
        <f t="shared" si="75"/>
        <v>41202.208333333336</v>
      </c>
      <c r="N790">
        <v>1350709200</v>
      </c>
      <c r="O790" s="9">
        <f t="shared" si="76"/>
        <v>41223.25</v>
      </c>
      <c r="P790">
        <v>1352527200</v>
      </c>
      <c r="Q790" t="b">
        <v>0</v>
      </c>
      <c r="R790" t="b">
        <v>0</v>
      </c>
      <c r="S790" t="s">
        <v>71</v>
      </c>
      <c r="T790" t="str">
        <f t="shared" si="77"/>
        <v>film &amp; video/</v>
      </c>
      <c r="U790" t="str">
        <f t="shared" si="78"/>
        <v>animation</v>
      </c>
    </row>
    <row r="791" spans="1:21" x14ac:dyDescent="0.35">
      <c r="A791">
        <v>789</v>
      </c>
      <c r="B791" s="4" t="s">
        <v>1613</v>
      </c>
      <c r="C791" s="3" t="s">
        <v>1614</v>
      </c>
      <c r="D791">
        <v>9000</v>
      </c>
      <c r="E791" s="11" cm="1">
        <f t="array" ref="E791">_xlfn.IFS(L791="USD",F791, L791="CAD", F791*0.73, L791="AUD", F791*0.64, L791="DKK",F791*0.13, L791="GBP", F791*1.07, L791="CHF", F791*1.01, L791="EUR", F791*0.96)</f>
        <v>3351</v>
      </c>
      <c r="F791">
        <v>3351</v>
      </c>
      <c r="G791" s="7">
        <f t="shared" si="73"/>
        <v>0.37233333333333335</v>
      </c>
      <c r="H791" t="s">
        <v>14</v>
      </c>
      <c r="I791">
        <f t="shared" si="74"/>
        <v>74.466666666666669</v>
      </c>
      <c r="J791">
        <v>45</v>
      </c>
      <c r="K791" t="s">
        <v>21</v>
      </c>
      <c r="L791" t="s">
        <v>22</v>
      </c>
      <c r="M791" s="9">
        <f t="shared" si="75"/>
        <v>41786.208333333336</v>
      </c>
      <c r="N791">
        <v>1401166800</v>
      </c>
      <c r="O791" s="9">
        <f t="shared" si="76"/>
        <v>41823.208333333336</v>
      </c>
      <c r="P791">
        <v>1404363600</v>
      </c>
      <c r="Q791" t="b">
        <v>0</v>
      </c>
      <c r="R791" t="b">
        <v>0</v>
      </c>
      <c r="S791" t="s">
        <v>33</v>
      </c>
      <c r="T791" t="str">
        <f t="shared" si="77"/>
        <v>theater/</v>
      </c>
      <c r="U791" t="str">
        <f t="shared" si="78"/>
        <v>plays</v>
      </c>
    </row>
    <row r="792" spans="1:21" hidden="1" x14ac:dyDescent="0.35">
      <c r="A792">
        <v>790</v>
      </c>
      <c r="B792" s="4" t="s">
        <v>1615</v>
      </c>
      <c r="C792" s="3" t="s">
        <v>1616</v>
      </c>
      <c r="D792">
        <v>185900</v>
      </c>
      <c r="E792" s="11" cm="1">
        <f t="array" ref="E792">_xlfn.IFS(L792="USD",F792, L792="CAD", F792*0.73, L792="AUD", F792*0.64, L792="DKK",F792*0.13, L792="GBP", F792*1.07, L792="CHF", F792*1.01, L792="EUR", F792*0.96)</f>
        <v>56774</v>
      </c>
      <c r="F792">
        <v>56774</v>
      </c>
      <c r="G792" s="7">
        <f t="shared" si="73"/>
        <v>0.30540075309306081</v>
      </c>
      <c r="H792" t="s">
        <v>74</v>
      </c>
      <c r="I792">
        <f t="shared" si="74"/>
        <v>51.009883198562441</v>
      </c>
      <c r="J792">
        <v>1113</v>
      </c>
      <c r="K792" t="s">
        <v>21</v>
      </c>
      <c r="L792" t="s">
        <v>22</v>
      </c>
      <c r="M792" s="9">
        <f t="shared" si="75"/>
        <v>40223.25</v>
      </c>
      <c r="N792">
        <v>1266127200</v>
      </c>
      <c r="O792" s="9">
        <f t="shared" si="76"/>
        <v>40229.25</v>
      </c>
      <c r="P792">
        <v>1266645600</v>
      </c>
      <c r="Q792" t="b">
        <v>0</v>
      </c>
      <c r="R792" t="b">
        <v>0</v>
      </c>
      <c r="S792" t="s">
        <v>33</v>
      </c>
      <c r="T792" t="str">
        <f t="shared" si="77"/>
        <v>theater/</v>
      </c>
      <c r="U792" t="str">
        <f t="shared" si="78"/>
        <v>plays</v>
      </c>
    </row>
    <row r="793" spans="1:21" x14ac:dyDescent="0.35">
      <c r="A793">
        <v>791</v>
      </c>
      <c r="B793" s="4" t="s">
        <v>1617</v>
      </c>
      <c r="C793" s="3" t="s">
        <v>1618</v>
      </c>
      <c r="D793">
        <v>2100</v>
      </c>
      <c r="E793" s="11" cm="1">
        <f t="array" ref="E793">_xlfn.IFS(L793="USD",F793, L793="CAD", F793*0.73, L793="AUD", F793*0.64, L793="DKK",F793*0.13, L793="GBP", F793*1.07, L793="CHF", F793*1.01, L793="EUR", F793*0.96)</f>
        <v>540</v>
      </c>
      <c r="F793">
        <v>540</v>
      </c>
      <c r="G793" s="7">
        <f t="shared" si="73"/>
        <v>0.25714285714285712</v>
      </c>
      <c r="H793" t="s">
        <v>14</v>
      </c>
      <c r="I793">
        <f t="shared" si="74"/>
        <v>90</v>
      </c>
      <c r="J793">
        <v>6</v>
      </c>
      <c r="K793" t="s">
        <v>21</v>
      </c>
      <c r="L793" t="s">
        <v>22</v>
      </c>
      <c r="M793" s="9">
        <f t="shared" si="75"/>
        <v>42715.25</v>
      </c>
      <c r="N793">
        <v>1481436000</v>
      </c>
      <c r="O793" s="9">
        <f t="shared" si="76"/>
        <v>42731.25</v>
      </c>
      <c r="P793">
        <v>1482818400</v>
      </c>
      <c r="Q793" t="b">
        <v>0</v>
      </c>
      <c r="R793" t="b">
        <v>0</v>
      </c>
      <c r="S793" t="s">
        <v>17</v>
      </c>
      <c r="T793" t="str">
        <f t="shared" si="77"/>
        <v>food/</v>
      </c>
      <c r="U793" t="str">
        <f t="shared" si="78"/>
        <v>food trucks</v>
      </c>
    </row>
    <row r="794" spans="1:21" x14ac:dyDescent="0.35">
      <c r="A794">
        <v>792</v>
      </c>
      <c r="B794" s="4" t="s">
        <v>1619</v>
      </c>
      <c r="C794" s="3" t="s">
        <v>1620</v>
      </c>
      <c r="D794">
        <v>2000</v>
      </c>
      <c r="E794" s="11" cm="1">
        <f t="array" ref="E794">_xlfn.IFS(L794="USD",F794, L794="CAD", F794*0.73, L794="AUD", F794*0.64, L794="DKK",F794*0.13, L794="GBP", F794*1.07, L794="CHF", F794*1.01, L794="EUR", F794*0.96)</f>
        <v>680</v>
      </c>
      <c r="F794">
        <v>680</v>
      </c>
      <c r="G794" s="7">
        <f t="shared" si="73"/>
        <v>0.34</v>
      </c>
      <c r="H794" t="s">
        <v>14</v>
      </c>
      <c r="I794">
        <f t="shared" si="74"/>
        <v>97.142857142857139</v>
      </c>
      <c r="J794">
        <v>7</v>
      </c>
      <c r="K794" t="s">
        <v>21</v>
      </c>
      <c r="L794" t="s">
        <v>22</v>
      </c>
      <c r="M794" s="9">
        <f t="shared" si="75"/>
        <v>41451.208333333336</v>
      </c>
      <c r="N794">
        <v>1372222800</v>
      </c>
      <c r="O794" s="9">
        <f t="shared" si="76"/>
        <v>41479.208333333336</v>
      </c>
      <c r="P794">
        <v>1374642000</v>
      </c>
      <c r="Q794" t="b">
        <v>0</v>
      </c>
      <c r="R794" t="b">
        <v>1</v>
      </c>
      <c r="S794" t="s">
        <v>33</v>
      </c>
      <c r="T794" t="str">
        <f t="shared" si="77"/>
        <v>theater/</v>
      </c>
      <c r="U794" t="str">
        <f t="shared" si="78"/>
        <v>plays</v>
      </c>
    </row>
    <row r="795" spans="1:21" hidden="1" x14ac:dyDescent="0.35">
      <c r="A795">
        <v>793</v>
      </c>
      <c r="B795" s="4" t="s">
        <v>1621</v>
      </c>
      <c r="C795" s="3" t="s">
        <v>1622</v>
      </c>
      <c r="D795">
        <v>1100</v>
      </c>
      <c r="E795" s="11" cm="1">
        <f t="array" ref="E795">_xlfn.IFS(L795="USD",F795, L795="CAD", F795*0.73, L795="AUD", F795*0.64, L795="DKK",F795*0.13, L795="GBP", F795*1.07, L795="CHF", F795*1.01, L795="EUR", F795*0.96)</f>
        <v>13175.45</v>
      </c>
      <c r="F795">
        <v>13045</v>
      </c>
      <c r="G795" s="7">
        <f t="shared" si="73"/>
        <v>11.859090909090909</v>
      </c>
      <c r="H795" t="s">
        <v>20</v>
      </c>
      <c r="I795">
        <f t="shared" si="74"/>
        <v>72.071823204419886</v>
      </c>
      <c r="J795">
        <v>181</v>
      </c>
      <c r="K795" t="s">
        <v>98</v>
      </c>
      <c r="L795" t="s">
        <v>99</v>
      </c>
      <c r="M795" s="9">
        <f t="shared" si="75"/>
        <v>41450.208333333336</v>
      </c>
      <c r="N795">
        <v>1372136400</v>
      </c>
      <c r="O795" s="9">
        <f t="shared" si="76"/>
        <v>41454.208333333336</v>
      </c>
      <c r="P795">
        <v>1372482000</v>
      </c>
      <c r="Q795" t="b">
        <v>0</v>
      </c>
      <c r="R795" t="b">
        <v>0</v>
      </c>
      <c r="S795" t="s">
        <v>68</v>
      </c>
      <c r="T795" t="str">
        <f t="shared" si="77"/>
        <v>publishing/</v>
      </c>
      <c r="U795" t="str">
        <f t="shared" si="78"/>
        <v>nonfiction</v>
      </c>
    </row>
    <row r="796" spans="1:21" hidden="1" x14ac:dyDescent="0.35">
      <c r="A796">
        <v>794</v>
      </c>
      <c r="B796" s="4" t="s">
        <v>1623</v>
      </c>
      <c r="C796" s="3" t="s">
        <v>1624</v>
      </c>
      <c r="D796">
        <v>6600</v>
      </c>
      <c r="E796" s="11" cm="1">
        <f t="array" ref="E796">_xlfn.IFS(L796="USD",F796, L796="CAD", F796*0.73, L796="AUD", F796*0.64, L796="DKK",F796*0.13, L796="GBP", F796*1.07, L796="CHF", F796*1.01, L796="EUR", F796*0.96)</f>
        <v>8276</v>
      </c>
      <c r="F796">
        <v>8276</v>
      </c>
      <c r="G796" s="7">
        <f t="shared" si="73"/>
        <v>1.2539393939393939</v>
      </c>
      <c r="H796" t="s">
        <v>20</v>
      </c>
      <c r="I796">
        <f t="shared" si="74"/>
        <v>75.236363636363635</v>
      </c>
      <c r="J796">
        <v>110</v>
      </c>
      <c r="K796" t="s">
        <v>21</v>
      </c>
      <c r="L796" t="s">
        <v>22</v>
      </c>
      <c r="M796" s="9">
        <f t="shared" si="75"/>
        <v>43091.25</v>
      </c>
      <c r="N796">
        <v>1513922400</v>
      </c>
      <c r="O796" s="9">
        <f t="shared" si="76"/>
        <v>43103.25</v>
      </c>
      <c r="P796">
        <v>1514959200</v>
      </c>
      <c r="Q796" t="b">
        <v>0</v>
      </c>
      <c r="R796" t="b">
        <v>0</v>
      </c>
      <c r="S796" t="s">
        <v>23</v>
      </c>
      <c r="T796" t="str">
        <f t="shared" si="77"/>
        <v>music/</v>
      </c>
      <c r="U796" t="str">
        <f t="shared" si="78"/>
        <v>rock</v>
      </c>
    </row>
    <row r="797" spans="1:21" ht="31" x14ac:dyDescent="0.35">
      <c r="A797">
        <v>795</v>
      </c>
      <c r="B797" s="4" t="s">
        <v>1625</v>
      </c>
      <c r="C797" s="3" t="s">
        <v>1626</v>
      </c>
      <c r="D797">
        <v>7100</v>
      </c>
      <c r="E797" s="11" cm="1">
        <f t="array" ref="E797">_xlfn.IFS(L797="USD",F797, L797="CAD", F797*0.73, L797="AUD", F797*0.64, L797="DKK",F797*0.13, L797="GBP", F797*1.07, L797="CHF", F797*1.01, L797="EUR", F797*0.96)</f>
        <v>1022</v>
      </c>
      <c r="F797">
        <v>1022</v>
      </c>
      <c r="G797" s="7">
        <f t="shared" si="73"/>
        <v>0.14394366197183098</v>
      </c>
      <c r="H797" t="s">
        <v>14</v>
      </c>
      <c r="I797">
        <f t="shared" si="74"/>
        <v>32.967741935483872</v>
      </c>
      <c r="J797">
        <v>31</v>
      </c>
      <c r="K797" t="s">
        <v>21</v>
      </c>
      <c r="L797" t="s">
        <v>22</v>
      </c>
      <c r="M797" s="9">
        <f t="shared" si="75"/>
        <v>42675.208333333328</v>
      </c>
      <c r="N797">
        <v>1477976400</v>
      </c>
      <c r="O797" s="9">
        <f t="shared" si="76"/>
        <v>42678.208333333328</v>
      </c>
      <c r="P797">
        <v>1478235600</v>
      </c>
      <c r="Q797" t="b">
        <v>0</v>
      </c>
      <c r="R797" t="b">
        <v>0</v>
      </c>
      <c r="S797" t="s">
        <v>53</v>
      </c>
      <c r="T797" t="str">
        <f t="shared" si="77"/>
        <v>film &amp; video/</v>
      </c>
      <c r="U797" t="str">
        <f t="shared" si="78"/>
        <v>drama</v>
      </c>
    </row>
    <row r="798" spans="1:21" x14ac:dyDescent="0.35">
      <c r="A798">
        <v>796</v>
      </c>
      <c r="B798" s="4" t="s">
        <v>1627</v>
      </c>
      <c r="C798" s="3" t="s">
        <v>1628</v>
      </c>
      <c r="D798">
        <v>7800</v>
      </c>
      <c r="E798" s="11" cm="1">
        <f t="array" ref="E798">_xlfn.IFS(L798="USD",F798, L798="CAD", F798*0.73, L798="AUD", F798*0.64, L798="DKK",F798*0.13, L798="GBP", F798*1.07, L798="CHF", F798*1.01, L798="EUR", F798*0.96)</f>
        <v>4275</v>
      </c>
      <c r="F798">
        <v>4275</v>
      </c>
      <c r="G798" s="7">
        <f t="shared" si="73"/>
        <v>0.54807692307692313</v>
      </c>
      <c r="H798" t="s">
        <v>14</v>
      </c>
      <c r="I798">
        <f t="shared" si="74"/>
        <v>54.807692307692307</v>
      </c>
      <c r="J798">
        <v>78</v>
      </c>
      <c r="K798" t="s">
        <v>21</v>
      </c>
      <c r="L798" t="s">
        <v>22</v>
      </c>
      <c r="M798" s="9">
        <f t="shared" si="75"/>
        <v>41859.208333333336</v>
      </c>
      <c r="N798">
        <v>1407474000</v>
      </c>
      <c r="O798" s="9">
        <f t="shared" si="76"/>
        <v>41866.208333333336</v>
      </c>
      <c r="P798">
        <v>1408078800</v>
      </c>
      <c r="Q798" t="b">
        <v>0</v>
      </c>
      <c r="R798" t="b">
        <v>1</v>
      </c>
      <c r="S798" t="s">
        <v>292</v>
      </c>
      <c r="T798" t="str">
        <f t="shared" si="77"/>
        <v>games/</v>
      </c>
      <c r="U798" t="str">
        <f t="shared" si="78"/>
        <v>mobile games</v>
      </c>
    </row>
    <row r="799" spans="1:21" hidden="1" x14ac:dyDescent="0.35">
      <c r="A799">
        <v>797</v>
      </c>
      <c r="B799" s="4" t="s">
        <v>1629</v>
      </c>
      <c r="C799" s="3" t="s">
        <v>1630</v>
      </c>
      <c r="D799">
        <v>7600</v>
      </c>
      <c r="E799" s="11" cm="1">
        <f t="array" ref="E799">_xlfn.IFS(L799="USD",F799, L799="CAD", F799*0.73, L799="AUD", F799*0.64, L799="DKK",F799*0.13, L799="GBP", F799*1.07, L799="CHF", F799*1.01, L799="EUR", F799*0.96)</f>
        <v>8332</v>
      </c>
      <c r="F799">
        <v>8332</v>
      </c>
      <c r="G799" s="7">
        <f t="shared" si="73"/>
        <v>1.0963157894736841</v>
      </c>
      <c r="H799" t="s">
        <v>20</v>
      </c>
      <c r="I799">
        <f t="shared" si="74"/>
        <v>45.037837837837834</v>
      </c>
      <c r="J799">
        <v>185</v>
      </c>
      <c r="K799" t="s">
        <v>21</v>
      </c>
      <c r="L799" t="s">
        <v>22</v>
      </c>
      <c r="M799" s="9">
        <f t="shared" si="75"/>
        <v>43464.25</v>
      </c>
      <c r="N799">
        <v>1546149600</v>
      </c>
      <c r="O799" s="9">
        <f t="shared" si="76"/>
        <v>43487.25</v>
      </c>
      <c r="P799">
        <v>1548136800</v>
      </c>
      <c r="Q799" t="b">
        <v>0</v>
      </c>
      <c r="R799" t="b">
        <v>0</v>
      </c>
      <c r="S799" t="s">
        <v>28</v>
      </c>
      <c r="T799" t="str">
        <f t="shared" si="77"/>
        <v>technology/</v>
      </c>
      <c r="U799" t="str">
        <f t="shared" si="78"/>
        <v>web</v>
      </c>
    </row>
    <row r="800" spans="1:21" hidden="1" x14ac:dyDescent="0.35">
      <c r="A800">
        <v>798</v>
      </c>
      <c r="B800" s="4" t="s">
        <v>1631</v>
      </c>
      <c r="C800" s="3" t="s">
        <v>1632</v>
      </c>
      <c r="D800">
        <v>3400</v>
      </c>
      <c r="E800" s="11" cm="1">
        <f t="array" ref="E800">_xlfn.IFS(L800="USD",F800, L800="CAD", F800*0.73, L800="AUD", F800*0.64, L800="DKK",F800*0.13, L800="GBP", F800*1.07, L800="CHF", F800*1.01, L800="EUR", F800*0.96)</f>
        <v>6408</v>
      </c>
      <c r="F800">
        <v>6408</v>
      </c>
      <c r="G800" s="7">
        <f t="shared" si="73"/>
        <v>1.8847058823529412</v>
      </c>
      <c r="H800" t="s">
        <v>20</v>
      </c>
      <c r="I800">
        <f t="shared" si="74"/>
        <v>52.958677685950413</v>
      </c>
      <c r="J800">
        <v>121</v>
      </c>
      <c r="K800" t="s">
        <v>21</v>
      </c>
      <c r="L800" t="s">
        <v>22</v>
      </c>
      <c r="M800" s="9">
        <f t="shared" si="75"/>
        <v>41060.208333333336</v>
      </c>
      <c r="N800">
        <v>1338440400</v>
      </c>
      <c r="O800" s="9">
        <f t="shared" si="76"/>
        <v>41088.208333333336</v>
      </c>
      <c r="P800">
        <v>1340859600</v>
      </c>
      <c r="Q800" t="b">
        <v>0</v>
      </c>
      <c r="R800" t="b">
        <v>1</v>
      </c>
      <c r="S800" t="s">
        <v>33</v>
      </c>
      <c r="T800" t="str">
        <f t="shared" si="77"/>
        <v>theater/</v>
      </c>
      <c r="U800" t="str">
        <f t="shared" si="78"/>
        <v>plays</v>
      </c>
    </row>
    <row r="801" spans="1:21" x14ac:dyDescent="0.35">
      <c r="A801">
        <v>799</v>
      </c>
      <c r="B801" s="4" t="s">
        <v>1633</v>
      </c>
      <c r="C801" s="3" t="s">
        <v>1634</v>
      </c>
      <c r="D801">
        <v>84500</v>
      </c>
      <c r="E801" s="11" cm="1">
        <f t="array" ref="E801">_xlfn.IFS(L801="USD",F801, L801="CAD", F801*0.73, L801="AUD", F801*0.64, L801="DKK",F801*0.13, L801="GBP", F801*1.07, L801="CHF", F801*1.01, L801="EUR", F801*0.96)</f>
        <v>78668.540000000008</v>
      </c>
      <c r="F801">
        <v>73522</v>
      </c>
      <c r="G801" s="7">
        <f t="shared" si="73"/>
        <v>0.87008284023668636</v>
      </c>
      <c r="H801" t="s">
        <v>14</v>
      </c>
      <c r="I801">
        <f t="shared" si="74"/>
        <v>60.017959183673469</v>
      </c>
      <c r="J801">
        <v>1225</v>
      </c>
      <c r="K801" t="s">
        <v>40</v>
      </c>
      <c r="L801" t="s">
        <v>41</v>
      </c>
      <c r="M801" s="9">
        <f t="shared" si="75"/>
        <v>42399.25</v>
      </c>
      <c r="N801">
        <v>1454133600</v>
      </c>
      <c r="O801" s="9">
        <f t="shared" si="76"/>
        <v>42403.25</v>
      </c>
      <c r="P801">
        <v>1454479200</v>
      </c>
      <c r="Q801" t="b">
        <v>0</v>
      </c>
      <c r="R801" t="b">
        <v>0</v>
      </c>
      <c r="S801" t="s">
        <v>33</v>
      </c>
      <c r="T801" t="str">
        <f t="shared" si="77"/>
        <v>theater/</v>
      </c>
      <c r="U801" t="str">
        <f t="shared" si="78"/>
        <v>plays</v>
      </c>
    </row>
    <row r="802" spans="1:21" x14ac:dyDescent="0.35">
      <c r="A802">
        <v>800</v>
      </c>
      <c r="B802" s="4" t="s">
        <v>1635</v>
      </c>
      <c r="C802" s="3" t="s">
        <v>1636</v>
      </c>
      <c r="D802">
        <v>100</v>
      </c>
      <c r="E802" s="11" cm="1">
        <f t="array" ref="E802">_xlfn.IFS(L802="USD",F802, L802="CAD", F802*0.73, L802="AUD", F802*0.64, L802="DKK",F802*0.13, L802="GBP", F802*1.07, L802="CHF", F802*1.01, L802="EUR", F802*0.96)</f>
        <v>1.01</v>
      </c>
      <c r="F802">
        <v>1</v>
      </c>
      <c r="G802" s="7">
        <f t="shared" si="73"/>
        <v>0.01</v>
      </c>
      <c r="H802" t="s">
        <v>14</v>
      </c>
      <c r="I802">
        <f t="shared" si="74"/>
        <v>1</v>
      </c>
      <c r="J802">
        <v>1</v>
      </c>
      <c r="K802" t="s">
        <v>98</v>
      </c>
      <c r="L802" t="s">
        <v>99</v>
      </c>
      <c r="M802" s="9">
        <f t="shared" si="75"/>
        <v>42167.208333333328</v>
      </c>
      <c r="N802">
        <v>1434085200</v>
      </c>
      <c r="O802" s="9">
        <f t="shared" si="76"/>
        <v>42171.208333333328</v>
      </c>
      <c r="P802">
        <v>1434430800</v>
      </c>
      <c r="Q802" t="b">
        <v>0</v>
      </c>
      <c r="R802" t="b">
        <v>0</v>
      </c>
      <c r="S802" t="s">
        <v>23</v>
      </c>
      <c r="T802" t="str">
        <f t="shared" si="77"/>
        <v>music/</v>
      </c>
      <c r="U802" t="str">
        <f t="shared" si="78"/>
        <v>rock</v>
      </c>
    </row>
    <row r="803" spans="1:21" hidden="1" x14ac:dyDescent="0.35">
      <c r="A803">
        <v>801</v>
      </c>
      <c r="B803" s="4" t="s">
        <v>1637</v>
      </c>
      <c r="C803" s="3" t="s">
        <v>1638</v>
      </c>
      <c r="D803">
        <v>2300</v>
      </c>
      <c r="E803" s="11" cm="1">
        <f t="array" ref="E803">_xlfn.IFS(L803="USD",F803, L803="CAD", F803*0.73, L803="AUD", F803*0.64, L803="DKK",F803*0.13, L803="GBP", F803*1.07, L803="CHF", F803*1.01, L803="EUR", F803*0.96)</f>
        <v>4667</v>
      </c>
      <c r="F803">
        <v>4667</v>
      </c>
      <c r="G803" s="7">
        <f t="shared" si="73"/>
        <v>2.0291304347826089</v>
      </c>
      <c r="H803" t="s">
        <v>20</v>
      </c>
      <c r="I803">
        <f t="shared" si="74"/>
        <v>44.028301886792455</v>
      </c>
      <c r="J803">
        <v>106</v>
      </c>
      <c r="K803" t="s">
        <v>21</v>
      </c>
      <c r="L803" t="s">
        <v>22</v>
      </c>
      <c r="M803" s="9">
        <f t="shared" si="75"/>
        <v>43830.25</v>
      </c>
      <c r="N803">
        <v>1577772000</v>
      </c>
      <c r="O803" s="9">
        <f t="shared" si="76"/>
        <v>43852.25</v>
      </c>
      <c r="P803">
        <v>1579672800</v>
      </c>
      <c r="Q803" t="b">
        <v>0</v>
      </c>
      <c r="R803" t="b">
        <v>1</v>
      </c>
      <c r="S803" t="s">
        <v>122</v>
      </c>
      <c r="T803" t="str">
        <f t="shared" si="77"/>
        <v>photography/</v>
      </c>
      <c r="U803" t="str">
        <f t="shared" si="78"/>
        <v>photography books</v>
      </c>
    </row>
    <row r="804" spans="1:21" ht="31" hidden="1" x14ac:dyDescent="0.35">
      <c r="A804">
        <v>802</v>
      </c>
      <c r="B804" s="4" t="s">
        <v>1639</v>
      </c>
      <c r="C804" s="3" t="s">
        <v>1640</v>
      </c>
      <c r="D804">
        <v>6200</v>
      </c>
      <c r="E804" s="11" cm="1">
        <f t="array" ref="E804">_xlfn.IFS(L804="USD",F804, L804="CAD", F804*0.73, L804="AUD", F804*0.64, L804="DKK",F804*0.13, L804="GBP", F804*1.07, L804="CHF", F804*1.01, L804="EUR", F804*0.96)</f>
        <v>12216</v>
      </c>
      <c r="F804">
        <v>12216</v>
      </c>
      <c r="G804" s="7">
        <f t="shared" si="73"/>
        <v>1.9703225806451612</v>
      </c>
      <c r="H804" t="s">
        <v>20</v>
      </c>
      <c r="I804">
        <f t="shared" si="74"/>
        <v>86.028169014084511</v>
      </c>
      <c r="J804">
        <v>142</v>
      </c>
      <c r="K804" t="s">
        <v>21</v>
      </c>
      <c r="L804" t="s">
        <v>22</v>
      </c>
      <c r="M804" s="9">
        <f t="shared" si="75"/>
        <v>43650.208333333328</v>
      </c>
      <c r="N804">
        <v>1562216400</v>
      </c>
      <c r="O804" s="9">
        <f t="shared" si="76"/>
        <v>43652.208333333328</v>
      </c>
      <c r="P804">
        <v>1562389200</v>
      </c>
      <c r="Q804" t="b">
        <v>0</v>
      </c>
      <c r="R804" t="b">
        <v>0</v>
      </c>
      <c r="S804" t="s">
        <v>122</v>
      </c>
      <c r="T804" t="str">
        <f t="shared" si="77"/>
        <v>photography/</v>
      </c>
      <c r="U804" t="str">
        <f t="shared" si="78"/>
        <v>photography books</v>
      </c>
    </row>
    <row r="805" spans="1:21" ht="31" hidden="1" x14ac:dyDescent="0.35">
      <c r="A805">
        <v>803</v>
      </c>
      <c r="B805" s="4" t="s">
        <v>1641</v>
      </c>
      <c r="C805" s="3" t="s">
        <v>1642</v>
      </c>
      <c r="D805">
        <v>6100</v>
      </c>
      <c r="E805" s="11" cm="1">
        <f t="array" ref="E805">_xlfn.IFS(L805="USD",F805, L805="CAD", F805*0.73, L805="AUD", F805*0.64, L805="DKK",F805*0.13, L805="GBP", F805*1.07, L805="CHF", F805*1.01, L805="EUR", F805*0.96)</f>
        <v>6527</v>
      </c>
      <c r="F805">
        <v>6527</v>
      </c>
      <c r="G805" s="7">
        <f t="shared" si="73"/>
        <v>1.07</v>
      </c>
      <c r="H805" t="s">
        <v>20</v>
      </c>
      <c r="I805">
        <f t="shared" si="74"/>
        <v>28.012875536480685</v>
      </c>
      <c r="J805">
        <v>233</v>
      </c>
      <c r="K805" t="s">
        <v>21</v>
      </c>
      <c r="L805" t="s">
        <v>22</v>
      </c>
      <c r="M805" s="9">
        <f t="shared" si="75"/>
        <v>43492.25</v>
      </c>
      <c r="N805">
        <v>1548568800</v>
      </c>
      <c r="O805" s="9">
        <f t="shared" si="76"/>
        <v>43526.25</v>
      </c>
      <c r="P805">
        <v>1551506400</v>
      </c>
      <c r="Q805" t="b">
        <v>0</v>
      </c>
      <c r="R805" t="b">
        <v>0</v>
      </c>
      <c r="S805" t="s">
        <v>33</v>
      </c>
      <c r="T805" t="str">
        <f t="shared" si="77"/>
        <v>theater/</v>
      </c>
      <c r="U805" t="str">
        <f t="shared" si="78"/>
        <v>plays</v>
      </c>
    </row>
    <row r="806" spans="1:21" hidden="1" x14ac:dyDescent="0.35">
      <c r="A806">
        <v>804</v>
      </c>
      <c r="B806" s="4" t="s">
        <v>1643</v>
      </c>
      <c r="C806" s="3" t="s">
        <v>1644</v>
      </c>
      <c r="D806">
        <v>2600</v>
      </c>
      <c r="E806" s="11" cm="1">
        <f t="array" ref="E806">_xlfn.IFS(L806="USD",F806, L806="CAD", F806*0.73, L806="AUD", F806*0.64, L806="DKK",F806*0.13, L806="GBP", F806*1.07, L806="CHF", F806*1.01, L806="EUR", F806*0.96)</f>
        <v>6987</v>
      </c>
      <c r="F806">
        <v>6987</v>
      </c>
      <c r="G806" s="7">
        <f t="shared" si="73"/>
        <v>2.6873076923076922</v>
      </c>
      <c r="H806" t="s">
        <v>20</v>
      </c>
      <c r="I806">
        <f t="shared" si="74"/>
        <v>32.050458715596328</v>
      </c>
      <c r="J806">
        <v>218</v>
      </c>
      <c r="K806" t="s">
        <v>21</v>
      </c>
      <c r="L806" t="s">
        <v>22</v>
      </c>
      <c r="M806" s="9">
        <f t="shared" si="75"/>
        <v>43102.25</v>
      </c>
      <c r="N806">
        <v>1514872800</v>
      </c>
      <c r="O806" s="9">
        <f t="shared" si="76"/>
        <v>43122.25</v>
      </c>
      <c r="P806">
        <v>1516600800</v>
      </c>
      <c r="Q806" t="b">
        <v>0</v>
      </c>
      <c r="R806" t="b">
        <v>0</v>
      </c>
      <c r="S806" t="s">
        <v>23</v>
      </c>
      <c r="T806" t="str">
        <f t="shared" si="77"/>
        <v>music/</v>
      </c>
      <c r="U806" t="str">
        <f t="shared" si="78"/>
        <v>rock</v>
      </c>
    </row>
    <row r="807" spans="1:21" ht="31" x14ac:dyDescent="0.35">
      <c r="A807">
        <v>805</v>
      </c>
      <c r="B807" s="4" t="s">
        <v>1645</v>
      </c>
      <c r="C807" s="3" t="s">
        <v>1646</v>
      </c>
      <c r="D807">
        <v>9700</v>
      </c>
      <c r="E807" s="11" cm="1">
        <f t="array" ref="E807">_xlfn.IFS(L807="USD",F807, L807="CAD", F807*0.73, L807="AUD", F807*0.64, L807="DKK",F807*0.13, L807="GBP", F807*1.07, L807="CHF", F807*1.01, L807="EUR", F807*0.96)</f>
        <v>3156.48</v>
      </c>
      <c r="F807">
        <v>4932</v>
      </c>
      <c r="G807" s="7">
        <f t="shared" si="73"/>
        <v>0.50845360824742269</v>
      </c>
      <c r="H807" t="s">
        <v>14</v>
      </c>
      <c r="I807">
        <f t="shared" si="74"/>
        <v>73.611940298507463</v>
      </c>
      <c r="J807">
        <v>67</v>
      </c>
      <c r="K807" t="s">
        <v>26</v>
      </c>
      <c r="L807" t="s">
        <v>27</v>
      </c>
      <c r="M807" s="9">
        <f t="shared" si="75"/>
        <v>41958.25</v>
      </c>
      <c r="N807">
        <v>1416031200</v>
      </c>
      <c r="O807" s="9">
        <f t="shared" si="76"/>
        <v>42009.25</v>
      </c>
      <c r="P807">
        <v>1420437600</v>
      </c>
      <c r="Q807" t="b">
        <v>0</v>
      </c>
      <c r="R807" t="b">
        <v>0</v>
      </c>
      <c r="S807" t="s">
        <v>42</v>
      </c>
      <c r="T807" t="str">
        <f t="shared" si="77"/>
        <v>film &amp; video/</v>
      </c>
      <c r="U807" t="str">
        <f t="shared" si="78"/>
        <v>documentary</v>
      </c>
    </row>
    <row r="808" spans="1:21" hidden="1" x14ac:dyDescent="0.35">
      <c r="A808">
        <v>806</v>
      </c>
      <c r="B808" s="4" t="s">
        <v>1647</v>
      </c>
      <c r="C808" s="3" t="s">
        <v>1648</v>
      </c>
      <c r="D808">
        <v>700</v>
      </c>
      <c r="E808" s="11" cm="1">
        <f t="array" ref="E808">_xlfn.IFS(L808="USD",F808, L808="CAD", F808*0.73, L808="AUD", F808*0.64, L808="DKK",F808*0.13, L808="GBP", F808*1.07, L808="CHF", F808*1.01, L808="EUR", F808*0.96)</f>
        <v>8262</v>
      </c>
      <c r="F808">
        <v>8262</v>
      </c>
      <c r="G808" s="7">
        <f t="shared" si="73"/>
        <v>11.802857142857142</v>
      </c>
      <c r="H808" t="s">
        <v>20</v>
      </c>
      <c r="I808">
        <f t="shared" si="74"/>
        <v>108.71052631578948</v>
      </c>
      <c r="J808">
        <v>76</v>
      </c>
      <c r="K808" t="s">
        <v>21</v>
      </c>
      <c r="L808" t="s">
        <v>22</v>
      </c>
      <c r="M808" s="9">
        <f t="shared" si="75"/>
        <v>40973.25</v>
      </c>
      <c r="N808">
        <v>1330927200</v>
      </c>
      <c r="O808" s="9">
        <f t="shared" si="76"/>
        <v>40997.208333333336</v>
      </c>
      <c r="P808">
        <v>1332997200</v>
      </c>
      <c r="Q808" t="b">
        <v>0</v>
      </c>
      <c r="R808" t="b">
        <v>1</v>
      </c>
      <c r="S808" t="s">
        <v>53</v>
      </c>
      <c r="T808" t="str">
        <f t="shared" si="77"/>
        <v>film &amp; video/</v>
      </c>
      <c r="U808" t="str">
        <f t="shared" si="78"/>
        <v>drama</v>
      </c>
    </row>
    <row r="809" spans="1:21" hidden="1" x14ac:dyDescent="0.35">
      <c r="A809">
        <v>807</v>
      </c>
      <c r="B809" s="4" t="s">
        <v>1649</v>
      </c>
      <c r="C809" s="3" t="s">
        <v>1650</v>
      </c>
      <c r="D809">
        <v>700</v>
      </c>
      <c r="E809" s="11" cm="1">
        <f t="array" ref="E809">_xlfn.IFS(L809="USD",F809, L809="CAD", F809*0.73, L809="AUD", F809*0.64, L809="DKK",F809*0.13, L809="GBP", F809*1.07, L809="CHF", F809*1.01, L809="EUR", F809*0.96)</f>
        <v>1848</v>
      </c>
      <c r="F809">
        <v>1848</v>
      </c>
      <c r="G809" s="7">
        <f t="shared" si="73"/>
        <v>2.64</v>
      </c>
      <c r="H809" t="s">
        <v>20</v>
      </c>
      <c r="I809">
        <f t="shared" si="74"/>
        <v>42.97674418604651</v>
      </c>
      <c r="J809">
        <v>43</v>
      </c>
      <c r="K809" t="s">
        <v>21</v>
      </c>
      <c r="L809" t="s">
        <v>22</v>
      </c>
      <c r="M809" s="9">
        <f t="shared" si="75"/>
        <v>43753.208333333328</v>
      </c>
      <c r="N809">
        <v>1571115600</v>
      </c>
      <c r="O809" s="9">
        <f t="shared" si="76"/>
        <v>43797.25</v>
      </c>
      <c r="P809">
        <v>1574920800</v>
      </c>
      <c r="Q809" t="b">
        <v>0</v>
      </c>
      <c r="R809" t="b">
        <v>1</v>
      </c>
      <c r="S809" t="s">
        <v>33</v>
      </c>
      <c r="T809" t="str">
        <f t="shared" si="77"/>
        <v>theater/</v>
      </c>
      <c r="U809" t="str">
        <f t="shared" si="78"/>
        <v>plays</v>
      </c>
    </row>
    <row r="810" spans="1:21" x14ac:dyDescent="0.35">
      <c r="A810">
        <v>808</v>
      </c>
      <c r="B810" s="4" t="s">
        <v>1651</v>
      </c>
      <c r="C810" s="3" t="s">
        <v>1652</v>
      </c>
      <c r="D810">
        <v>5200</v>
      </c>
      <c r="E810" s="11" cm="1">
        <f t="array" ref="E810">_xlfn.IFS(L810="USD",F810, L810="CAD", F810*0.73, L810="AUD", F810*0.64, L810="DKK",F810*0.13, L810="GBP", F810*1.07, L810="CHF", F810*1.01, L810="EUR", F810*0.96)</f>
        <v>1583</v>
      </c>
      <c r="F810">
        <v>1583</v>
      </c>
      <c r="G810" s="7">
        <f t="shared" si="73"/>
        <v>0.30442307692307691</v>
      </c>
      <c r="H810" t="s">
        <v>14</v>
      </c>
      <c r="I810">
        <f t="shared" si="74"/>
        <v>83.315789473684205</v>
      </c>
      <c r="J810">
        <v>19</v>
      </c>
      <c r="K810" t="s">
        <v>21</v>
      </c>
      <c r="L810" t="s">
        <v>22</v>
      </c>
      <c r="M810" s="9">
        <f t="shared" si="75"/>
        <v>42507.208333333328</v>
      </c>
      <c r="N810">
        <v>1463461200</v>
      </c>
      <c r="O810" s="9">
        <f t="shared" si="76"/>
        <v>42524.208333333328</v>
      </c>
      <c r="P810">
        <v>1464930000</v>
      </c>
      <c r="Q810" t="b">
        <v>0</v>
      </c>
      <c r="R810" t="b">
        <v>0</v>
      </c>
      <c r="S810" t="s">
        <v>17</v>
      </c>
      <c r="T810" t="str">
        <f t="shared" si="77"/>
        <v>food/</v>
      </c>
      <c r="U810" t="str">
        <f t="shared" si="78"/>
        <v>food trucks</v>
      </c>
    </row>
    <row r="811" spans="1:21" x14ac:dyDescent="0.35">
      <c r="A811">
        <v>809</v>
      </c>
      <c r="B811" s="4" t="s">
        <v>1599</v>
      </c>
      <c r="C811" s="3" t="s">
        <v>1653</v>
      </c>
      <c r="D811">
        <v>140800</v>
      </c>
      <c r="E811" s="11" cm="1">
        <f t="array" ref="E811">_xlfn.IFS(L811="USD",F811, L811="CAD", F811*0.73, L811="AUD", F811*0.64, L811="DKK",F811*0.13, L811="GBP", F811*1.07, L811="CHF", F811*1.01, L811="EUR", F811*0.96)</f>
        <v>89421.36</v>
      </c>
      <c r="F811">
        <v>88536</v>
      </c>
      <c r="G811" s="7">
        <f t="shared" si="73"/>
        <v>0.62880681818181816</v>
      </c>
      <c r="H811" t="s">
        <v>14</v>
      </c>
      <c r="I811">
        <f t="shared" si="74"/>
        <v>42</v>
      </c>
      <c r="J811">
        <v>2108</v>
      </c>
      <c r="K811" t="s">
        <v>98</v>
      </c>
      <c r="L811" t="s">
        <v>99</v>
      </c>
      <c r="M811" s="9">
        <f t="shared" si="75"/>
        <v>41135.208333333336</v>
      </c>
      <c r="N811">
        <v>1344920400</v>
      </c>
      <c r="O811" s="9">
        <f t="shared" si="76"/>
        <v>41136.208333333336</v>
      </c>
      <c r="P811">
        <v>1345006800</v>
      </c>
      <c r="Q811" t="b">
        <v>0</v>
      </c>
      <c r="R811" t="b">
        <v>0</v>
      </c>
      <c r="S811" t="s">
        <v>42</v>
      </c>
      <c r="T811" t="str">
        <f t="shared" si="77"/>
        <v>film &amp; video/</v>
      </c>
      <c r="U811" t="str">
        <f t="shared" si="78"/>
        <v>documentary</v>
      </c>
    </row>
    <row r="812" spans="1:21" hidden="1" x14ac:dyDescent="0.35">
      <c r="A812">
        <v>810</v>
      </c>
      <c r="B812" s="4" t="s">
        <v>1654</v>
      </c>
      <c r="C812" s="3" t="s">
        <v>1655</v>
      </c>
      <c r="D812">
        <v>6400</v>
      </c>
      <c r="E812" s="11" cm="1">
        <f t="array" ref="E812">_xlfn.IFS(L812="USD",F812, L812="CAD", F812*0.73, L812="AUD", F812*0.64, L812="DKK",F812*0.13, L812="GBP", F812*1.07, L812="CHF", F812*1.01, L812="EUR", F812*0.96)</f>
        <v>12360</v>
      </c>
      <c r="F812">
        <v>12360</v>
      </c>
      <c r="G812" s="7">
        <f t="shared" si="73"/>
        <v>1.9312499999999999</v>
      </c>
      <c r="H812" t="s">
        <v>20</v>
      </c>
      <c r="I812">
        <f t="shared" si="74"/>
        <v>55.927601809954751</v>
      </c>
      <c r="J812">
        <v>221</v>
      </c>
      <c r="K812" t="s">
        <v>21</v>
      </c>
      <c r="L812" t="s">
        <v>22</v>
      </c>
      <c r="M812" s="9">
        <f t="shared" si="75"/>
        <v>43067.25</v>
      </c>
      <c r="N812">
        <v>1511848800</v>
      </c>
      <c r="O812" s="9">
        <f t="shared" si="76"/>
        <v>43077.25</v>
      </c>
      <c r="P812">
        <v>1512712800</v>
      </c>
      <c r="Q812" t="b">
        <v>0</v>
      </c>
      <c r="R812" t="b">
        <v>1</v>
      </c>
      <c r="S812" t="s">
        <v>33</v>
      </c>
      <c r="T812" t="str">
        <f t="shared" si="77"/>
        <v>theater/</v>
      </c>
      <c r="U812" t="str">
        <f t="shared" si="78"/>
        <v>plays</v>
      </c>
    </row>
    <row r="813" spans="1:21" x14ac:dyDescent="0.35">
      <c r="A813">
        <v>811</v>
      </c>
      <c r="B813" s="4" t="s">
        <v>1656</v>
      </c>
      <c r="C813" s="3" t="s">
        <v>1657</v>
      </c>
      <c r="D813">
        <v>92500</v>
      </c>
      <c r="E813" s="11" cm="1">
        <f t="array" ref="E813">_xlfn.IFS(L813="USD",F813, L813="CAD", F813*0.73, L813="AUD", F813*0.64, L813="DKK",F813*0.13, L813="GBP", F813*1.07, L813="CHF", F813*1.01, L813="EUR", F813*0.96)</f>
        <v>71320</v>
      </c>
      <c r="F813">
        <v>71320</v>
      </c>
      <c r="G813" s="7">
        <f t="shared" si="73"/>
        <v>0.77102702702702708</v>
      </c>
      <c r="H813" t="s">
        <v>14</v>
      </c>
      <c r="I813">
        <f t="shared" si="74"/>
        <v>105.03681885125184</v>
      </c>
      <c r="J813">
        <v>679</v>
      </c>
      <c r="K813" t="s">
        <v>21</v>
      </c>
      <c r="L813" t="s">
        <v>22</v>
      </c>
      <c r="M813" s="9">
        <f t="shared" si="75"/>
        <v>42378.25</v>
      </c>
      <c r="N813">
        <v>1452319200</v>
      </c>
      <c r="O813" s="9">
        <f t="shared" si="76"/>
        <v>42380.25</v>
      </c>
      <c r="P813">
        <v>1452492000</v>
      </c>
      <c r="Q813" t="b">
        <v>0</v>
      </c>
      <c r="R813" t="b">
        <v>1</v>
      </c>
      <c r="S813" t="s">
        <v>89</v>
      </c>
      <c r="T813" t="str">
        <f t="shared" si="77"/>
        <v>games/</v>
      </c>
      <c r="U813" t="str">
        <f t="shared" si="78"/>
        <v>video games</v>
      </c>
    </row>
    <row r="814" spans="1:21" hidden="1" x14ac:dyDescent="0.35">
      <c r="A814">
        <v>812</v>
      </c>
      <c r="B814" s="4" t="s">
        <v>1658</v>
      </c>
      <c r="C814" s="3" t="s">
        <v>1659</v>
      </c>
      <c r="D814">
        <v>59700</v>
      </c>
      <c r="E814" s="11" cm="1">
        <f t="array" ref="E814">_xlfn.IFS(L814="USD",F814, L814="CAD", F814*0.73, L814="AUD", F814*0.64, L814="DKK",F814*0.13, L814="GBP", F814*1.07, L814="CHF", F814*1.01, L814="EUR", F814*0.96)</f>
        <v>98287.2</v>
      </c>
      <c r="F814">
        <v>134640</v>
      </c>
      <c r="G814" s="7">
        <f t="shared" si="73"/>
        <v>2.2552763819095478</v>
      </c>
      <c r="H814" t="s">
        <v>20</v>
      </c>
      <c r="I814">
        <f t="shared" si="74"/>
        <v>48</v>
      </c>
      <c r="J814">
        <v>2805</v>
      </c>
      <c r="K814" t="s">
        <v>15</v>
      </c>
      <c r="L814" t="s">
        <v>16</v>
      </c>
      <c r="M814" s="9">
        <f t="shared" si="75"/>
        <v>43206.208333333328</v>
      </c>
      <c r="N814">
        <v>1523854800</v>
      </c>
      <c r="O814" s="9">
        <f t="shared" si="76"/>
        <v>43211.208333333328</v>
      </c>
      <c r="P814">
        <v>1524286800</v>
      </c>
      <c r="Q814" t="b">
        <v>0</v>
      </c>
      <c r="R814" t="b">
        <v>0</v>
      </c>
      <c r="S814" t="s">
        <v>68</v>
      </c>
      <c r="T814" t="str">
        <f t="shared" si="77"/>
        <v>publishing/</v>
      </c>
      <c r="U814" t="str">
        <f t="shared" si="78"/>
        <v>nonfiction</v>
      </c>
    </row>
    <row r="815" spans="1:21" hidden="1" x14ac:dyDescent="0.35">
      <c r="A815">
        <v>813</v>
      </c>
      <c r="B815" s="4" t="s">
        <v>1660</v>
      </c>
      <c r="C815" s="3" t="s">
        <v>1661</v>
      </c>
      <c r="D815">
        <v>3200</v>
      </c>
      <c r="E815" s="11" cm="1">
        <f t="array" ref="E815">_xlfn.IFS(L815="USD",F815, L815="CAD", F815*0.73, L815="AUD", F815*0.64, L815="DKK",F815*0.13, L815="GBP", F815*1.07, L815="CHF", F815*1.01, L815="EUR", F815*0.96)</f>
        <v>7661</v>
      </c>
      <c r="F815">
        <v>7661</v>
      </c>
      <c r="G815" s="7">
        <f t="shared" si="73"/>
        <v>2.3940625</v>
      </c>
      <c r="H815" t="s">
        <v>20</v>
      </c>
      <c r="I815">
        <f t="shared" si="74"/>
        <v>112.66176470588235</v>
      </c>
      <c r="J815">
        <v>68</v>
      </c>
      <c r="K815" t="s">
        <v>21</v>
      </c>
      <c r="L815" t="s">
        <v>22</v>
      </c>
      <c r="M815" s="9">
        <f t="shared" si="75"/>
        <v>41148.208333333336</v>
      </c>
      <c r="N815">
        <v>1346043600</v>
      </c>
      <c r="O815" s="9">
        <f t="shared" si="76"/>
        <v>41158.208333333336</v>
      </c>
      <c r="P815">
        <v>1346907600</v>
      </c>
      <c r="Q815" t="b">
        <v>0</v>
      </c>
      <c r="R815" t="b">
        <v>0</v>
      </c>
      <c r="S815" t="s">
        <v>89</v>
      </c>
      <c r="T815" t="str">
        <f t="shared" si="77"/>
        <v>games/</v>
      </c>
      <c r="U815" t="str">
        <f t="shared" si="78"/>
        <v>video games</v>
      </c>
    </row>
    <row r="816" spans="1:21" x14ac:dyDescent="0.35">
      <c r="A816">
        <v>814</v>
      </c>
      <c r="B816" s="4" t="s">
        <v>1662</v>
      </c>
      <c r="C816" s="3" t="s">
        <v>1663</v>
      </c>
      <c r="D816">
        <v>3200</v>
      </c>
      <c r="E816" s="11" cm="1">
        <f t="array" ref="E816">_xlfn.IFS(L816="USD",F816, L816="CAD", F816*0.73, L816="AUD", F816*0.64, L816="DKK",F816*0.13, L816="GBP", F816*1.07, L816="CHF", F816*1.01, L816="EUR", F816*0.96)</f>
        <v>383.5</v>
      </c>
      <c r="F816">
        <v>2950</v>
      </c>
      <c r="G816" s="7">
        <f t="shared" si="73"/>
        <v>0.921875</v>
      </c>
      <c r="H816" t="s">
        <v>14</v>
      </c>
      <c r="I816">
        <f t="shared" si="74"/>
        <v>81.944444444444443</v>
      </c>
      <c r="J816">
        <v>36</v>
      </c>
      <c r="K816" t="s">
        <v>36</v>
      </c>
      <c r="L816" t="s">
        <v>37</v>
      </c>
      <c r="M816" s="9">
        <f t="shared" si="75"/>
        <v>42517.208333333328</v>
      </c>
      <c r="N816">
        <v>1464325200</v>
      </c>
      <c r="O816" s="9">
        <f t="shared" si="76"/>
        <v>42519.208333333328</v>
      </c>
      <c r="P816">
        <v>1464498000</v>
      </c>
      <c r="Q816" t="b">
        <v>0</v>
      </c>
      <c r="R816" t="b">
        <v>1</v>
      </c>
      <c r="S816" t="s">
        <v>23</v>
      </c>
      <c r="T816" t="str">
        <f t="shared" si="77"/>
        <v>music/</v>
      </c>
      <c r="U816" t="str">
        <f t="shared" si="78"/>
        <v>rock</v>
      </c>
    </row>
    <row r="817" spans="1:21" ht="31" hidden="1" x14ac:dyDescent="0.35">
      <c r="A817">
        <v>815</v>
      </c>
      <c r="B817" s="4" t="s">
        <v>1664</v>
      </c>
      <c r="C817" s="3" t="s">
        <v>1665</v>
      </c>
      <c r="D817">
        <v>9000</v>
      </c>
      <c r="E817" s="11" cm="1">
        <f t="array" ref="E817">_xlfn.IFS(L817="USD",F817, L817="CAD", F817*0.73, L817="AUD", F817*0.64, L817="DKK",F817*0.13, L817="GBP", F817*1.07, L817="CHF", F817*1.01, L817="EUR", F817*0.96)</f>
        <v>8556.33</v>
      </c>
      <c r="F817">
        <v>11721</v>
      </c>
      <c r="G817" s="7">
        <f t="shared" si="73"/>
        <v>1.3023333333333333</v>
      </c>
      <c r="H817" t="s">
        <v>20</v>
      </c>
      <c r="I817">
        <f t="shared" si="74"/>
        <v>64.049180327868854</v>
      </c>
      <c r="J817">
        <v>183</v>
      </c>
      <c r="K817" t="s">
        <v>15</v>
      </c>
      <c r="L817" t="s">
        <v>16</v>
      </c>
      <c r="M817" s="9">
        <f t="shared" si="75"/>
        <v>43068.25</v>
      </c>
      <c r="N817">
        <v>1511935200</v>
      </c>
      <c r="O817" s="9">
        <f t="shared" si="76"/>
        <v>43094.25</v>
      </c>
      <c r="P817">
        <v>1514181600</v>
      </c>
      <c r="Q817" t="b">
        <v>0</v>
      </c>
      <c r="R817" t="b">
        <v>0</v>
      </c>
      <c r="S817" t="s">
        <v>23</v>
      </c>
      <c r="T817" t="str">
        <f t="shared" si="77"/>
        <v>music/</v>
      </c>
      <c r="U817" t="str">
        <f t="shared" si="78"/>
        <v>rock</v>
      </c>
    </row>
    <row r="818" spans="1:21" hidden="1" x14ac:dyDescent="0.35">
      <c r="A818">
        <v>816</v>
      </c>
      <c r="B818" s="4" t="s">
        <v>1666</v>
      </c>
      <c r="C818" s="3" t="s">
        <v>1667</v>
      </c>
      <c r="D818">
        <v>2300</v>
      </c>
      <c r="E818" s="11" cm="1">
        <f t="array" ref="E818">_xlfn.IFS(L818="USD",F818, L818="CAD", F818*0.73, L818="AUD", F818*0.64, L818="DKK",F818*0.13, L818="GBP", F818*1.07, L818="CHF", F818*1.01, L818="EUR", F818*0.96)</f>
        <v>14150</v>
      </c>
      <c r="F818">
        <v>14150</v>
      </c>
      <c r="G818" s="7">
        <f t="shared" si="73"/>
        <v>6.1521739130434785</v>
      </c>
      <c r="H818" t="s">
        <v>20</v>
      </c>
      <c r="I818">
        <f t="shared" si="74"/>
        <v>106.39097744360902</v>
      </c>
      <c r="J818">
        <v>133</v>
      </c>
      <c r="K818" t="s">
        <v>21</v>
      </c>
      <c r="L818" t="s">
        <v>22</v>
      </c>
      <c r="M818" s="9">
        <f t="shared" si="75"/>
        <v>41680.25</v>
      </c>
      <c r="N818">
        <v>1392012000</v>
      </c>
      <c r="O818" s="9">
        <f t="shared" si="76"/>
        <v>41682.25</v>
      </c>
      <c r="P818">
        <v>1392184800</v>
      </c>
      <c r="Q818" t="b">
        <v>1</v>
      </c>
      <c r="R818" t="b">
        <v>1</v>
      </c>
      <c r="S818" t="s">
        <v>33</v>
      </c>
      <c r="T818" t="str">
        <f t="shared" si="77"/>
        <v>theater/</v>
      </c>
      <c r="U818" t="str">
        <f t="shared" si="78"/>
        <v>plays</v>
      </c>
    </row>
    <row r="819" spans="1:21" hidden="1" x14ac:dyDescent="0.35">
      <c r="A819">
        <v>817</v>
      </c>
      <c r="B819" s="4" t="s">
        <v>1668</v>
      </c>
      <c r="C819" s="3" t="s">
        <v>1669</v>
      </c>
      <c r="D819">
        <v>51300</v>
      </c>
      <c r="E819" s="11" cm="1">
        <f t="array" ref="E819">_xlfn.IFS(L819="USD",F819, L819="CAD", F819*0.73, L819="AUD", F819*0.64, L819="DKK",F819*0.13, L819="GBP", F819*1.07, L819="CHF", F819*1.01, L819="EUR", F819*0.96)</f>
        <v>181624.32000000001</v>
      </c>
      <c r="F819">
        <v>189192</v>
      </c>
      <c r="G819" s="7">
        <f t="shared" si="73"/>
        <v>3.687953216374269</v>
      </c>
      <c r="H819" t="s">
        <v>20</v>
      </c>
      <c r="I819">
        <f t="shared" si="74"/>
        <v>76.011249497790274</v>
      </c>
      <c r="J819">
        <v>2489</v>
      </c>
      <c r="K819" t="s">
        <v>107</v>
      </c>
      <c r="L819" t="s">
        <v>108</v>
      </c>
      <c r="M819" s="9">
        <f t="shared" si="75"/>
        <v>43589.208333333328</v>
      </c>
      <c r="N819">
        <v>1556946000</v>
      </c>
      <c r="O819" s="9">
        <f t="shared" si="76"/>
        <v>43617.208333333328</v>
      </c>
      <c r="P819">
        <v>1559365200</v>
      </c>
      <c r="Q819" t="b">
        <v>0</v>
      </c>
      <c r="R819" t="b">
        <v>1</v>
      </c>
      <c r="S819" t="s">
        <v>68</v>
      </c>
      <c r="T819" t="str">
        <f t="shared" si="77"/>
        <v>publishing/</v>
      </c>
      <c r="U819" t="str">
        <f t="shared" si="78"/>
        <v>nonfiction</v>
      </c>
    </row>
    <row r="820" spans="1:21" hidden="1" x14ac:dyDescent="0.35">
      <c r="A820">
        <v>818</v>
      </c>
      <c r="B820" s="4" t="s">
        <v>676</v>
      </c>
      <c r="C820" s="3" t="s">
        <v>1670</v>
      </c>
      <c r="D820">
        <v>700</v>
      </c>
      <c r="E820" s="11" cm="1">
        <f t="array" ref="E820">_xlfn.IFS(L820="USD",F820, L820="CAD", F820*0.73, L820="AUD", F820*0.64, L820="DKK",F820*0.13, L820="GBP", F820*1.07, L820="CHF", F820*1.01, L820="EUR", F820*0.96)</f>
        <v>7664</v>
      </c>
      <c r="F820">
        <v>7664</v>
      </c>
      <c r="G820" s="7">
        <f t="shared" si="73"/>
        <v>10.948571428571428</v>
      </c>
      <c r="H820" t="s">
        <v>20</v>
      </c>
      <c r="I820">
        <f t="shared" si="74"/>
        <v>111.07246376811594</v>
      </c>
      <c r="J820">
        <v>69</v>
      </c>
      <c r="K820" t="s">
        <v>21</v>
      </c>
      <c r="L820" t="s">
        <v>22</v>
      </c>
      <c r="M820" s="9">
        <f t="shared" si="75"/>
        <v>43486.25</v>
      </c>
      <c r="N820">
        <v>1548050400</v>
      </c>
      <c r="O820" s="9">
        <f t="shared" si="76"/>
        <v>43499.25</v>
      </c>
      <c r="P820">
        <v>1549173600</v>
      </c>
      <c r="Q820" t="b">
        <v>0</v>
      </c>
      <c r="R820" t="b">
        <v>1</v>
      </c>
      <c r="S820" t="s">
        <v>33</v>
      </c>
      <c r="T820" t="str">
        <f t="shared" si="77"/>
        <v>theater/</v>
      </c>
      <c r="U820" t="str">
        <f t="shared" si="78"/>
        <v>plays</v>
      </c>
    </row>
    <row r="821" spans="1:21" ht="31" x14ac:dyDescent="0.35">
      <c r="A821">
        <v>819</v>
      </c>
      <c r="B821" s="4" t="s">
        <v>1671</v>
      </c>
      <c r="C821" s="3" t="s">
        <v>1672</v>
      </c>
      <c r="D821">
        <v>8900</v>
      </c>
      <c r="E821" s="11" cm="1">
        <f t="array" ref="E821">_xlfn.IFS(L821="USD",F821, L821="CAD", F821*0.73, L821="AUD", F821*0.64, L821="DKK",F821*0.13, L821="GBP", F821*1.07, L821="CHF", F821*1.01, L821="EUR", F821*0.96)</f>
        <v>4509</v>
      </c>
      <c r="F821">
        <v>4509</v>
      </c>
      <c r="G821" s="7">
        <f t="shared" si="73"/>
        <v>0.50662921348314605</v>
      </c>
      <c r="H821" t="s">
        <v>14</v>
      </c>
      <c r="I821">
        <f t="shared" si="74"/>
        <v>95.936170212765958</v>
      </c>
      <c r="J821">
        <v>47</v>
      </c>
      <c r="K821" t="s">
        <v>21</v>
      </c>
      <c r="L821" t="s">
        <v>22</v>
      </c>
      <c r="M821" s="9">
        <f t="shared" si="75"/>
        <v>41237.25</v>
      </c>
      <c r="N821">
        <v>1353736800</v>
      </c>
      <c r="O821" s="9">
        <f t="shared" si="76"/>
        <v>41252.25</v>
      </c>
      <c r="P821">
        <v>1355032800</v>
      </c>
      <c r="Q821" t="b">
        <v>1</v>
      </c>
      <c r="R821" t="b">
        <v>0</v>
      </c>
      <c r="S821" t="s">
        <v>89</v>
      </c>
      <c r="T821" t="str">
        <f t="shared" si="77"/>
        <v>games/</v>
      </c>
      <c r="U821" t="str">
        <f t="shared" si="78"/>
        <v>video games</v>
      </c>
    </row>
    <row r="822" spans="1:21" hidden="1" x14ac:dyDescent="0.35">
      <c r="A822">
        <v>820</v>
      </c>
      <c r="B822" s="4" t="s">
        <v>1673</v>
      </c>
      <c r="C822" s="3" t="s">
        <v>1674</v>
      </c>
      <c r="D822">
        <v>1500</v>
      </c>
      <c r="E822" s="11" cm="1">
        <f t="array" ref="E822">_xlfn.IFS(L822="USD",F822, L822="CAD", F822*0.73, L822="AUD", F822*0.64, L822="DKK",F822*0.13, L822="GBP", F822*1.07, L822="CHF", F822*1.01, L822="EUR", F822*0.96)</f>
        <v>12849.630000000001</v>
      </c>
      <c r="F822">
        <v>12009</v>
      </c>
      <c r="G822" s="7">
        <f t="shared" si="73"/>
        <v>8.0060000000000002</v>
      </c>
      <c r="H822" t="s">
        <v>20</v>
      </c>
      <c r="I822">
        <f t="shared" si="74"/>
        <v>43.043010752688176</v>
      </c>
      <c r="J822">
        <v>279</v>
      </c>
      <c r="K822" t="s">
        <v>40</v>
      </c>
      <c r="L822" t="s">
        <v>41</v>
      </c>
      <c r="M822" s="9">
        <f t="shared" si="75"/>
        <v>43310.208333333328</v>
      </c>
      <c r="N822">
        <v>1532840400</v>
      </c>
      <c r="O822" s="9">
        <f t="shared" si="76"/>
        <v>43323.208333333328</v>
      </c>
      <c r="P822">
        <v>1533963600</v>
      </c>
      <c r="Q822" t="b">
        <v>0</v>
      </c>
      <c r="R822" t="b">
        <v>1</v>
      </c>
      <c r="S822" t="s">
        <v>23</v>
      </c>
      <c r="T822" t="str">
        <f t="shared" si="77"/>
        <v>music/</v>
      </c>
      <c r="U822" t="str">
        <f t="shared" si="78"/>
        <v>rock</v>
      </c>
    </row>
    <row r="823" spans="1:21" hidden="1" x14ac:dyDescent="0.35">
      <c r="A823">
        <v>821</v>
      </c>
      <c r="B823" s="4" t="s">
        <v>1675</v>
      </c>
      <c r="C823" s="3" t="s">
        <v>1676</v>
      </c>
      <c r="D823">
        <v>4900</v>
      </c>
      <c r="E823" s="11" cm="1">
        <f t="array" ref="E823">_xlfn.IFS(L823="USD",F823, L823="CAD", F823*0.73, L823="AUD", F823*0.64, L823="DKK",F823*0.13, L823="GBP", F823*1.07, L823="CHF", F823*1.01, L823="EUR", F823*0.96)</f>
        <v>14273</v>
      </c>
      <c r="F823">
        <v>14273</v>
      </c>
      <c r="G823" s="7">
        <f t="shared" si="73"/>
        <v>2.9128571428571428</v>
      </c>
      <c r="H823" t="s">
        <v>20</v>
      </c>
      <c r="I823">
        <f t="shared" si="74"/>
        <v>67.966666666666669</v>
      </c>
      <c r="J823">
        <v>210</v>
      </c>
      <c r="K823" t="s">
        <v>21</v>
      </c>
      <c r="L823" t="s">
        <v>22</v>
      </c>
      <c r="M823" s="9">
        <f t="shared" si="75"/>
        <v>42794.25</v>
      </c>
      <c r="N823">
        <v>1488261600</v>
      </c>
      <c r="O823" s="9">
        <f t="shared" si="76"/>
        <v>42807.208333333328</v>
      </c>
      <c r="P823">
        <v>1489381200</v>
      </c>
      <c r="Q823" t="b">
        <v>0</v>
      </c>
      <c r="R823" t="b">
        <v>0</v>
      </c>
      <c r="S823" t="s">
        <v>42</v>
      </c>
      <c r="T823" t="str">
        <f t="shared" si="77"/>
        <v>film &amp; video/</v>
      </c>
      <c r="U823" t="str">
        <f t="shared" si="78"/>
        <v>documentary</v>
      </c>
    </row>
    <row r="824" spans="1:21" hidden="1" x14ac:dyDescent="0.35">
      <c r="A824">
        <v>822</v>
      </c>
      <c r="B824" s="4" t="s">
        <v>1677</v>
      </c>
      <c r="C824" s="3" t="s">
        <v>1678</v>
      </c>
      <c r="D824">
        <v>54000</v>
      </c>
      <c r="E824" s="11" cm="1">
        <f t="array" ref="E824">_xlfn.IFS(L824="USD",F824, L824="CAD", F824*0.73, L824="AUD", F824*0.64, L824="DKK",F824*0.13, L824="GBP", F824*1.07, L824="CHF", F824*1.01, L824="EUR", F824*0.96)</f>
        <v>188982</v>
      </c>
      <c r="F824">
        <v>188982</v>
      </c>
      <c r="G824" s="7">
        <f t="shared" si="73"/>
        <v>3.4996666666666667</v>
      </c>
      <c r="H824" t="s">
        <v>20</v>
      </c>
      <c r="I824">
        <f t="shared" si="74"/>
        <v>89.991428571428571</v>
      </c>
      <c r="J824">
        <v>2100</v>
      </c>
      <c r="K824" t="s">
        <v>21</v>
      </c>
      <c r="L824" t="s">
        <v>22</v>
      </c>
      <c r="M824" s="9">
        <f t="shared" si="75"/>
        <v>41698.25</v>
      </c>
      <c r="N824">
        <v>1393567200</v>
      </c>
      <c r="O824" s="9">
        <f t="shared" si="76"/>
        <v>41715.208333333336</v>
      </c>
      <c r="P824">
        <v>1395032400</v>
      </c>
      <c r="Q824" t="b">
        <v>0</v>
      </c>
      <c r="R824" t="b">
        <v>0</v>
      </c>
      <c r="S824" t="s">
        <v>23</v>
      </c>
      <c r="T824" t="str">
        <f t="shared" si="77"/>
        <v>music/</v>
      </c>
      <c r="U824" t="str">
        <f t="shared" si="78"/>
        <v>rock</v>
      </c>
    </row>
    <row r="825" spans="1:21" hidden="1" x14ac:dyDescent="0.35">
      <c r="A825">
        <v>823</v>
      </c>
      <c r="B825" s="4" t="s">
        <v>1679</v>
      </c>
      <c r="C825" s="3" t="s">
        <v>1680</v>
      </c>
      <c r="D825">
        <v>4100</v>
      </c>
      <c r="E825" s="11" cm="1">
        <f t="array" ref="E825">_xlfn.IFS(L825="USD",F825, L825="CAD", F825*0.73, L825="AUD", F825*0.64, L825="DKK",F825*0.13, L825="GBP", F825*1.07, L825="CHF", F825*1.01, L825="EUR", F825*0.96)</f>
        <v>14640</v>
      </c>
      <c r="F825">
        <v>14640</v>
      </c>
      <c r="G825" s="7">
        <f t="shared" si="73"/>
        <v>3.5707317073170732</v>
      </c>
      <c r="H825" t="s">
        <v>20</v>
      </c>
      <c r="I825">
        <f t="shared" si="74"/>
        <v>58.095238095238095</v>
      </c>
      <c r="J825">
        <v>252</v>
      </c>
      <c r="K825" t="s">
        <v>21</v>
      </c>
      <c r="L825" t="s">
        <v>22</v>
      </c>
      <c r="M825" s="9">
        <f t="shared" si="75"/>
        <v>41892.208333333336</v>
      </c>
      <c r="N825">
        <v>1410325200</v>
      </c>
      <c r="O825" s="9">
        <f t="shared" si="76"/>
        <v>41917.208333333336</v>
      </c>
      <c r="P825">
        <v>1412485200</v>
      </c>
      <c r="Q825" t="b">
        <v>1</v>
      </c>
      <c r="R825" t="b">
        <v>1</v>
      </c>
      <c r="S825" t="s">
        <v>23</v>
      </c>
      <c r="T825" t="str">
        <f t="shared" si="77"/>
        <v>music/</v>
      </c>
      <c r="U825" t="str">
        <f t="shared" si="78"/>
        <v>rock</v>
      </c>
    </row>
    <row r="826" spans="1:21" hidden="1" x14ac:dyDescent="0.35">
      <c r="A826">
        <v>824</v>
      </c>
      <c r="B826" s="4" t="s">
        <v>1681</v>
      </c>
      <c r="C826" s="3" t="s">
        <v>1682</v>
      </c>
      <c r="D826">
        <v>85000</v>
      </c>
      <c r="E826" s="11" cm="1">
        <f t="array" ref="E826">_xlfn.IFS(L826="USD",F826, L826="CAD", F826*0.73, L826="AUD", F826*0.64, L826="DKK",F826*0.13, L826="GBP", F826*1.07, L826="CHF", F826*1.01, L826="EUR", F826*0.96)</f>
        <v>107516</v>
      </c>
      <c r="F826">
        <v>107516</v>
      </c>
      <c r="G826" s="7">
        <f t="shared" si="73"/>
        <v>1.2648941176470587</v>
      </c>
      <c r="H826" t="s">
        <v>20</v>
      </c>
      <c r="I826">
        <f t="shared" si="74"/>
        <v>83.996875000000003</v>
      </c>
      <c r="J826">
        <v>1280</v>
      </c>
      <c r="K826" t="s">
        <v>21</v>
      </c>
      <c r="L826" t="s">
        <v>22</v>
      </c>
      <c r="M826" s="9">
        <f t="shared" si="75"/>
        <v>40348.208333333336</v>
      </c>
      <c r="N826">
        <v>1276923600</v>
      </c>
      <c r="O826" s="9">
        <f t="shared" si="76"/>
        <v>40380.208333333336</v>
      </c>
      <c r="P826">
        <v>1279688400</v>
      </c>
      <c r="Q826" t="b">
        <v>0</v>
      </c>
      <c r="R826" t="b">
        <v>1</v>
      </c>
      <c r="S826" t="s">
        <v>68</v>
      </c>
      <c r="T826" t="str">
        <f t="shared" si="77"/>
        <v>publishing/</v>
      </c>
      <c r="U826" t="str">
        <f t="shared" si="78"/>
        <v>nonfiction</v>
      </c>
    </row>
    <row r="827" spans="1:21" hidden="1" x14ac:dyDescent="0.35">
      <c r="A827">
        <v>825</v>
      </c>
      <c r="B827" s="4" t="s">
        <v>1683</v>
      </c>
      <c r="C827" s="3" t="s">
        <v>1684</v>
      </c>
      <c r="D827">
        <v>3600</v>
      </c>
      <c r="E827" s="11" cm="1">
        <f t="array" ref="E827">_xlfn.IFS(L827="USD",F827, L827="CAD", F827*0.73, L827="AUD", F827*0.64, L827="DKK",F827*0.13, L827="GBP", F827*1.07, L827="CHF", F827*1.01, L827="EUR", F827*0.96)</f>
        <v>14926.5</v>
      </c>
      <c r="F827">
        <v>13950</v>
      </c>
      <c r="G827" s="7">
        <f t="shared" si="73"/>
        <v>3.875</v>
      </c>
      <c r="H827" t="s">
        <v>20</v>
      </c>
      <c r="I827">
        <f t="shared" si="74"/>
        <v>88.853503184713375</v>
      </c>
      <c r="J827">
        <v>157</v>
      </c>
      <c r="K827" t="s">
        <v>40</v>
      </c>
      <c r="L827" t="s">
        <v>41</v>
      </c>
      <c r="M827" s="9">
        <f t="shared" si="75"/>
        <v>42941.208333333328</v>
      </c>
      <c r="N827">
        <v>1500958800</v>
      </c>
      <c r="O827" s="9">
        <f t="shared" si="76"/>
        <v>42953.208333333328</v>
      </c>
      <c r="P827">
        <v>1501995600</v>
      </c>
      <c r="Q827" t="b">
        <v>0</v>
      </c>
      <c r="R827" t="b">
        <v>0</v>
      </c>
      <c r="S827" t="s">
        <v>100</v>
      </c>
      <c r="T827" t="str">
        <f t="shared" si="77"/>
        <v>film &amp; video/</v>
      </c>
      <c r="U827" t="str">
        <f t="shared" si="78"/>
        <v>shorts</v>
      </c>
    </row>
    <row r="828" spans="1:21" ht="31" hidden="1" x14ac:dyDescent="0.35">
      <c r="A828">
        <v>826</v>
      </c>
      <c r="B828" s="4" t="s">
        <v>1685</v>
      </c>
      <c r="C828" s="3" t="s">
        <v>1686</v>
      </c>
      <c r="D828">
        <v>2800</v>
      </c>
      <c r="E828" s="11" cm="1">
        <f t="array" ref="E828">_xlfn.IFS(L828="USD",F828, L828="CAD", F828*0.73, L828="AUD", F828*0.64, L828="DKK",F828*0.13, L828="GBP", F828*1.07, L828="CHF", F828*1.01, L828="EUR", F828*0.96)</f>
        <v>12797</v>
      </c>
      <c r="F828">
        <v>12797</v>
      </c>
      <c r="G828" s="7">
        <f t="shared" si="73"/>
        <v>4.5703571428571426</v>
      </c>
      <c r="H828" t="s">
        <v>20</v>
      </c>
      <c r="I828">
        <f t="shared" si="74"/>
        <v>65.963917525773198</v>
      </c>
      <c r="J828">
        <v>194</v>
      </c>
      <c r="K828" t="s">
        <v>21</v>
      </c>
      <c r="L828" t="s">
        <v>22</v>
      </c>
      <c r="M828" s="9">
        <f t="shared" si="75"/>
        <v>40525.25</v>
      </c>
      <c r="N828">
        <v>1292220000</v>
      </c>
      <c r="O828" s="9">
        <f t="shared" si="76"/>
        <v>40553.25</v>
      </c>
      <c r="P828">
        <v>1294639200</v>
      </c>
      <c r="Q828" t="b">
        <v>0</v>
      </c>
      <c r="R828" t="b">
        <v>1</v>
      </c>
      <c r="S828" t="s">
        <v>33</v>
      </c>
      <c r="T828" t="str">
        <f t="shared" si="77"/>
        <v>theater/</v>
      </c>
      <c r="U828" t="str">
        <f t="shared" si="78"/>
        <v>plays</v>
      </c>
    </row>
    <row r="829" spans="1:21" ht="31" hidden="1" x14ac:dyDescent="0.35">
      <c r="A829">
        <v>827</v>
      </c>
      <c r="B829" s="4" t="s">
        <v>1687</v>
      </c>
      <c r="C829" s="3" t="s">
        <v>1688</v>
      </c>
      <c r="D829">
        <v>2300</v>
      </c>
      <c r="E829" s="11" cm="1">
        <f t="array" ref="E829">_xlfn.IFS(L829="USD",F829, L829="CAD", F829*0.73, L829="AUD", F829*0.64, L829="DKK",F829*0.13, L829="GBP", F829*1.07, L829="CHF", F829*1.01, L829="EUR", F829*0.96)</f>
        <v>3925.76</v>
      </c>
      <c r="F829">
        <v>6134</v>
      </c>
      <c r="G829" s="7">
        <f t="shared" si="73"/>
        <v>2.6669565217391304</v>
      </c>
      <c r="H829" t="s">
        <v>20</v>
      </c>
      <c r="I829">
        <f t="shared" si="74"/>
        <v>74.804878048780495</v>
      </c>
      <c r="J829">
        <v>82</v>
      </c>
      <c r="K829" t="s">
        <v>26</v>
      </c>
      <c r="L829" t="s">
        <v>27</v>
      </c>
      <c r="M829" s="9">
        <f t="shared" si="75"/>
        <v>40666.208333333336</v>
      </c>
      <c r="N829">
        <v>1304398800</v>
      </c>
      <c r="O829" s="9">
        <f t="shared" si="76"/>
        <v>40678.208333333336</v>
      </c>
      <c r="P829">
        <v>1305435600</v>
      </c>
      <c r="Q829" t="b">
        <v>0</v>
      </c>
      <c r="R829" t="b">
        <v>1</v>
      </c>
      <c r="S829" t="s">
        <v>53</v>
      </c>
      <c r="T829" t="str">
        <f t="shared" si="77"/>
        <v>film &amp; video/</v>
      </c>
      <c r="U829" t="str">
        <f t="shared" si="78"/>
        <v>drama</v>
      </c>
    </row>
    <row r="830" spans="1:21" ht="31" x14ac:dyDescent="0.35">
      <c r="A830">
        <v>828</v>
      </c>
      <c r="B830" s="4" t="s">
        <v>1689</v>
      </c>
      <c r="C830" s="3" t="s">
        <v>1690</v>
      </c>
      <c r="D830">
        <v>7100</v>
      </c>
      <c r="E830" s="11" cm="1">
        <f t="array" ref="E830">_xlfn.IFS(L830="USD",F830, L830="CAD", F830*0.73, L830="AUD", F830*0.64, L830="DKK",F830*0.13, L830="GBP", F830*1.07, L830="CHF", F830*1.01, L830="EUR", F830*0.96)</f>
        <v>4899</v>
      </c>
      <c r="F830">
        <v>4899</v>
      </c>
      <c r="G830" s="7">
        <f t="shared" si="73"/>
        <v>0.69</v>
      </c>
      <c r="H830" t="s">
        <v>14</v>
      </c>
      <c r="I830">
        <f t="shared" si="74"/>
        <v>69.98571428571428</v>
      </c>
      <c r="J830">
        <v>70</v>
      </c>
      <c r="K830" t="s">
        <v>21</v>
      </c>
      <c r="L830" t="s">
        <v>22</v>
      </c>
      <c r="M830" s="9">
        <f t="shared" si="75"/>
        <v>43340.208333333328</v>
      </c>
      <c r="N830">
        <v>1535432400</v>
      </c>
      <c r="O830" s="9">
        <f t="shared" si="76"/>
        <v>43365.208333333328</v>
      </c>
      <c r="P830">
        <v>1537592400</v>
      </c>
      <c r="Q830" t="b">
        <v>0</v>
      </c>
      <c r="R830" t="b">
        <v>0</v>
      </c>
      <c r="S830" t="s">
        <v>33</v>
      </c>
      <c r="T830" t="str">
        <f t="shared" si="77"/>
        <v>theater/</v>
      </c>
      <c r="U830" t="str">
        <f t="shared" si="78"/>
        <v>plays</v>
      </c>
    </row>
    <row r="831" spans="1:21" x14ac:dyDescent="0.35">
      <c r="A831">
        <v>829</v>
      </c>
      <c r="B831" s="4" t="s">
        <v>1691</v>
      </c>
      <c r="C831" s="3" t="s">
        <v>1692</v>
      </c>
      <c r="D831">
        <v>9600</v>
      </c>
      <c r="E831" s="11" cm="1">
        <f t="array" ref="E831">_xlfn.IFS(L831="USD",F831, L831="CAD", F831*0.73, L831="AUD", F831*0.64, L831="DKK",F831*0.13, L831="GBP", F831*1.07, L831="CHF", F831*1.01, L831="EUR", F831*0.96)</f>
        <v>4929</v>
      </c>
      <c r="F831">
        <v>4929</v>
      </c>
      <c r="G831" s="7">
        <f t="shared" si="73"/>
        <v>0.51343749999999999</v>
      </c>
      <c r="H831" t="s">
        <v>14</v>
      </c>
      <c r="I831">
        <f t="shared" si="74"/>
        <v>32.006493506493506</v>
      </c>
      <c r="J831">
        <v>154</v>
      </c>
      <c r="K831" t="s">
        <v>21</v>
      </c>
      <c r="L831" t="s">
        <v>22</v>
      </c>
      <c r="M831" s="9">
        <f t="shared" si="75"/>
        <v>42164.208333333328</v>
      </c>
      <c r="N831">
        <v>1433826000</v>
      </c>
      <c r="O831" s="9">
        <f t="shared" si="76"/>
        <v>42179.208333333328</v>
      </c>
      <c r="P831">
        <v>1435122000</v>
      </c>
      <c r="Q831" t="b">
        <v>0</v>
      </c>
      <c r="R831" t="b">
        <v>0</v>
      </c>
      <c r="S831" t="s">
        <v>33</v>
      </c>
      <c r="T831" t="str">
        <f t="shared" si="77"/>
        <v>theater/</v>
      </c>
      <c r="U831" t="str">
        <f t="shared" si="78"/>
        <v>plays</v>
      </c>
    </row>
    <row r="832" spans="1:21" ht="31" x14ac:dyDescent="0.35">
      <c r="A832">
        <v>830</v>
      </c>
      <c r="B832" s="4" t="s">
        <v>1693</v>
      </c>
      <c r="C832" s="3" t="s">
        <v>1694</v>
      </c>
      <c r="D832">
        <v>121600</v>
      </c>
      <c r="E832" s="11" cm="1">
        <f t="array" ref="E832">_xlfn.IFS(L832="USD",F832, L832="CAD", F832*0.73, L832="AUD", F832*0.64, L832="DKK",F832*0.13, L832="GBP", F832*1.07, L832="CHF", F832*1.01, L832="EUR", F832*0.96)</f>
        <v>1424</v>
      </c>
      <c r="F832">
        <v>1424</v>
      </c>
      <c r="G832" s="7">
        <f t="shared" si="73"/>
        <v>1.1710526315789473E-2</v>
      </c>
      <c r="H832" t="s">
        <v>14</v>
      </c>
      <c r="I832">
        <f t="shared" si="74"/>
        <v>64.727272727272734</v>
      </c>
      <c r="J832">
        <v>22</v>
      </c>
      <c r="K832" t="s">
        <v>21</v>
      </c>
      <c r="L832" t="s">
        <v>22</v>
      </c>
      <c r="M832" s="9">
        <f t="shared" si="75"/>
        <v>43103.25</v>
      </c>
      <c r="N832">
        <v>1514959200</v>
      </c>
      <c r="O832" s="9">
        <f t="shared" si="76"/>
        <v>43162.25</v>
      </c>
      <c r="P832">
        <v>1520056800</v>
      </c>
      <c r="Q832" t="b">
        <v>0</v>
      </c>
      <c r="R832" t="b">
        <v>0</v>
      </c>
      <c r="S832" t="s">
        <v>33</v>
      </c>
      <c r="T832" t="str">
        <f t="shared" si="77"/>
        <v>theater/</v>
      </c>
      <c r="U832" t="str">
        <f t="shared" si="78"/>
        <v>plays</v>
      </c>
    </row>
    <row r="833" spans="1:21" ht="31" hidden="1" x14ac:dyDescent="0.35">
      <c r="A833">
        <v>831</v>
      </c>
      <c r="B833" s="4" t="s">
        <v>1695</v>
      </c>
      <c r="C833" s="3" t="s">
        <v>1696</v>
      </c>
      <c r="D833">
        <v>97100</v>
      </c>
      <c r="E833" s="11" cm="1">
        <f t="array" ref="E833">_xlfn.IFS(L833="USD",F833, L833="CAD", F833*0.73, L833="AUD", F833*0.64, L833="DKK",F833*0.13, L833="GBP", F833*1.07, L833="CHF", F833*1.01, L833="EUR", F833*0.96)</f>
        <v>105817</v>
      </c>
      <c r="F833">
        <v>105817</v>
      </c>
      <c r="G833" s="7">
        <f t="shared" si="73"/>
        <v>1.089773429454171</v>
      </c>
      <c r="H833" t="s">
        <v>20</v>
      </c>
      <c r="I833">
        <f t="shared" si="74"/>
        <v>24.998110087408456</v>
      </c>
      <c r="J833">
        <v>4233</v>
      </c>
      <c r="K833" t="s">
        <v>21</v>
      </c>
      <c r="L833" t="s">
        <v>22</v>
      </c>
      <c r="M833" s="9">
        <f t="shared" si="75"/>
        <v>40994.208333333336</v>
      </c>
      <c r="N833">
        <v>1332738000</v>
      </c>
      <c r="O833" s="9">
        <f t="shared" si="76"/>
        <v>41028.208333333336</v>
      </c>
      <c r="P833">
        <v>1335675600</v>
      </c>
      <c r="Q833" t="b">
        <v>0</v>
      </c>
      <c r="R833" t="b">
        <v>0</v>
      </c>
      <c r="S833" t="s">
        <v>122</v>
      </c>
      <c r="T833" t="str">
        <f t="shared" si="77"/>
        <v>photography/</v>
      </c>
      <c r="U833" t="str">
        <f t="shared" si="78"/>
        <v>photography books</v>
      </c>
    </row>
    <row r="834" spans="1:21" hidden="1" x14ac:dyDescent="0.35">
      <c r="A834">
        <v>832</v>
      </c>
      <c r="B834" s="4" t="s">
        <v>1697</v>
      </c>
      <c r="C834" s="3" t="s">
        <v>1698</v>
      </c>
      <c r="D834">
        <v>43200</v>
      </c>
      <c r="E834" s="11" cm="1">
        <f t="array" ref="E834">_xlfn.IFS(L834="USD",F834, L834="CAD", F834*0.73, L834="AUD", F834*0.64, L834="DKK",F834*0.13, L834="GBP", F834*1.07, L834="CHF", F834*1.01, L834="EUR", F834*0.96)</f>
        <v>17700.28</v>
      </c>
      <c r="F834">
        <v>136156</v>
      </c>
      <c r="G834" s="7">
        <f t="shared" ref="G834:G897" si="79">F834/D834</f>
        <v>3.1517592592592591</v>
      </c>
      <c r="H834" t="s">
        <v>20</v>
      </c>
      <c r="I834">
        <f t="shared" si="74"/>
        <v>104.97764070932922</v>
      </c>
      <c r="J834">
        <v>1297</v>
      </c>
      <c r="K834" t="s">
        <v>36</v>
      </c>
      <c r="L834" t="s">
        <v>37</v>
      </c>
      <c r="M834" s="9">
        <f t="shared" si="75"/>
        <v>42299.208333333328</v>
      </c>
      <c r="N834">
        <v>1445490000</v>
      </c>
      <c r="O834" s="9">
        <f t="shared" si="76"/>
        <v>42333.25</v>
      </c>
      <c r="P834">
        <v>1448431200</v>
      </c>
      <c r="Q834" t="b">
        <v>1</v>
      </c>
      <c r="R834" t="b">
        <v>0</v>
      </c>
      <c r="S834" t="s">
        <v>206</v>
      </c>
      <c r="T834" t="str">
        <f t="shared" si="77"/>
        <v>publishing/</v>
      </c>
      <c r="U834" t="str">
        <f t="shared" si="78"/>
        <v>translations</v>
      </c>
    </row>
    <row r="835" spans="1:21" hidden="1" x14ac:dyDescent="0.35">
      <c r="A835">
        <v>833</v>
      </c>
      <c r="B835" s="4" t="s">
        <v>1699</v>
      </c>
      <c r="C835" s="3" t="s">
        <v>1700</v>
      </c>
      <c r="D835">
        <v>6800</v>
      </c>
      <c r="E835" s="11" cm="1">
        <f t="array" ref="E835">_xlfn.IFS(L835="USD",F835, L835="CAD", F835*0.73, L835="AUD", F835*0.64, L835="DKK",F835*0.13, L835="GBP", F835*1.07, L835="CHF", F835*1.01, L835="EUR", F835*0.96)</f>
        <v>1393.99</v>
      </c>
      <c r="F835">
        <v>10723</v>
      </c>
      <c r="G835" s="7">
        <f t="shared" si="79"/>
        <v>1.5769117647058823</v>
      </c>
      <c r="H835" t="s">
        <v>20</v>
      </c>
      <c r="I835">
        <f t="shared" ref="I835:I898" si="80">(F835/J835)</f>
        <v>64.987878787878785</v>
      </c>
      <c r="J835">
        <v>165</v>
      </c>
      <c r="K835" t="s">
        <v>36</v>
      </c>
      <c r="L835" t="s">
        <v>37</v>
      </c>
      <c r="M835" s="9">
        <f t="shared" ref="M835:M898" si="81">(((N835/60)/60)/24)+DATE(1970, 1, 1)</f>
        <v>40588.25</v>
      </c>
      <c r="N835">
        <v>1297663200</v>
      </c>
      <c r="O835" s="9">
        <f t="shared" ref="O835:O898" si="82">(((P835/60)/60)/24)+DATE(1970, 1, 1)</f>
        <v>40599.25</v>
      </c>
      <c r="P835">
        <v>1298613600</v>
      </c>
      <c r="Q835" t="b">
        <v>0</v>
      </c>
      <c r="R835" t="b">
        <v>0</v>
      </c>
      <c r="S835" t="s">
        <v>206</v>
      </c>
      <c r="T835" t="str">
        <f t="shared" si="77"/>
        <v>publishing/</v>
      </c>
      <c r="U835" t="str">
        <f t="shared" si="78"/>
        <v>translations</v>
      </c>
    </row>
    <row r="836" spans="1:21" hidden="1" x14ac:dyDescent="0.35">
      <c r="A836">
        <v>834</v>
      </c>
      <c r="B836" s="4" t="s">
        <v>1701</v>
      </c>
      <c r="C836" s="3" t="s">
        <v>1702</v>
      </c>
      <c r="D836">
        <v>7300</v>
      </c>
      <c r="E836" s="11" cm="1">
        <f t="array" ref="E836">_xlfn.IFS(L836="USD",F836, L836="CAD", F836*0.73, L836="AUD", F836*0.64, L836="DKK",F836*0.13, L836="GBP", F836*1.07, L836="CHF", F836*1.01, L836="EUR", F836*0.96)</f>
        <v>11228</v>
      </c>
      <c r="F836">
        <v>11228</v>
      </c>
      <c r="G836" s="7">
        <f t="shared" si="79"/>
        <v>1.5380821917808218</v>
      </c>
      <c r="H836" t="s">
        <v>20</v>
      </c>
      <c r="I836">
        <f t="shared" si="80"/>
        <v>94.352941176470594</v>
      </c>
      <c r="J836">
        <v>119</v>
      </c>
      <c r="K836" t="s">
        <v>21</v>
      </c>
      <c r="L836" t="s">
        <v>22</v>
      </c>
      <c r="M836" s="9">
        <f t="shared" si="81"/>
        <v>41448.208333333336</v>
      </c>
      <c r="N836">
        <v>1371963600</v>
      </c>
      <c r="O836" s="9">
        <f t="shared" si="82"/>
        <v>41454.208333333336</v>
      </c>
      <c r="P836">
        <v>1372482000</v>
      </c>
      <c r="Q836" t="b">
        <v>0</v>
      </c>
      <c r="R836" t="b">
        <v>0</v>
      </c>
      <c r="S836" t="s">
        <v>33</v>
      </c>
      <c r="T836" t="str">
        <f t="shared" si="77"/>
        <v>theater/</v>
      </c>
      <c r="U836" t="str">
        <f t="shared" si="78"/>
        <v>plays</v>
      </c>
    </row>
    <row r="837" spans="1:21" x14ac:dyDescent="0.35">
      <c r="A837">
        <v>835</v>
      </c>
      <c r="B837" s="4" t="s">
        <v>1703</v>
      </c>
      <c r="C837" s="3" t="s">
        <v>1704</v>
      </c>
      <c r="D837">
        <v>86200</v>
      </c>
      <c r="E837" s="11" cm="1">
        <f t="array" ref="E837">_xlfn.IFS(L837="USD",F837, L837="CAD", F837*0.73, L837="AUD", F837*0.64, L837="DKK",F837*0.13, L837="GBP", F837*1.07, L837="CHF", F837*1.01, L837="EUR", F837*0.96)</f>
        <v>77355</v>
      </c>
      <c r="F837">
        <v>77355</v>
      </c>
      <c r="G837" s="7">
        <f t="shared" si="79"/>
        <v>0.89738979118329465</v>
      </c>
      <c r="H837" t="s">
        <v>14</v>
      </c>
      <c r="I837">
        <f t="shared" si="80"/>
        <v>44.001706484641637</v>
      </c>
      <c r="J837">
        <v>1758</v>
      </c>
      <c r="K837" t="s">
        <v>21</v>
      </c>
      <c r="L837" t="s">
        <v>22</v>
      </c>
      <c r="M837" s="9">
        <f t="shared" si="81"/>
        <v>42063.25</v>
      </c>
      <c r="N837">
        <v>1425103200</v>
      </c>
      <c r="O837" s="9">
        <f t="shared" si="82"/>
        <v>42069.25</v>
      </c>
      <c r="P837">
        <v>1425621600</v>
      </c>
      <c r="Q837" t="b">
        <v>0</v>
      </c>
      <c r="R837" t="b">
        <v>0</v>
      </c>
      <c r="S837" t="s">
        <v>28</v>
      </c>
      <c r="T837" t="str">
        <f t="shared" ref="T837:T900" si="83">LEFT(S837, SEARCH("/",S837,1))</f>
        <v>technology/</v>
      </c>
      <c r="U837" t="str">
        <f t="shared" si="78"/>
        <v>web</v>
      </c>
    </row>
    <row r="838" spans="1:21" x14ac:dyDescent="0.35">
      <c r="A838">
        <v>836</v>
      </c>
      <c r="B838" s="4" t="s">
        <v>1705</v>
      </c>
      <c r="C838" s="3" t="s">
        <v>1706</v>
      </c>
      <c r="D838">
        <v>8100</v>
      </c>
      <c r="E838" s="11" cm="1">
        <f t="array" ref="E838">_xlfn.IFS(L838="USD",F838, L838="CAD", F838*0.73, L838="AUD", F838*0.64, L838="DKK",F838*0.13, L838="GBP", F838*1.07, L838="CHF", F838*1.01, L838="EUR", F838*0.96)</f>
        <v>6086</v>
      </c>
      <c r="F838">
        <v>6086</v>
      </c>
      <c r="G838" s="7">
        <f t="shared" si="79"/>
        <v>0.75135802469135804</v>
      </c>
      <c r="H838" t="s">
        <v>14</v>
      </c>
      <c r="I838">
        <f t="shared" si="80"/>
        <v>64.744680851063833</v>
      </c>
      <c r="J838">
        <v>94</v>
      </c>
      <c r="K838" t="s">
        <v>21</v>
      </c>
      <c r="L838" t="s">
        <v>22</v>
      </c>
      <c r="M838" s="9">
        <f t="shared" si="81"/>
        <v>40214.25</v>
      </c>
      <c r="N838">
        <v>1265349600</v>
      </c>
      <c r="O838" s="9">
        <f t="shared" si="82"/>
        <v>40225.25</v>
      </c>
      <c r="P838">
        <v>1266300000</v>
      </c>
      <c r="Q838" t="b">
        <v>0</v>
      </c>
      <c r="R838" t="b">
        <v>0</v>
      </c>
      <c r="S838" t="s">
        <v>60</v>
      </c>
      <c r="T838" t="str">
        <f t="shared" si="83"/>
        <v>music/</v>
      </c>
      <c r="U838" t="str">
        <f t="shared" si="78"/>
        <v>indie rock</v>
      </c>
    </row>
    <row r="839" spans="1:21" hidden="1" x14ac:dyDescent="0.35">
      <c r="A839">
        <v>837</v>
      </c>
      <c r="B839" s="4" t="s">
        <v>1707</v>
      </c>
      <c r="C839" s="3" t="s">
        <v>1708</v>
      </c>
      <c r="D839">
        <v>17700</v>
      </c>
      <c r="E839" s="11" cm="1">
        <f t="array" ref="E839">_xlfn.IFS(L839="USD",F839, L839="CAD", F839*0.73, L839="AUD", F839*0.64, L839="DKK",F839*0.13, L839="GBP", F839*1.07, L839="CHF", F839*1.01, L839="EUR", F839*0.96)</f>
        <v>150960</v>
      </c>
      <c r="F839">
        <v>150960</v>
      </c>
      <c r="G839" s="7">
        <f t="shared" si="79"/>
        <v>8.5288135593220336</v>
      </c>
      <c r="H839" t="s">
        <v>20</v>
      </c>
      <c r="I839">
        <f t="shared" si="80"/>
        <v>84.00667779632721</v>
      </c>
      <c r="J839">
        <v>1797</v>
      </c>
      <c r="K839" t="s">
        <v>21</v>
      </c>
      <c r="L839" t="s">
        <v>22</v>
      </c>
      <c r="M839" s="9">
        <f t="shared" si="81"/>
        <v>40629.208333333336</v>
      </c>
      <c r="N839">
        <v>1301202000</v>
      </c>
      <c r="O839" s="9">
        <f t="shared" si="82"/>
        <v>40683.208333333336</v>
      </c>
      <c r="P839">
        <v>1305867600</v>
      </c>
      <c r="Q839" t="b">
        <v>0</v>
      </c>
      <c r="R839" t="b">
        <v>0</v>
      </c>
      <c r="S839" t="s">
        <v>159</v>
      </c>
      <c r="T839" t="str">
        <f t="shared" si="83"/>
        <v>music/</v>
      </c>
      <c r="U839" t="str">
        <f t="shared" si="78"/>
        <v>jazz</v>
      </c>
    </row>
    <row r="840" spans="1:21" hidden="1" x14ac:dyDescent="0.35">
      <c r="A840">
        <v>838</v>
      </c>
      <c r="B840" s="4" t="s">
        <v>1709</v>
      </c>
      <c r="C840" s="3" t="s">
        <v>1710</v>
      </c>
      <c r="D840">
        <v>6400</v>
      </c>
      <c r="E840" s="11" cm="1">
        <f t="array" ref="E840">_xlfn.IFS(L840="USD",F840, L840="CAD", F840*0.73, L840="AUD", F840*0.64, L840="DKK",F840*0.13, L840="GBP", F840*1.07, L840="CHF", F840*1.01, L840="EUR", F840*0.96)</f>
        <v>8890</v>
      </c>
      <c r="F840">
        <v>8890</v>
      </c>
      <c r="G840" s="7">
        <f t="shared" si="79"/>
        <v>1.3890625000000001</v>
      </c>
      <c r="H840" t="s">
        <v>20</v>
      </c>
      <c r="I840">
        <f t="shared" si="80"/>
        <v>34.061302681992338</v>
      </c>
      <c r="J840">
        <v>261</v>
      </c>
      <c r="K840" t="s">
        <v>21</v>
      </c>
      <c r="L840" t="s">
        <v>22</v>
      </c>
      <c r="M840" s="9">
        <f t="shared" si="81"/>
        <v>43370.208333333328</v>
      </c>
      <c r="N840">
        <v>1538024400</v>
      </c>
      <c r="O840" s="9">
        <f t="shared" si="82"/>
        <v>43379.208333333328</v>
      </c>
      <c r="P840">
        <v>1538802000</v>
      </c>
      <c r="Q840" t="b">
        <v>0</v>
      </c>
      <c r="R840" t="b">
        <v>0</v>
      </c>
      <c r="S840" t="s">
        <v>33</v>
      </c>
      <c r="T840" t="str">
        <f t="shared" si="83"/>
        <v>theater/</v>
      </c>
      <c r="U840" t="str">
        <f t="shared" si="78"/>
        <v>plays</v>
      </c>
    </row>
    <row r="841" spans="1:21" hidden="1" x14ac:dyDescent="0.35">
      <c r="A841">
        <v>839</v>
      </c>
      <c r="B841" s="4" t="s">
        <v>1711</v>
      </c>
      <c r="C841" s="3" t="s">
        <v>1712</v>
      </c>
      <c r="D841">
        <v>7700</v>
      </c>
      <c r="E841" s="11" cm="1">
        <f t="array" ref="E841">_xlfn.IFS(L841="USD",F841, L841="CAD", F841*0.73, L841="AUD", F841*0.64, L841="DKK",F841*0.13, L841="GBP", F841*1.07, L841="CHF", F841*1.01, L841="EUR", F841*0.96)</f>
        <v>14644</v>
      </c>
      <c r="F841">
        <v>14644</v>
      </c>
      <c r="G841" s="7">
        <f t="shared" si="79"/>
        <v>1.9018181818181819</v>
      </c>
      <c r="H841" t="s">
        <v>20</v>
      </c>
      <c r="I841">
        <f t="shared" si="80"/>
        <v>93.273885350318466</v>
      </c>
      <c r="J841">
        <v>157</v>
      </c>
      <c r="K841" t="s">
        <v>21</v>
      </c>
      <c r="L841" t="s">
        <v>22</v>
      </c>
      <c r="M841" s="9">
        <f t="shared" si="81"/>
        <v>41715.208333333336</v>
      </c>
      <c r="N841">
        <v>1395032400</v>
      </c>
      <c r="O841" s="9">
        <f t="shared" si="82"/>
        <v>41760.208333333336</v>
      </c>
      <c r="P841">
        <v>1398920400</v>
      </c>
      <c r="Q841" t="b">
        <v>0</v>
      </c>
      <c r="R841" t="b">
        <v>1</v>
      </c>
      <c r="S841" t="s">
        <v>42</v>
      </c>
      <c r="T841" t="str">
        <f t="shared" si="83"/>
        <v>film &amp; video/</v>
      </c>
      <c r="U841" t="str">
        <f t="shared" si="78"/>
        <v>documentary</v>
      </c>
    </row>
    <row r="842" spans="1:21" hidden="1" x14ac:dyDescent="0.35">
      <c r="A842">
        <v>840</v>
      </c>
      <c r="B842" s="4" t="s">
        <v>1713</v>
      </c>
      <c r="C842" s="3" t="s">
        <v>1714</v>
      </c>
      <c r="D842">
        <v>116300</v>
      </c>
      <c r="E842" s="11" cm="1">
        <f t="array" ref="E842">_xlfn.IFS(L842="USD",F842, L842="CAD", F842*0.73, L842="AUD", F842*0.64, L842="DKK",F842*0.13, L842="GBP", F842*1.07, L842="CHF", F842*1.01, L842="EUR", F842*0.96)</f>
        <v>116583</v>
      </c>
      <c r="F842">
        <v>116583</v>
      </c>
      <c r="G842" s="7">
        <f t="shared" si="79"/>
        <v>1.0024333619948409</v>
      </c>
      <c r="H842" t="s">
        <v>20</v>
      </c>
      <c r="I842">
        <f t="shared" si="80"/>
        <v>32.998301726577978</v>
      </c>
      <c r="J842">
        <v>3533</v>
      </c>
      <c r="K842" t="s">
        <v>21</v>
      </c>
      <c r="L842" t="s">
        <v>22</v>
      </c>
      <c r="M842" s="9">
        <f t="shared" si="81"/>
        <v>41836.208333333336</v>
      </c>
      <c r="N842">
        <v>1405486800</v>
      </c>
      <c r="O842" s="9">
        <f t="shared" si="82"/>
        <v>41838.208333333336</v>
      </c>
      <c r="P842">
        <v>1405659600</v>
      </c>
      <c r="Q842" t="b">
        <v>0</v>
      </c>
      <c r="R842" t="b">
        <v>1</v>
      </c>
      <c r="S842" t="s">
        <v>33</v>
      </c>
      <c r="T842" t="str">
        <f t="shared" si="83"/>
        <v>theater/</v>
      </c>
      <c r="U842" t="str">
        <f t="shared" si="78"/>
        <v>plays</v>
      </c>
    </row>
    <row r="843" spans="1:21" hidden="1" x14ac:dyDescent="0.35">
      <c r="A843">
        <v>841</v>
      </c>
      <c r="B843" s="4" t="s">
        <v>1715</v>
      </c>
      <c r="C843" s="3" t="s">
        <v>1716</v>
      </c>
      <c r="D843">
        <v>9100</v>
      </c>
      <c r="E843" s="11" cm="1">
        <f t="array" ref="E843">_xlfn.IFS(L843="USD",F843, L843="CAD", F843*0.73, L843="AUD", F843*0.64, L843="DKK",F843*0.13, L843="GBP", F843*1.07, L843="CHF", F843*1.01, L843="EUR", F843*0.96)</f>
        <v>12991</v>
      </c>
      <c r="F843">
        <v>12991</v>
      </c>
      <c r="G843" s="7">
        <f t="shared" si="79"/>
        <v>1.4275824175824177</v>
      </c>
      <c r="H843" t="s">
        <v>20</v>
      </c>
      <c r="I843">
        <f t="shared" si="80"/>
        <v>83.812903225806451</v>
      </c>
      <c r="J843">
        <v>155</v>
      </c>
      <c r="K843" t="s">
        <v>21</v>
      </c>
      <c r="L843" t="s">
        <v>22</v>
      </c>
      <c r="M843" s="9">
        <f t="shared" si="81"/>
        <v>42419.25</v>
      </c>
      <c r="N843">
        <v>1455861600</v>
      </c>
      <c r="O843" s="9">
        <f t="shared" si="82"/>
        <v>42435.25</v>
      </c>
      <c r="P843">
        <v>1457244000</v>
      </c>
      <c r="Q843" t="b">
        <v>0</v>
      </c>
      <c r="R843" t="b">
        <v>0</v>
      </c>
      <c r="S843" t="s">
        <v>28</v>
      </c>
      <c r="T843" t="str">
        <f t="shared" si="83"/>
        <v>technology/</v>
      </c>
      <c r="U843" t="str">
        <f t="shared" ref="U843:U906" si="84">RIGHT(S843, LEN(S843)-SEARCH("/",S843, 1))</f>
        <v>web</v>
      </c>
    </row>
    <row r="844" spans="1:21" ht="31" hidden="1" x14ac:dyDescent="0.35">
      <c r="A844">
        <v>842</v>
      </c>
      <c r="B844" s="4" t="s">
        <v>1717</v>
      </c>
      <c r="C844" s="3" t="s">
        <v>1718</v>
      </c>
      <c r="D844">
        <v>1500</v>
      </c>
      <c r="E844" s="11" cm="1">
        <f t="array" ref="E844">_xlfn.IFS(L844="USD",F844, L844="CAD", F844*0.73, L844="AUD", F844*0.64, L844="DKK",F844*0.13, L844="GBP", F844*1.07, L844="CHF", F844*1.01, L844="EUR", F844*0.96)</f>
        <v>8109.12</v>
      </c>
      <c r="F844">
        <v>8447</v>
      </c>
      <c r="G844" s="7">
        <f t="shared" si="79"/>
        <v>5.6313333333333331</v>
      </c>
      <c r="H844" t="s">
        <v>20</v>
      </c>
      <c r="I844">
        <f t="shared" si="80"/>
        <v>63.992424242424242</v>
      </c>
      <c r="J844">
        <v>132</v>
      </c>
      <c r="K844" t="s">
        <v>107</v>
      </c>
      <c r="L844" t="s">
        <v>108</v>
      </c>
      <c r="M844" s="9">
        <f t="shared" si="81"/>
        <v>43266.208333333328</v>
      </c>
      <c r="N844">
        <v>1529038800</v>
      </c>
      <c r="O844" s="9">
        <f t="shared" si="82"/>
        <v>43269.208333333328</v>
      </c>
      <c r="P844">
        <v>1529298000</v>
      </c>
      <c r="Q844" t="b">
        <v>0</v>
      </c>
      <c r="R844" t="b">
        <v>0</v>
      </c>
      <c r="S844" t="s">
        <v>65</v>
      </c>
      <c r="T844" t="str">
        <f t="shared" si="83"/>
        <v>technology/</v>
      </c>
      <c r="U844" t="str">
        <f t="shared" si="84"/>
        <v>wearables</v>
      </c>
    </row>
    <row r="845" spans="1:21" ht="31" x14ac:dyDescent="0.35">
      <c r="A845">
        <v>843</v>
      </c>
      <c r="B845" s="4" t="s">
        <v>1719</v>
      </c>
      <c r="C845" s="3" t="s">
        <v>1720</v>
      </c>
      <c r="D845">
        <v>8800</v>
      </c>
      <c r="E845" s="11" cm="1">
        <f t="array" ref="E845">_xlfn.IFS(L845="USD",F845, L845="CAD", F845*0.73, L845="AUD", F845*0.64, L845="DKK",F845*0.13, L845="GBP", F845*1.07, L845="CHF", F845*1.01, L845="EUR", F845*0.96)</f>
        <v>2703</v>
      </c>
      <c r="F845">
        <v>2703</v>
      </c>
      <c r="G845" s="7">
        <f t="shared" si="79"/>
        <v>0.30715909090909088</v>
      </c>
      <c r="H845" t="s">
        <v>14</v>
      </c>
      <c r="I845">
        <f t="shared" si="80"/>
        <v>81.909090909090907</v>
      </c>
      <c r="J845">
        <v>33</v>
      </c>
      <c r="K845" t="s">
        <v>21</v>
      </c>
      <c r="L845" t="s">
        <v>22</v>
      </c>
      <c r="M845" s="9">
        <f t="shared" si="81"/>
        <v>43338.208333333328</v>
      </c>
      <c r="N845">
        <v>1535259600</v>
      </c>
      <c r="O845" s="9">
        <f t="shared" si="82"/>
        <v>43344.208333333328</v>
      </c>
      <c r="P845">
        <v>1535778000</v>
      </c>
      <c r="Q845" t="b">
        <v>0</v>
      </c>
      <c r="R845" t="b">
        <v>0</v>
      </c>
      <c r="S845" t="s">
        <v>122</v>
      </c>
      <c r="T845" t="str">
        <f t="shared" si="83"/>
        <v>photography/</v>
      </c>
      <c r="U845" t="str">
        <f t="shared" si="84"/>
        <v>photography books</v>
      </c>
    </row>
    <row r="846" spans="1:21" hidden="1" x14ac:dyDescent="0.35">
      <c r="A846">
        <v>844</v>
      </c>
      <c r="B846" s="4" t="s">
        <v>1721</v>
      </c>
      <c r="C846" s="3" t="s">
        <v>1722</v>
      </c>
      <c r="D846">
        <v>8800</v>
      </c>
      <c r="E846" s="11" cm="1">
        <f t="array" ref="E846">_xlfn.IFS(L846="USD",F846, L846="CAD", F846*0.73, L846="AUD", F846*0.64, L846="DKK",F846*0.13, L846="GBP", F846*1.07, L846="CHF", F846*1.01, L846="EUR", F846*0.96)</f>
        <v>8747</v>
      </c>
      <c r="F846">
        <v>8747</v>
      </c>
      <c r="G846" s="7">
        <f t="shared" si="79"/>
        <v>0.99397727272727276</v>
      </c>
      <c r="H846" t="s">
        <v>74</v>
      </c>
      <c r="I846">
        <f t="shared" si="80"/>
        <v>93.053191489361708</v>
      </c>
      <c r="J846">
        <v>94</v>
      </c>
      <c r="K846" t="s">
        <v>21</v>
      </c>
      <c r="L846" t="s">
        <v>22</v>
      </c>
      <c r="M846" s="9">
        <f t="shared" si="81"/>
        <v>40930.25</v>
      </c>
      <c r="N846">
        <v>1327212000</v>
      </c>
      <c r="O846" s="9">
        <f t="shared" si="82"/>
        <v>40933.25</v>
      </c>
      <c r="P846">
        <v>1327471200</v>
      </c>
      <c r="Q846" t="b">
        <v>0</v>
      </c>
      <c r="R846" t="b">
        <v>0</v>
      </c>
      <c r="S846" t="s">
        <v>42</v>
      </c>
      <c r="T846" t="str">
        <f t="shared" si="83"/>
        <v>film &amp; video/</v>
      </c>
      <c r="U846" t="str">
        <f t="shared" si="84"/>
        <v>documentary</v>
      </c>
    </row>
    <row r="847" spans="1:21" hidden="1" x14ac:dyDescent="0.35">
      <c r="A847">
        <v>845</v>
      </c>
      <c r="B847" s="4" t="s">
        <v>1723</v>
      </c>
      <c r="C847" s="3" t="s">
        <v>1724</v>
      </c>
      <c r="D847">
        <v>69900</v>
      </c>
      <c r="E847" s="11" cm="1">
        <f t="array" ref="E847">_xlfn.IFS(L847="USD",F847, L847="CAD", F847*0.73, L847="AUD", F847*0.64, L847="DKK",F847*0.13, L847="GBP", F847*1.07, L847="CHF", F847*1.01, L847="EUR", F847*0.96)</f>
        <v>147753.09</v>
      </c>
      <c r="F847">
        <v>138087</v>
      </c>
      <c r="G847" s="7">
        <f t="shared" si="79"/>
        <v>1.9754935622317598</v>
      </c>
      <c r="H847" t="s">
        <v>20</v>
      </c>
      <c r="I847">
        <f t="shared" si="80"/>
        <v>101.98449039881831</v>
      </c>
      <c r="J847">
        <v>1354</v>
      </c>
      <c r="K847" t="s">
        <v>40</v>
      </c>
      <c r="L847" t="s">
        <v>41</v>
      </c>
      <c r="M847" s="9">
        <f t="shared" si="81"/>
        <v>43235.208333333328</v>
      </c>
      <c r="N847">
        <v>1526360400</v>
      </c>
      <c r="O847" s="9">
        <f t="shared" si="82"/>
        <v>43272.208333333328</v>
      </c>
      <c r="P847">
        <v>1529557200</v>
      </c>
      <c r="Q847" t="b">
        <v>0</v>
      </c>
      <c r="R847" t="b">
        <v>0</v>
      </c>
      <c r="S847" t="s">
        <v>28</v>
      </c>
      <c r="T847" t="str">
        <f t="shared" si="83"/>
        <v>technology/</v>
      </c>
      <c r="U847" t="str">
        <f t="shared" si="84"/>
        <v>web</v>
      </c>
    </row>
    <row r="848" spans="1:21" hidden="1" x14ac:dyDescent="0.35">
      <c r="A848">
        <v>846</v>
      </c>
      <c r="B848" s="4" t="s">
        <v>1725</v>
      </c>
      <c r="C848" s="3" t="s">
        <v>1726</v>
      </c>
      <c r="D848">
        <v>1000</v>
      </c>
      <c r="E848" s="11" cm="1">
        <f t="array" ref="E848">_xlfn.IFS(L848="USD",F848, L848="CAD", F848*0.73, L848="AUD", F848*0.64, L848="DKK",F848*0.13, L848="GBP", F848*1.07, L848="CHF", F848*1.01, L848="EUR", F848*0.96)</f>
        <v>5085</v>
      </c>
      <c r="F848">
        <v>5085</v>
      </c>
      <c r="G848" s="7">
        <f t="shared" si="79"/>
        <v>5.085</v>
      </c>
      <c r="H848" t="s">
        <v>20</v>
      </c>
      <c r="I848">
        <f t="shared" si="80"/>
        <v>105.9375</v>
      </c>
      <c r="J848">
        <v>48</v>
      </c>
      <c r="K848" t="s">
        <v>21</v>
      </c>
      <c r="L848" t="s">
        <v>22</v>
      </c>
      <c r="M848" s="9">
        <f t="shared" si="81"/>
        <v>43302.208333333328</v>
      </c>
      <c r="N848">
        <v>1532149200</v>
      </c>
      <c r="O848" s="9">
        <f t="shared" si="82"/>
        <v>43338.208333333328</v>
      </c>
      <c r="P848">
        <v>1535259600</v>
      </c>
      <c r="Q848" t="b">
        <v>1</v>
      </c>
      <c r="R848" t="b">
        <v>1</v>
      </c>
      <c r="S848" t="s">
        <v>28</v>
      </c>
      <c r="T848" t="str">
        <f t="shared" si="83"/>
        <v>technology/</v>
      </c>
      <c r="U848" t="str">
        <f t="shared" si="84"/>
        <v>web</v>
      </c>
    </row>
    <row r="849" spans="1:21" hidden="1" x14ac:dyDescent="0.35">
      <c r="A849">
        <v>847</v>
      </c>
      <c r="B849" s="4" t="s">
        <v>1727</v>
      </c>
      <c r="C849" s="3" t="s">
        <v>1728</v>
      </c>
      <c r="D849">
        <v>4700</v>
      </c>
      <c r="E849" s="11" cm="1">
        <f t="array" ref="E849">_xlfn.IFS(L849="USD",F849, L849="CAD", F849*0.73, L849="AUD", F849*0.64, L849="DKK",F849*0.13, L849="GBP", F849*1.07, L849="CHF", F849*1.01, L849="EUR", F849*0.96)</f>
        <v>11174</v>
      </c>
      <c r="F849">
        <v>11174</v>
      </c>
      <c r="G849" s="7">
        <f t="shared" si="79"/>
        <v>2.3774468085106384</v>
      </c>
      <c r="H849" t="s">
        <v>20</v>
      </c>
      <c r="I849">
        <f t="shared" si="80"/>
        <v>101.58181818181818</v>
      </c>
      <c r="J849">
        <v>110</v>
      </c>
      <c r="K849" t="s">
        <v>21</v>
      </c>
      <c r="L849" t="s">
        <v>22</v>
      </c>
      <c r="M849" s="9">
        <f t="shared" si="81"/>
        <v>43107.25</v>
      </c>
      <c r="N849">
        <v>1515304800</v>
      </c>
      <c r="O849" s="9">
        <f t="shared" si="82"/>
        <v>43110.25</v>
      </c>
      <c r="P849">
        <v>1515564000</v>
      </c>
      <c r="Q849" t="b">
        <v>0</v>
      </c>
      <c r="R849" t="b">
        <v>0</v>
      </c>
      <c r="S849" t="s">
        <v>17</v>
      </c>
      <c r="T849" t="str">
        <f t="shared" si="83"/>
        <v>food/</v>
      </c>
      <c r="U849" t="str">
        <f t="shared" si="84"/>
        <v>food trucks</v>
      </c>
    </row>
    <row r="850" spans="1:21" hidden="1" x14ac:dyDescent="0.35">
      <c r="A850">
        <v>848</v>
      </c>
      <c r="B850" s="4" t="s">
        <v>1729</v>
      </c>
      <c r="C850" s="3" t="s">
        <v>1730</v>
      </c>
      <c r="D850">
        <v>3200</v>
      </c>
      <c r="E850" s="11" cm="1">
        <f t="array" ref="E850">_xlfn.IFS(L850="USD",F850, L850="CAD", F850*0.73, L850="AUD", F850*0.64, L850="DKK",F850*0.13, L850="GBP", F850*1.07, L850="CHF", F850*1.01, L850="EUR", F850*0.96)</f>
        <v>10831</v>
      </c>
      <c r="F850">
        <v>10831</v>
      </c>
      <c r="G850" s="7">
        <f t="shared" si="79"/>
        <v>3.3846875000000001</v>
      </c>
      <c r="H850" t="s">
        <v>20</v>
      </c>
      <c r="I850">
        <f t="shared" si="80"/>
        <v>62.970930232558139</v>
      </c>
      <c r="J850">
        <v>172</v>
      </c>
      <c r="K850" t="s">
        <v>21</v>
      </c>
      <c r="L850" t="s">
        <v>22</v>
      </c>
      <c r="M850" s="9">
        <f t="shared" si="81"/>
        <v>40341.208333333336</v>
      </c>
      <c r="N850">
        <v>1276318800</v>
      </c>
      <c r="O850" s="9">
        <f t="shared" si="82"/>
        <v>40350.208333333336</v>
      </c>
      <c r="P850">
        <v>1277096400</v>
      </c>
      <c r="Q850" t="b">
        <v>0</v>
      </c>
      <c r="R850" t="b">
        <v>0</v>
      </c>
      <c r="S850" t="s">
        <v>53</v>
      </c>
      <c r="T850" t="str">
        <f t="shared" si="83"/>
        <v>film &amp; video/</v>
      </c>
      <c r="U850" t="str">
        <f t="shared" si="84"/>
        <v>drama</v>
      </c>
    </row>
    <row r="851" spans="1:21" hidden="1" x14ac:dyDescent="0.35">
      <c r="A851">
        <v>849</v>
      </c>
      <c r="B851" s="4" t="s">
        <v>1731</v>
      </c>
      <c r="C851" s="3" t="s">
        <v>1732</v>
      </c>
      <c r="D851">
        <v>6700</v>
      </c>
      <c r="E851" s="11" cm="1">
        <f t="array" ref="E851">_xlfn.IFS(L851="USD",F851, L851="CAD", F851*0.73, L851="AUD", F851*0.64, L851="DKK",F851*0.13, L851="GBP", F851*1.07, L851="CHF", F851*1.01, L851="EUR", F851*0.96)</f>
        <v>8917</v>
      </c>
      <c r="F851">
        <v>8917</v>
      </c>
      <c r="G851" s="7">
        <f t="shared" si="79"/>
        <v>1.3308955223880596</v>
      </c>
      <c r="H851" t="s">
        <v>20</v>
      </c>
      <c r="I851">
        <f t="shared" si="80"/>
        <v>29.045602605863191</v>
      </c>
      <c r="J851">
        <v>307</v>
      </c>
      <c r="K851" t="s">
        <v>21</v>
      </c>
      <c r="L851" t="s">
        <v>22</v>
      </c>
      <c r="M851" s="9">
        <f t="shared" si="81"/>
        <v>40948.25</v>
      </c>
      <c r="N851">
        <v>1328767200</v>
      </c>
      <c r="O851" s="9">
        <f t="shared" si="82"/>
        <v>40951.25</v>
      </c>
      <c r="P851">
        <v>1329026400</v>
      </c>
      <c r="Q851" t="b">
        <v>0</v>
      </c>
      <c r="R851" t="b">
        <v>1</v>
      </c>
      <c r="S851" t="s">
        <v>60</v>
      </c>
      <c r="T851" t="str">
        <f t="shared" si="83"/>
        <v>music/</v>
      </c>
      <c r="U851" t="str">
        <f t="shared" si="84"/>
        <v>indie rock</v>
      </c>
    </row>
    <row r="852" spans="1:21" x14ac:dyDescent="0.35">
      <c r="A852">
        <v>850</v>
      </c>
      <c r="B852" s="4" t="s">
        <v>1733</v>
      </c>
      <c r="C852" s="3" t="s">
        <v>1734</v>
      </c>
      <c r="D852">
        <v>100</v>
      </c>
      <c r="E852" s="11" cm="1">
        <f t="array" ref="E852">_xlfn.IFS(L852="USD",F852, L852="CAD", F852*0.73, L852="AUD", F852*0.64, L852="DKK",F852*0.13, L852="GBP", F852*1.07, L852="CHF", F852*1.01, L852="EUR", F852*0.96)</f>
        <v>1</v>
      </c>
      <c r="F852">
        <v>1</v>
      </c>
      <c r="G852" s="7">
        <f t="shared" si="79"/>
        <v>0.01</v>
      </c>
      <c r="H852" t="s">
        <v>14</v>
      </c>
      <c r="I852">
        <f t="shared" si="80"/>
        <v>1</v>
      </c>
      <c r="J852">
        <v>1</v>
      </c>
      <c r="K852" t="s">
        <v>21</v>
      </c>
      <c r="L852" t="s">
        <v>22</v>
      </c>
      <c r="M852" s="9">
        <f t="shared" si="81"/>
        <v>40866.25</v>
      </c>
      <c r="N852">
        <v>1321682400</v>
      </c>
      <c r="O852" s="9">
        <f t="shared" si="82"/>
        <v>40881.25</v>
      </c>
      <c r="P852">
        <v>1322978400</v>
      </c>
      <c r="Q852" t="b">
        <v>1</v>
      </c>
      <c r="R852" t="b">
        <v>0</v>
      </c>
      <c r="S852" t="s">
        <v>23</v>
      </c>
      <c r="T852" t="str">
        <f t="shared" si="83"/>
        <v>music/</v>
      </c>
      <c r="U852" t="str">
        <f t="shared" si="84"/>
        <v>rock</v>
      </c>
    </row>
    <row r="853" spans="1:21" ht="31" hidden="1" x14ac:dyDescent="0.35">
      <c r="A853">
        <v>851</v>
      </c>
      <c r="B853" s="4" t="s">
        <v>1735</v>
      </c>
      <c r="C853" s="3" t="s">
        <v>1736</v>
      </c>
      <c r="D853">
        <v>6000</v>
      </c>
      <c r="E853" s="11" cm="1">
        <f t="array" ref="E853">_xlfn.IFS(L853="USD",F853, L853="CAD", F853*0.73, L853="AUD", F853*0.64, L853="DKK",F853*0.13, L853="GBP", F853*1.07, L853="CHF", F853*1.01, L853="EUR", F853*0.96)</f>
        <v>12468</v>
      </c>
      <c r="F853">
        <v>12468</v>
      </c>
      <c r="G853" s="7">
        <f t="shared" si="79"/>
        <v>2.0779999999999998</v>
      </c>
      <c r="H853" t="s">
        <v>20</v>
      </c>
      <c r="I853">
        <f t="shared" si="80"/>
        <v>77.924999999999997</v>
      </c>
      <c r="J853">
        <v>160</v>
      </c>
      <c r="K853" t="s">
        <v>21</v>
      </c>
      <c r="L853" t="s">
        <v>22</v>
      </c>
      <c r="M853" s="9">
        <f t="shared" si="81"/>
        <v>41031.208333333336</v>
      </c>
      <c r="N853">
        <v>1335934800</v>
      </c>
      <c r="O853" s="9">
        <f t="shared" si="82"/>
        <v>41064.208333333336</v>
      </c>
      <c r="P853">
        <v>1338786000</v>
      </c>
      <c r="Q853" t="b">
        <v>0</v>
      </c>
      <c r="R853" t="b">
        <v>0</v>
      </c>
      <c r="S853" t="s">
        <v>50</v>
      </c>
      <c r="T853" t="str">
        <f t="shared" si="83"/>
        <v>music/</v>
      </c>
      <c r="U853" t="str">
        <f t="shared" si="84"/>
        <v>electric music</v>
      </c>
    </row>
    <row r="854" spans="1:21" ht="31" x14ac:dyDescent="0.35">
      <c r="A854">
        <v>852</v>
      </c>
      <c r="B854" s="4" t="s">
        <v>1737</v>
      </c>
      <c r="C854" s="3" t="s">
        <v>1738</v>
      </c>
      <c r="D854">
        <v>4900</v>
      </c>
      <c r="E854" s="11" cm="1">
        <f t="array" ref="E854">_xlfn.IFS(L854="USD",F854, L854="CAD", F854*0.73, L854="AUD", F854*0.64, L854="DKK",F854*0.13, L854="GBP", F854*1.07, L854="CHF", F854*1.01, L854="EUR", F854*0.96)</f>
        <v>2505</v>
      </c>
      <c r="F854">
        <v>2505</v>
      </c>
      <c r="G854" s="7">
        <f t="shared" si="79"/>
        <v>0.51122448979591839</v>
      </c>
      <c r="H854" t="s">
        <v>14</v>
      </c>
      <c r="I854">
        <f t="shared" si="80"/>
        <v>80.806451612903231</v>
      </c>
      <c r="J854">
        <v>31</v>
      </c>
      <c r="K854" t="s">
        <v>21</v>
      </c>
      <c r="L854" t="s">
        <v>22</v>
      </c>
      <c r="M854" s="9">
        <f t="shared" si="81"/>
        <v>40740.208333333336</v>
      </c>
      <c r="N854">
        <v>1310792400</v>
      </c>
      <c r="O854" s="9">
        <f t="shared" si="82"/>
        <v>40750.208333333336</v>
      </c>
      <c r="P854">
        <v>1311656400</v>
      </c>
      <c r="Q854" t="b">
        <v>0</v>
      </c>
      <c r="R854" t="b">
        <v>1</v>
      </c>
      <c r="S854" t="s">
        <v>89</v>
      </c>
      <c r="T854" t="str">
        <f t="shared" si="83"/>
        <v>games/</v>
      </c>
      <c r="U854" t="str">
        <f t="shared" si="84"/>
        <v>video games</v>
      </c>
    </row>
    <row r="855" spans="1:21" hidden="1" x14ac:dyDescent="0.35">
      <c r="A855">
        <v>853</v>
      </c>
      <c r="B855" s="4" t="s">
        <v>1739</v>
      </c>
      <c r="C855" s="3" t="s">
        <v>1740</v>
      </c>
      <c r="D855">
        <v>17100</v>
      </c>
      <c r="E855" s="11" cm="1">
        <f t="array" ref="E855">_xlfn.IFS(L855="USD",F855, L855="CAD", F855*0.73, L855="AUD", F855*0.64, L855="DKK",F855*0.13, L855="GBP", F855*1.07, L855="CHF", F855*1.01, L855="EUR", F855*0.96)</f>
        <v>81396.459999999992</v>
      </c>
      <c r="F855">
        <v>111502</v>
      </c>
      <c r="G855" s="7">
        <f t="shared" si="79"/>
        <v>6.5205847953216374</v>
      </c>
      <c r="H855" t="s">
        <v>20</v>
      </c>
      <c r="I855">
        <f t="shared" si="80"/>
        <v>76.006816632583508</v>
      </c>
      <c r="J855">
        <v>1467</v>
      </c>
      <c r="K855" t="s">
        <v>15</v>
      </c>
      <c r="L855" t="s">
        <v>16</v>
      </c>
      <c r="M855" s="9">
        <f t="shared" si="81"/>
        <v>40714.208333333336</v>
      </c>
      <c r="N855">
        <v>1308546000</v>
      </c>
      <c r="O855" s="9">
        <f t="shared" si="82"/>
        <v>40719.208333333336</v>
      </c>
      <c r="P855">
        <v>1308978000</v>
      </c>
      <c r="Q855" t="b">
        <v>0</v>
      </c>
      <c r="R855" t="b">
        <v>1</v>
      </c>
      <c r="S855" t="s">
        <v>60</v>
      </c>
      <c r="T855" t="str">
        <f t="shared" si="83"/>
        <v>music/</v>
      </c>
      <c r="U855" t="str">
        <f t="shared" si="84"/>
        <v>indie rock</v>
      </c>
    </row>
    <row r="856" spans="1:21" ht="31" hidden="1" x14ac:dyDescent="0.35">
      <c r="A856">
        <v>854</v>
      </c>
      <c r="B856" s="4" t="s">
        <v>1741</v>
      </c>
      <c r="C856" s="3" t="s">
        <v>1742</v>
      </c>
      <c r="D856">
        <v>171000</v>
      </c>
      <c r="E856" s="11" cm="1">
        <f t="array" ref="E856">_xlfn.IFS(L856="USD",F856, L856="CAD", F856*0.73, L856="AUD", F856*0.64, L856="DKK",F856*0.13, L856="GBP", F856*1.07, L856="CHF", F856*1.01, L856="EUR", F856*0.96)</f>
        <v>141845.57</v>
      </c>
      <c r="F856">
        <v>194309</v>
      </c>
      <c r="G856" s="7">
        <f t="shared" si="79"/>
        <v>1.1363099415204678</v>
      </c>
      <c r="H856" t="s">
        <v>20</v>
      </c>
      <c r="I856">
        <f t="shared" si="80"/>
        <v>72.993613824192337</v>
      </c>
      <c r="J856">
        <v>2662</v>
      </c>
      <c r="K856" t="s">
        <v>15</v>
      </c>
      <c r="L856" t="s">
        <v>16</v>
      </c>
      <c r="M856" s="9">
        <f t="shared" si="81"/>
        <v>43787.25</v>
      </c>
      <c r="N856">
        <v>1574056800</v>
      </c>
      <c r="O856" s="9">
        <f t="shared" si="82"/>
        <v>43814.25</v>
      </c>
      <c r="P856">
        <v>1576389600</v>
      </c>
      <c r="Q856" t="b">
        <v>0</v>
      </c>
      <c r="R856" t="b">
        <v>0</v>
      </c>
      <c r="S856" t="s">
        <v>119</v>
      </c>
      <c r="T856" t="str">
        <f t="shared" si="83"/>
        <v>publishing/</v>
      </c>
      <c r="U856" t="str">
        <f t="shared" si="84"/>
        <v>fiction</v>
      </c>
    </row>
    <row r="857" spans="1:21" hidden="1" x14ac:dyDescent="0.35">
      <c r="A857">
        <v>855</v>
      </c>
      <c r="B857" s="4" t="s">
        <v>1743</v>
      </c>
      <c r="C857" s="3" t="s">
        <v>1744</v>
      </c>
      <c r="D857">
        <v>23400</v>
      </c>
      <c r="E857" s="11" cm="1">
        <f t="array" ref="E857">_xlfn.IFS(L857="USD",F857, L857="CAD", F857*0.73, L857="AUD", F857*0.64, L857="DKK",F857*0.13, L857="GBP", F857*1.07, L857="CHF", F857*1.01, L857="EUR", F857*0.96)</f>
        <v>15331.84</v>
      </c>
      <c r="F857">
        <v>23956</v>
      </c>
      <c r="G857" s="7">
        <f t="shared" si="79"/>
        <v>1.0237606837606839</v>
      </c>
      <c r="H857" t="s">
        <v>20</v>
      </c>
      <c r="I857">
        <f t="shared" si="80"/>
        <v>53</v>
      </c>
      <c r="J857">
        <v>452</v>
      </c>
      <c r="K857" t="s">
        <v>26</v>
      </c>
      <c r="L857" t="s">
        <v>27</v>
      </c>
      <c r="M857" s="9">
        <f t="shared" si="81"/>
        <v>40712.208333333336</v>
      </c>
      <c r="N857">
        <v>1308373200</v>
      </c>
      <c r="O857" s="9">
        <f t="shared" si="82"/>
        <v>40743.208333333336</v>
      </c>
      <c r="P857">
        <v>1311051600</v>
      </c>
      <c r="Q857" t="b">
        <v>0</v>
      </c>
      <c r="R857" t="b">
        <v>0</v>
      </c>
      <c r="S857" t="s">
        <v>33</v>
      </c>
      <c r="T857" t="str">
        <f t="shared" si="83"/>
        <v>theater/</v>
      </c>
      <c r="U857" t="str">
        <f t="shared" si="84"/>
        <v>plays</v>
      </c>
    </row>
    <row r="858" spans="1:21" hidden="1" x14ac:dyDescent="0.35">
      <c r="A858">
        <v>856</v>
      </c>
      <c r="B858" s="4" t="s">
        <v>1599</v>
      </c>
      <c r="C858" s="3" t="s">
        <v>1745</v>
      </c>
      <c r="D858">
        <v>2400</v>
      </c>
      <c r="E858" s="11" cm="1">
        <f t="array" ref="E858">_xlfn.IFS(L858="USD",F858, L858="CAD", F858*0.73, L858="AUD", F858*0.64, L858="DKK",F858*0.13, L858="GBP", F858*1.07, L858="CHF", F858*1.01, L858="EUR", F858*0.96)</f>
        <v>8558</v>
      </c>
      <c r="F858">
        <v>8558</v>
      </c>
      <c r="G858" s="7">
        <f t="shared" si="79"/>
        <v>3.5658333333333334</v>
      </c>
      <c r="H858" t="s">
        <v>20</v>
      </c>
      <c r="I858">
        <f t="shared" si="80"/>
        <v>54.164556962025316</v>
      </c>
      <c r="J858">
        <v>158</v>
      </c>
      <c r="K858" t="s">
        <v>21</v>
      </c>
      <c r="L858" t="s">
        <v>22</v>
      </c>
      <c r="M858" s="9">
        <f t="shared" si="81"/>
        <v>41023.208333333336</v>
      </c>
      <c r="N858">
        <v>1335243600</v>
      </c>
      <c r="O858" s="9">
        <f t="shared" si="82"/>
        <v>41040.208333333336</v>
      </c>
      <c r="P858">
        <v>1336712400</v>
      </c>
      <c r="Q858" t="b">
        <v>0</v>
      </c>
      <c r="R858" t="b">
        <v>0</v>
      </c>
      <c r="S858" t="s">
        <v>17</v>
      </c>
      <c r="T858" t="str">
        <f t="shared" si="83"/>
        <v>food/</v>
      </c>
      <c r="U858" t="str">
        <f t="shared" si="84"/>
        <v>food trucks</v>
      </c>
    </row>
    <row r="859" spans="1:21" ht="31" hidden="1" x14ac:dyDescent="0.35">
      <c r="A859">
        <v>857</v>
      </c>
      <c r="B859" s="4" t="s">
        <v>1746</v>
      </c>
      <c r="C859" s="3" t="s">
        <v>1747</v>
      </c>
      <c r="D859">
        <v>5300</v>
      </c>
      <c r="E859" s="11" cm="1">
        <f t="array" ref="E859">_xlfn.IFS(L859="USD",F859, L859="CAD", F859*0.73, L859="AUD", F859*0.64, L859="DKK",F859*0.13, L859="GBP", F859*1.07, L859="CHF", F859*1.01, L859="EUR", F859*0.96)</f>
        <v>7487.13</v>
      </c>
      <c r="F859">
        <v>7413</v>
      </c>
      <c r="G859" s="7">
        <f t="shared" si="79"/>
        <v>1.3986792452830188</v>
      </c>
      <c r="H859" t="s">
        <v>20</v>
      </c>
      <c r="I859">
        <f t="shared" si="80"/>
        <v>32.946666666666665</v>
      </c>
      <c r="J859">
        <v>225</v>
      </c>
      <c r="K859" t="s">
        <v>98</v>
      </c>
      <c r="L859" t="s">
        <v>99</v>
      </c>
      <c r="M859" s="9">
        <f t="shared" si="81"/>
        <v>40944.25</v>
      </c>
      <c r="N859">
        <v>1328421600</v>
      </c>
      <c r="O859" s="9">
        <f t="shared" si="82"/>
        <v>40967.25</v>
      </c>
      <c r="P859">
        <v>1330408800</v>
      </c>
      <c r="Q859" t="b">
        <v>1</v>
      </c>
      <c r="R859" t="b">
        <v>0</v>
      </c>
      <c r="S859" t="s">
        <v>100</v>
      </c>
      <c r="T859" t="str">
        <f t="shared" si="83"/>
        <v>film &amp; video/</v>
      </c>
      <c r="U859" t="str">
        <f t="shared" si="84"/>
        <v>shorts</v>
      </c>
    </row>
    <row r="860" spans="1:21" ht="31" x14ac:dyDescent="0.35">
      <c r="A860">
        <v>858</v>
      </c>
      <c r="B860" s="4" t="s">
        <v>1748</v>
      </c>
      <c r="C860" s="3" t="s">
        <v>1749</v>
      </c>
      <c r="D860">
        <v>4000</v>
      </c>
      <c r="E860" s="11" cm="1">
        <f t="array" ref="E860">_xlfn.IFS(L860="USD",F860, L860="CAD", F860*0.73, L860="AUD", F860*0.64, L860="DKK",F860*0.13, L860="GBP", F860*1.07, L860="CHF", F860*1.01, L860="EUR", F860*0.96)</f>
        <v>2778</v>
      </c>
      <c r="F860">
        <v>2778</v>
      </c>
      <c r="G860" s="7">
        <f t="shared" si="79"/>
        <v>0.69450000000000001</v>
      </c>
      <c r="H860" t="s">
        <v>14</v>
      </c>
      <c r="I860">
        <f t="shared" si="80"/>
        <v>79.371428571428567</v>
      </c>
      <c r="J860">
        <v>35</v>
      </c>
      <c r="K860" t="s">
        <v>21</v>
      </c>
      <c r="L860" t="s">
        <v>22</v>
      </c>
      <c r="M860" s="9">
        <f t="shared" si="81"/>
        <v>43211.208333333328</v>
      </c>
      <c r="N860">
        <v>1524286800</v>
      </c>
      <c r="O860" s="9">
        <f t="shared" si="82"/>
        <v>43218.208333333328</v>
      </c>
      <c r="P860">
        <v>1524891600</v>
      </c>
      <c r="Q860" t="b">
        <v>1</v>
      </c>
      <c r="R860" t="b">
        <v>0</v>
      </c>
      <c r="S860" t="s">
        <v>17</v>
      </c>
      <c r="T860" t="str">
        <f t="shared" si="83"/>
        <v>food/</v>
      </c>
      <c r="U860" t="str">
        <f t="shared" si="84"/>
        <v>food trucks</v>
      </c>
    </row>
    <row r="861" spans="1:21" ht="31" x14ac:dyDescent="0.35">
      <c r="A861">
        <v>859</v>
      </c>
      <c r="B861" s="4" t="s">
        <v>1750</v>
      </c>
      <c r="C861" s="3" t="s">
        <v>1751</v>
      </c>
      <c r="D861">
        <v>7300</v>
      </c>
      <c r="E861" s="11" cm="1">
        <f t="array" ref="E861">_xlfn.IFS(L861="USD",F861, L861="CAD", F861*0.73, L861="AUD", F861*0.64, L861="DKK",F861*0.13, L861="GBP", F861*1.07, L861="CHF", F861*1.01, L861="EUR", F861*0.96)</f>
        <v>2594</v>
      </c>
      <c r="F861">
        <v>2594</v>
      </c>
      <c r="G861" s="7">
        <f t="shared" si="79"/>
        <v>0.35534246575342465</v>
      </c>
      <c r="H861" t="s">
        <v>14</v>
      </c>
      <c r="I861">
        <f t="shared" si="80"/>
        <v>41.174603174603178</v>
      </c>
      <c r="J861">
        <v>63</v>
      </c>
      <c r="K861" t="s">
        <v>21</v>
      </c>
      <c r="L861" t="s">
        <v>22</v>
      </c>
      <c r="M861" s="9">
        <f t="shared" si="81"/>
        <v>41334.25</v>
      </c>
      <c r="N861">
        <v>1362117600</v>
      </c>
      <c r="O861" s="9">
        <f t="shared" si="82"/>
        <v>41352.208333333336</v>
      </c>
      <c r="P861">
        <v>1363669200</v>
      </c>
      <c r="Q861" t="b">
        <v>0</v>
      </c>
      <c r="R861" t="b">
        <v>1</v>
      </c>
      <c r="S861" t="s">
        <v>33</v>
      </c>
      <c r="T861" t="str">
        <f t="shared" si="83"/>
        <v>theater/</v>
      </c>
      <c r="U861" t="str">
        <f t="shared" si="84"/>
        <v>plays</v>
      </c>
    </row>
    <row r="862" spans="1:21" ht="31" hidden="1" x14ac:dyDescent="0.35">
      <c r="A862">
        <v>860</v>
      </c>
      <c r="B862" s="4" t="s">
        <v>1752</v>
      </c>
      <c r="C862" s="3" t="s">
        <v>1753</v>
      </c>
      <c r="D862">
        <v>2000</v>
      </c>
      <c r="E862" s="11" cm="1">
        <f t="array" ref="E862">_xlfn.IFS(L862="USD",F862, L862="CAD", F862*0.73, L862="AUD", F862*0.64, L862="DKK",F862*0.13, L862="GBP", F862*1.07, L862="CHF", F862*1.01, L862="EUR", F862*0.96)</f>
        <v>5033</v>
      </c>
      <c r="F862">
        <v>5033</v>
      </c>
      <c r="G862" s="7">
        <f t="shared" si="79"/>
        <v>2.5165000000000002</v>
      </c>
      <c r="H862" t="s">
        <v>20</v>
      </c>
      <c r="I862">
        <f t="shared" si="80"/>
        <v>77.430769230769229</v>
      </c>
      <c r="J862">
        <v>65</v>
      </c>
      <c r="K862" t="s">
        <v>21</v>
      </c>
      <c r="L862" t="s">
        <v>22</v>
      </c>
      <c r="M862" s="9">
        <f t="shared" si="81"/>
        <v>43515.25</v>
      </c>
      <c r="N862">
        <v>1550556000</v>
      </c>
      <c r="O862" s="9">
        <f t="shared" si="82"/>
        <v>43525.25</v>
      </c>
      <c r="P862">
        <v>1551420000</v>
      </c>
      <c r="Q862" t="b">
        <v>0</v>
      </c>
      <c r="R862" t="b">
        <v>1</v>
      </c>
      <c r="S862" t="s">
        <v>65</v>
      </c>
      <c r="T862" t="str">
        <f t="shared" si="83"/>
        <v>technology/</v>
      </c>
      <c r="U862" t="str">
        <f t="shared" si="84"/>
        <v>wearables</v>
      </c>
    </row>
    <row r="863" spans="1:21" hidden="1" x14ac:dyDescent="0.35">
      <c r="A863">
        <v>861</v>
      </c>
      <c r="B863" s="4" t="s">
        <v>1754</v>
      </c>
      <c r="C863" s="3" t="s">
        <v>1755</v>
      </c>
      <c r="D863">
        <v>8800</v>
      </c>
      <c r="E863" s="11" cm="1">
        <f t="array" ref="E863">_xlfn.IFS(L863="USD",F863, L863="CAD", F863*0.73, L863="AUD", F863*0.64, L863="DKK",F863*0.13, L863="GBP", F863*1.07, L863="CHF", F863*1.01, L863="EUR", F863*0.96)</f>
        <v>9317</v>
      </c>
      <c r="F863">
        <v>9317</v>
      </c>
      <c r="G863" s="7">
        <f t="shared" si="79"/>
        <v>1.0587500000000001</v>
      </c>
      <c r="H863" t="s">
        <v>20</v>
      </c>
      <c r="I863">
        <f t="shared" si="80"/>
        <v>57.159509202453989</v>
      </c>
      <c r="J863">
        <v>163</v>
      </c>
      <c r="K863" t="s">
        <v>21</v>
      </c>
      <c r="L863" t="s">
        <v>22</v>
      </c>
      <c r="M863" s="9">
        <f t="shared" si="81"/>
        <v>40258.208333333336</v>
      </c>
      <c r="N863">
        <v>1269147600</v>
      </c>
      <c r="O863" s="9">
        <f t="shared" si="82"/>
        <v>40266.208333333336</v>
      </c>
      <c r="P863">
        <v>1269838800</v>
      </c>
      <c r="Q863" t="b">
        <v>0</v>
      </c>
      <c r="R863" t="b">
        <v>0</v>
      </c>
      <c r="S863" t="s">
        <v>33</v>
      </c>
      <c r="T863" t="str">
        <f t="shared" si="83"/>
        <v>theater/</v>
      </c>
      <c r="U863" t="str">
        <f t="shared" si="84"/>
        <v>plays</v>
      </c>
    </row>
    <row r="864" spans="1:21" hidden="1" x14ac:dyDescent="0.35">
      <c r="A864">
        <v>862</v>
      </c>
      <c r="B864" s="4" t="s">
        <v>1756</v>
      </c>
      <c r="C864" s="3" t="s">
        <v>1757</v>
      </c>
      <c r="D864">
        <v>3500</v>
      </c>
      <c r="E864" s="11" cm="1">
        <f t="array" ref="E864">_xlfn.IFS(L864="USD",F864, L864="CAD", F864*0.73, L864="AUD", F864*0.64, L864="DKK",F864*0.13, L864="GBP", F864*1.07, L864="CHF", F864*1.01, L864="EUR", F864*0.96)</f>
        <v>6560</v>
      </c>
      <c r="F864">
        <v>6560</v>
      </c>
      <c r="G864" s="7">
        <f t="shared" si="79"/>
        <v>1.8742857142857143</v>
      </c>
      <c r="H864" t="s">
        <v>20</v>
      </c>
      <c r="I864">
        <f t="shared" si="80"/>
        <v>77.17647058823529</v>
      </c>
      <c r="J864">
        <v>85</v>
      </c>
      <c r="K864" t="s">
        <v>21</v>
      </c>
      <c r="L864" t="s">
        <v>22</v>
      </c>
      <c r="M864" s="9">
        <f t="shared" si="81"/>
        <v>40756.208333333336</v>
      </c>
      <c r="N864">
        <v>1312174800</v>
      </c>
      <c r="O864" s="9">
        <f t="shared" si="82"/>
        <v>40760.208333333336</v>
      </c>
      <c r="P864">
        <v>1312520400</v>
      </c>
      <c r="Q864" t="b">
        <v>0</v>
      </c>
      <c r="R864" t="b">
        <v>0</v>
      </c>
      <c r="S864" t="s">
        <v>33</v>
      </c>
      <c r="T864" t="str">
        <f t="shared" si="83"/>
        <v>theater/</v>
      </c>
      <c r="U864" t="str">
        <f t="shared" si="84"/>
        <v>plays</v>
      </c>
    </row>
    <row r="865" spans="1:21" hidden="1" x14ac:dyDescent="0.35">
      <c r="A865">
        <v>863</v>
      </c>
      <c r="B865" s="4" t="s">
        <v>1758</v>
      </c>
      <c r="C865" s="3" t="s">
        <v>1759</v>
      </c>
      <c r="D865">
        <v>1400</v>
      </c>
      <c r="E865" s="11" cm="1">
        <f t="array" ref="E865">_xlfn.IFS(L865="USD",F865, L865="CAD", F865*0.73, L865="AUD", F865*0.64, L865="DKK",F865*0.13, L865="GBP", F865*1.07, L865="CHF", F865*1.01, L865="EUR", F865*0.96)</f>
        <v>5415</v>
      </c>
      <c r="F865">
        <v>5415</v>
      </c>
      <c r="G865" s="7">
        <f t="shared" si="79"/>
        <v>3.8678571428571429</v>
      </c>
      <c r="H865" t="s">
        <v>20</v>
      </c>
      <c r="I865">
        <f t="shared" si="80"/>
        <v>24.953917050691246</v>
      </c>
      <c r="J865">
        <v>217</v>
      </c>
      <c r="K865" t="s">
        <v>21</v>
      </c>
      <c r="L865" t="s">
        <v>22</v>
      </c>
      <c r="M865" s="9">
        <f t="shared" si="81"/>
        <v>42172.208333333328</v>
      </c>
      <c r="N865">
        <v>1434517200</v>
      </c>
      <c r="O865" s="9">
        <f t="shared" si="82"/>
        <v>42195.208333333328</v>
      </c>
      <c r="P865">
        <v>1436504400</v>
      </c>
      <c r="Q865" t="b">
        <v>0</v>
      </c>
      <c r="R865" t="b">
        <v>1</v>
      </c>
      <c r="S865" t="s">
        <v>269</v>
      </c>
      <c r="T865" t="str">
        <f t="shared" si="83"/>
        <v>film &amp; video/</v>
      </c>
      <c r="U865" t="str">
        <f t="shared" si="84"/>
        <v>television</v>
      </c>
    </row>
    <row r="866" spans="1:21" hidden="1" x14ac:dyDescent="0.35">
      <c r="A866">
        <v>864</v>
      </c>
      <c r="B866" s="4" t="s">
        <v>1760</v>
      </c>
      <c r="C866" s="3" t="s">
        <v>1761</v>
      </c>
      <c r="D866">
        <v>4200</v>
      </c>
      <c r="E866" s="11" cm="1">
        <f t="array" ref="E866">_xlfn.IFS(L866="USD",F866, L866="CAD", F866*0.73, L866="AUD", F866*0.64, L866="DKK",F866*0.13, L866="GBP", F866*1.07, L866="CHF", F866*1.01, L866="EUR", F866*0.96)</f>
        <v>14577</v>
      </c>
      <c r="F866">
        <v>14577</v>
      </c>
      <c r="G866" s="7">
        <f t="shared" si="79"/>
        <v>3.4707142857142856</v>
      </c>
      <c r="H866" t="s">
        <v>20</v>
      </c>
      <c r="I866">
        <f t="shared" si="80"/>
        <v>97.18</v>
      </c>
      <c r="J866">
        <v>150</v>
      </c>
      <c r="K866" t="s">
        <v>21</v>
      </c>
      <c r="L866" t="s">
        <v>22</v>
      </c>
      <c r="M866" s="9">
        <f t="shared" si="81"/>
        <v>42601.208333333328</v>
      </c>
      <c r="N866">
        <v>1471582800</v>
      </c>
      <c r="O866" s="9">
        <f t="shared" si="82"/>
        <v>42606.208333333328</v>
      </c>
      <c r="P866">
        <v>1472014800</v>
      </c>
      <c r="Q866" t="b">
        <v>0</v>
      </c>
      <c r="R866" t="b">
        <v>0</v>
      </c>
      <c r="S866" t="s">
        <v>100</v>
      </c>
      <c r="T866" t="str">
        <f t="shared" si="83"/>
        <v>film &amp; video/</v>
      </c>
      <c r="U866" t="str">
        <f t="shared" si="84"/>
        <v>shorts</v>
      </c>
    </row>
    <row r="867" spans="1:21" hidden="1" x14ac:dyDescent="0.35">
      <c r="A867">
        <v>865</v>
      </c>
      <c r="B867" s="4" t="s">
        <v>1762</v>
      </c>
      <c r="C867" s="3" t="s">
        <v>1763</v>
      </c>
      <c r="D867">
        <v>81000</v>
      </c>
      <c r="E867" s="11" cm="1">
        <f t="array" ref="E867">_xlfn.IFS(L867="USD",F867, L867="CAD", F867*0.73, L867="AUD", F867*0.64, L867="DKK",F867*0.13, L867="GBP", F867*1.07, L867="CHF", F867*1.01, L867="EUR", F867*0.96)</f>
        <v>150515</v>
      </c>
      <c r="F867">
        <v>150515</v>
      </c>
      <c r="G867" s="7">
        <f t="shared" si="79"/>
        <v>1.8582098765432098</v>
      </c>
      <c r="H867" t="s">
        <v>20</v>
      </c>
      <c r="I867">
        <f t="shared" si="80"/>
        <v>46.000916870415651</v>
      </c>
      <c r="J867">
        <v>3272</v>
      </c>
      <c r="K867" t="s">
        <v>21</v>
      </c>
      <c r="L867" t="s">
        <v>22</v>
      </c>
      <c r="M867" s="9">
        <f t="shared" si="81"/>
        <v>41897.208333333336</v>
      </c>
      <c r="N867">
        <v>1410757200</v>
      </c>
      <c r="O867" s="9">
        <f t="shared" si="82"/>
        <v>41906.208333333336</v>
      </c>
      <c r="P867">
        <v>1411534800</v>
      </c>
      <c r="Q867" t="b">
        <v>0</v>
      </c>
      <c r="R867" t="b">
        <v>0</v>
      </c>
      <c r="S867" t="s">
        <v>33</v>
      </c>
      <c r="T867" t="str">
        <f t="shared" si="83"/>
        <v>theater/</v>
      </c>
      <c r="U867" t="str">
        <f t="shared" si="84"/>
        <v>plays</v>
      </c>
    </row>
    <row r="868" spans="1:21" hidden="1" x14ac:dyDescent="0.35">
      <c r="A868">
        <v>866</v>
      </c>
      <c r="B868" s="4" t="s">
        <v>1764</v>
      </c>
      <c r="C868" s="3" t="s">
        <v>1765</v>
      </c>
      <c r="D868">
        <v>182800</v>
      </c>
      <c r="E868" s="11" cm="1">
        <f t="array" ref="E868">_xlfn.IFS(L868="USD",F868, L868="CAD", F868*0.73, L868="AUD", F868*0.64, L868="DKK",F868*0.13, L868="GBP", F868*1.07, L868="CHF", F868*1.01, L868="EUR", F868*0.96)</f>
        <v>79045</v>
      </c>
      <c r="F868">
        <v>79045</v>
      </c>
      <c r="G868" s="7">
        <f t="shared" si="79"/>
        <v>0.43241247264770238</v>
      </c>
      <c r="H868" t="s">
        <v>74</v>
      </c>
      <c r="I868">
        <f t="shared" si="80"/>
        <v>88.023385300668153</v>
      </c>
      <c r="J868">
        <v>898</v>
      </c>
      <c r="K868" t="s">
        <v>21</v>
      </c>
      <c r="L868" t="s">
        <v>22</v>
      </c>
      <c r="M868" s="9">
        <f t="shared" si="81"/>
        <v>40671.208333333336</v>
      </c>
      <c r="N868">
        <v>1304830800</v>
      </c>
      <c r="O868" s="9">
        <f t="shared" si="82"/>
        <v>40672.208333333336</v>
      </c>
      <c r="P868">
        <v>1304917200</v>
      </c>
      <c r="Q868" t="b">
        <v>0</v>
      </c>
      <c r="R868" t="b">
        <v>0</v>
      </c>
      <c r="S868" t="s">
        <v>122</v>
      </c>
      <c r="T868" t="str">
        <f t="shared" si="83"/>
        <v>photography/</v>
      </c>
      <c r="U868" t="str">
        <f t="shared" si="84"/>
        <v>photography books</v>
      </c>
    </row>
    <row r="869" spans="1:21" ht="31" hidden="1" x14ac:dyDescent="0.35">
      <c r="A869">
        <v>867</v>
      </c>
      <c r="B869" s="4" t="s">
        <v>1766</v>
      </c>
      <c r="C869" s="3" t="s">
        <v>1767</v>
      </c>
      <c r="D869">
        <v>4800</v>
      </c>
      <c r="E869" s="11" cm="1">
        <f t="array" ref="E869">_xlfn.IFS(L869="USD",F869, L869="CAD", F869*0.73, L869="AUD", F869*0.64, L869="DKK",F869*0.13, L869="GBP", F869*1.07, L869="CHF", F869*1.01, L869="EUR", F869*0.96)</f>
        <v>7797</v>
      </c>
      <c r="F869">
        <v>7797</v>
      </c>
      <c r="G869" s="7">
        <f t="shared" si="79"/>
        <v>1.6243749999999999</v>
      </c>
      <c r="H869" t="s">
        <v>20</v>
      </c>
      <c r="I869">
        <f t="shared" si="80"/>
        <v>25.99</v>
      </c>
      <c r="J869">
        <v>300</v>
      </c>
      <c r="K869" t="s">
        <v>21</v>
      </c>
      <c r="L869" t="s">
        <v>22</v>
      </c>
      <c r="M869" s="9">
        <f t="shared" si="81"/>
        <v>43382.208333333328</v>
      </c>
      <c r="N869">
        <v>1539061200</v>
      </c>
      <c r="O869" s="9">
        <f t="shared" si="82"/>
        <v>43388.208333333328</v>
      </c>
      <c r="P869">
        <v>1539579600</v>
      </c>
      <c r="Q869" t="b">
        <v>0</v>
      </c>
      <c r="R869" t="b">
        <v>0</v>
      </c>
      <c r="S869" t="s">
        <v>17</v>
      </c>
      <c r="T869" t="str">
        <f t="shared" si="83"/>
        <v>food/</v>
      </c>
      <c r="U869" t="str">
        <f t="shared" si="84"/>
        <v>food trucks</v>
      </c>
    </row>
    <row r="870" spans="1:21" hidden="1" x14ac:dyDescent="0.35">
      <c r="A870">
        <v>868</v>
      </c>
      <c r="B870" s="4" t="s">
        <v>1768</v>
      </c>
      <c r="C870" s="3" t="s">
        <v>1769</v>
      </c>
      <c r="D870">
        <v>7000</v>
      </c>
      <c r="E870" s="11" cm="1">
        <f t="array" ref="E870">_xlfn.IFS(L870="USD",F870, L870="CAD", F870*0.73, L870="AUD", F870*0.64, L870="DKK",F870*0.13, L870="GBP", F870*1.07, L870="CHF", F870*1.01, L870="EUR", F870*0.96)</f>
        <v>12939</v>
      </c>
      <c r="F870">
        <v>12939</v>
      </c>
      <c r="G870" s="7">
        <f t="shared" si="79"/>
        <v>1.8484285714285715</v>
      </c>
      <c r="H870" t="s">
        <v>20</v>
      </c>
      <c r="I870">
        <f t="shared" si="80"/>
        <v>102.69047619047619</v>
      </c>
      <c r="J870">
        <v>126</v>
      </c>
      <c r="K870" t="s">
        <v>21</v>
      </c>
      <c r="L870" t="s">
        <v>22</v>
      </c>
      <c r="M870" s="9">
        <f t="shared" si="81"/>
        <v>41559.208333333336</v>
      </c>
      <c r="N870">
        <v>1381554000</v>
      </c>
      <c r="O870" s="9">
        <f t="shared" si="82"/>
        <v>41570.208333333336</v>
      </c>
      <c r="P870">
        <v>1382504400</v>
      </c>
      <c r="Q870" t="b">
        <v>0</v>
      </c>
      <c r="R870" t="b">
        <v>0</v>
      </c>
      <c r="S870" t="s">
        <v>33</v>
      </c>
      <c r="T870" t="str">
        <f t="shared" si="83"/>
        <v>theater/</v>
      </c>
      <c r="U870" t="str">
        <f t="shared" si="84"/>
        <v>plays</v>
      </c>
    </row>
    <row r="871" spans="1:21" x14ac:dyDescent="0.35">
      <c r="A871">
        <v>869</v>
      </c>
      <c r="B871" s="4" t="s">
        <v>1770</v>
      </c>
      <c r="C871" s="3" t="s">
        <v>1771</v>
      </c>
      <c r="D871">
        <v>161900</v>
      </c>
      <c r="E871" s="11" cm="1">
        <f t="array" ref="E871">_xlfn.IFS(L871="USD",F871, L871="CAD", F871*0.73, L871="AUD", F871*0.64, L871="DKK",F871*0.13, L871="GBP", F871*1.07, L871="CHF", F871*1.01, L871="EUR", F871*0.96)</f>
        <v>38376</v>
      </c>
      <c r="F871">
        <v>38376</v>
      </c>
      <c r="G871" s="7">
        <f t="shared" si="79"/>
        <v>0.23703520691785052</v>
      </c>
      <c r="H871" t="s">
        <v>14</v>
      </c>
      <c r="I871">
        <f t="shared" si="80"/>
        <v>72.958174904942965</v>
      </c>
      <c r="J871">
        <v>526</v>
      </c>
      <c r="K871" t="s">
        <v>21</v>
      </c>
      <c r="L871" t="s">
        <v>22</v>
      </c>
      <c r="M871" s="9">
        <f t="shared" si="81"/>
        <v>40350.208333333336</v>
      </c>
      <c r="N871">
        <v>1277096400</v>
      </c>
      <c r="O871" s="9">
        <f t="shared" si="82"/>
        <v>40364.208333333336</v>
      </c>
      <c r="P871">
        <v>1278306000</v>
      </c>
      <c r="Q871" t="b">
        <v>0</v>
      </c>
      <c r="R871" t="b">
        <v>0</v>
      </c>
      <c r="S871" t="s">
        <v>53</v>
      </c>
      <c r="T871" t="str">
        <f t="shared" si="83"/>
        <v>film &amp; video/</v>
      </c>
      <c r="U871" t="str">
        <f t="shared" si="84"/>
        <v>drama</v>
      </c>
    </row>
    <row r="872" spans="1:21" x14ac:dyDescent="0.35">
      <c r="A872">
        <v>870</v>
      </c>
      <c r="B872" s="4" t="s">
        <v>1772</v>
      </c>
      <c r="C872" s="3" t="s">
        <v>1773</v>
      </c>
      <c r="D872">
        <v>7700</v>
      </c>
      <c r="E872" s="11" cm="1">
        <f t="array" ref="E872">_xlfn.IFS(L872="USD",F872, L872="CAD", F872*0.73, L872="AUD", F872*0.64, L872="DKK",F872*0.13, L872="GBP", F872*1.07, L872="CHF", F872*1.01, L872="EUR", F872*0.96)</f>
        <v>6920</v>
      </c>
      <c r="F872">
        <v>6920</v>
      </c>
      <c r="G872" s="7">
        <f t="shared" si="79"/>
        <v>0.89870129870129867</v>
      </c>
      <c r="H872" t="s">
        <v>14</v>
      </c>
      <c r="I872">
        <f t="shared" si="80"/>
        <v>57.190082644628099</v>
      </c>
      <c r="J872">
        <v>121</v>
      </c>
      <c r="K872" t="s">
        <v>21</v>
      </c>
      <c r="L872" t="s">
        <v>22</v>
      </c>
      <c r="M872" s="9">
        <f t="shared" si="81"/>
        <v>42240.208333333328</v>
      </c>
      <c r="N872">
        <v>1440392400</v>
      </c>
      <c r="O872" s="9">
        <f t="shared" si="82"/>
        <v>42265.208333333328</v>
      </c>
      <c r="P872">
        <v>1442552400</v>
      </c>
      <c r="Q872" t="b">
        <v>0</v>
      </c>
      <c r="R872" t="b">
        <v>0</v>
      </c>
      <c r="S872" t="s">
        <v>33</v>
      </c>
      <c r="T872" t="str">
        <f t="shared" si="83"/>
        <v>theater/</v>
      </c>
      <c r="U872" t="str">
        <f t="shared" si="84"/>
        <v>plays</v>
      </c>
    </row>
    <row r="873" spans="1:21" ht="31" hidden="1" x14ac:dyDescent="0.35">
      <c r="A873">
        <v>871</v>
      </c>
      <c r="B873" s="4" t="s">
        <v>1774</v>
      </c>
      <c r="C873" s="3" t="s">
        <v>1775</v>
      </c>
      <c r="D873">
        <v>71500</v>
      </c>
      <c r="E873" s="11" cm="1">
        <f t="array" ref="E873">_xlfn.IFS(L873="USD",F873, L873="CAD", F873*0.73, L873="AUD", F873*0.64, L873="DKK",F873*0.13, L873="GBP", F873*1.07, L873="CHF", F873*1.01, L873="EUR", F873*0.96)</f>
        <v>194912</v>
      </c>
      <c r="F873">
        <v>194912</v>
      </c>
      <c r="G873" s="7">
        <f t="shared" si="79"/>
        <v>2.7260419580419581</v>
      </c>
      <c r="H873" t="s">
        <v>20</v>
      </c>
      <c r="I873">
        <f t="shared" si="80"/>
        <v>84.013793103448279</v>
      </c>
      <c r="J873">
        <v>2320</v>
      </c>
      <c r="K873" t="s">
        <v>21</v>
      </c>
      <c r="L873" t="s">
        <v>22</v>
      </c>
      <c r="M873" s="9">
        <f t="shared" si="81"/>
        <v>43040.208333333328</v>
      </c>
      <c r="N873">
        <v>1509512400</v>
      </c>
      <c r="O873" s="9">
        <f t="shared" si="82"/>
        <v>43058.25</v>
      </c>
      <c r="P873">
        <v>1511071200</v>
      </c>
      <c r="Q873" t="b">
        <v>0</v>
      </c>
      <c r="R873" t="b">
        <v>1</v>
      </c>
      <c r="S873" t="s">
        <v>33</v>
      </c>
      <c r="T873" t="str">
        <f t="shared" si="83"/>
        <v>theater/</v>
      </c>
      <c r="U873" t="str">
        <f t="shared" si="84"/>
        <v>plays</v>
      </c>
    </row>
    <row r="874" spans="1:21" hidden="1" x14ac:dyDescent="0.35">
      <c r="A874">
        <v>872</v>
      </c>
      <c r="B874" s="4" t="s">
        <v>1776</v>
      </c>
      <c r="C874" s="3" t="s">
        <v>1777</v>
      </c>
      <c r="D874">
        <v>4700</v>
      </c>
      <c r="E874" s="11" cm="1">
        <f t="array" ref="E874">_xlfn.IFS(L874="USD",F874, L874="CAD", F874*0.73, L874="AUD", F874*0.64, L874="DKK",F874*0.13, L874="GBP", F874*1.07, L874="CHF", F874*1.01, L874="EUR", F874*0.96)</f>
        <v>5114.88</v>
      </c>
      <c r="F874">
        <v>7992</v>
      </c>
      <c r="G874" s="7">
        <f t="shared" si="79"/>
        <v>1.7004255319148935</v>
      </c>
      <c r="H874" t="s">
        <v>20</v>
      </c>
      <c r="I874">
        <f t="shared" si="80"/>
        <v>98.666666666666671</v>
      </c>
      <c r="J874">
        <v>81</v>
      </c>
      <c r="K874" t="s">
        <v>26</v>
      </c>
      <c r="L874" t="s">
        <v>27</v>
      </c>
      <c r="M874" s="9">
        <f t="shared" si="81"/>
        <v>43346.208333333328</v>
      </c>
      <c r="N874">
        <v>1535950800</v>
      </c>
      <c r="O874" s="9">
        <f t="shared" si="82"/>
        <v>43351.208333333328</v>
      </c>
      <c r="P874">
        <v>1536382800</v>
      </c>
      <c r="Q874" t="b">
        <v>0</v>
      </c>
      <c r="R874" t="b">
        <v>0</v>
      </c>
      <c r="S874" t="s">
        <v>474</v>
      </c>
      <c r="T874" t="str">
        <f t="shared" si="83"/>
        <v>film &amp; video/</v>
      </c>
      <c r="U874" t="str">
        <f t="shared" si="84"/>
        <v>science fiction</v>
      </c>
    </row>
    <row r="875" spans="1:21" hidden="1" x14ac:dyDescent="0.35">
      <c r="A875">
        <v>873</v>
      </c>
      <c r="B875" s="4" t="s">
        <v>1778</v>
      </c>
      <c r="C875" s="3" t="s">
        <v>1779</v>
      </c>
      <c r="D875">
        <v>42100</v>
      </c>
      <c r="E875" s="11" cm="1">
        <f t="array" ref="E875">_xlfn.IFS(L875="USD",F875, L875="CAD", F875*0.73, L875="AUD", F875*0.64, L875="DKK",F875*0.13, L875="GBP", F875*1.07, L875="CHF", F875*1.01, L875="EUR", F875*0.96)</f>
        <v>79268</v>
      </c>
      <c r="F875">
        <v>79268</v>
      </c>
      <c r="G875" s="7">
        <f t="shared" si="79"/>
        <v>1.8828503562945369</v>
      </c>
      <c r="H875" t="s">
        <v>20</v>
      </c>
      <c r="I875">
        <f t="shared" si="80"/>
        <v>42.007419183889773</v>
      </c>
      <c r="J875">
        <v>1887</v>
      </c>
      <c r="K875" t="s">
        <v>21</v>
      </c>
      <c r="L875" t="s">
        <v>22</v>
      </c>
      <c r="M875" s="9">
        <f t="shared" si="81"/>
        <v>41647.25</v>
      </c>
      <c r="N875">
        <v>1389160800</v>
      </c>
      <c r="O875" s="9">
        <f t="shared" si="82"/>
        <v>41652.25</v>
      </c>
      <c r="P875">
        <v>1389592800</v>
      </c>
      <c r="Q875" t="b">
        <v>0</v>
      </c>
      <c r="R875" t="b">
        <v>0</v>
      </c>
      <c r="S875" t="s">
        <v>122</v>
      </c>
      <c r="T875" t="str">
        <f t="shared" si="83"/>
        <v>photography/</v>
      </c>
      <c r="U875" t="str">
        <f t="shared" si="84"/>
        <v>photography books</v>
      </c>
    </row>
    <row r="876" spans="1:21" hidden="1" x14ac:dyDescent="0.35">
      <c r="A876">
        <v>874</v>
      </c>
      <c r="B876" s="4" t="s">
        <v>1780</v>
      </c>
      <c r="C876" s="3" t="s">
        <v>1781</v>
      </c>
      <c r="D876">
        <v>40200</v>
      </c>
      <c r="E876" s="11" cm="1">
        <f t="array" ref="E876">_xlfn.IFS(L876="USD",F876, L876="CAD", F876*0.73, L876="AUD", F876*0.64, L876="DKK",F876*0.13, L876="GBP", F876*1.07, L876="CHF", F876*1.01, L876="EUR", F876*0.96)</f>
        <v>139468</v>
      </c>
      <c r="F876">
        <v>139468</v>
      </c>
      <c r="G876" s="7">
        <f t="shared" si="79"/>
        <v>3.4693532338308457</v>
      </c>
      <c r="H876" t="s">
        <v>20</v>
      </c>
      <c r="I876">
        <f t="shared" si="80"/>
        <v>32.002753556677376</v>
      </c>
      <c r="J876">
        <v>4358</v>
      </c>
      <c r="K876" t="s">
        <v>21</v>
      </c>
      <c r="L876" t="s">
        <v>22</v>
      </c>
      <c r="M876" s="9">
        <f t="shared" si="81"/>
        <v>40291.208333333336</v>
      </c>
      <c r="N876">
        <v>1271998800</v>
      </c>
      <c r="O876" s="9">
        <f t="shared" si="82"/>
        <v>40329.208333333336</v>
      </c>
      <c r="P876">
        <v>1275282000</v>
      </c>
      <c r="Q876" t="b">
        <v>0</v>
      </c>
      <c r="R876" t="b">
        <v>1</v>
      </c>
      <c r="S876" t="s">
        <v>122</v>
      </c>
      <c r="T876" t="str">
        <f t="shared" si="83"/>
        <v>photography/</v>
      </c>
      <c r="U876" t="str">
        <f t="shared" si="84"/>
        <v>photography books</v>
      </c>
    </row>
    <row r="877" spans="1:21" x14ac:dyDescent="0.35">
      <c r="A877">
        <v>875</v>
      </c>
      <c r="B877" s="4" t="s">
        <v>1782</v>
      </c>
      <c r="C877" s="3" t="s">
        <v>1783</v>
      </c>
      <c r="D877">
        <v>7900</v>
      </c>
      <c r="E877" s="11" cm="1">
        <f t="array" ref="E877">_xlfn.IFS(L877="USD",F877, L877="CAD", F877*0.73, L877="AUD", F877*0.64, L877="DKK",F877*0.13, L877="GBP", F877*1.07, L877="CHF", F877*1.01, L877="EUR", F877*0.96)</f>
        <v>5465</v>
      </c>
      <c r="F877">
        <v>5465</v>
      </c>
      <c r="G877" s="7">
        <f t="shared" si="79"/>
        <v>0.6917721518987342</v>
      </c>
      <c r="H877" t="s">
        <v>14</v>
      </c>
      <c r="I877">
        <f t="shared" si="80"/>
        <v>81.567164179104481</v>
      </c>
      <c r="J877">
        <v>67</v>
      </c>
      <c r="K877" t="s">
        <v>21</v>
      </c>
      <c r="L877" t="s">
        <v>22</v>
      </c>
      <c r="M877" s="9">
        <f t="shared" si="81"/>
        <v>40556.25</v>
      </c>
      <c r="N877">
        <v>1294898400</v>
      </c>
      <c r="O877" s="9">
        <f t="shared" si="82"/>
        <v>40557.25</v>
      </c>
      <c r="P877">
        <v>1294984800</v>
      </c>
      <c r="Q877" t="b">
        <v>0</v>
      </c>
      <c r="R877" t="b">
        <v>0</v>
      </c>
      <c r="S877" t="s">
        <v>23</v>
      </c>
      <c r="T877" t="str">
        <f t="shared" si="83"/>
        <v>music/</v>
      </c>
      <c r="U877" t="str">
        <f t="shared" si="84"/>
        <v>rock</v>
      </c>
    </row>
    <row r="878" spans="1:21" ht="31" x14ac:dyDescent="0.35">
      <c r="A878">
        <v>876</v>
      </c>
      <c r="B878" s="4" t="s">
        <v>1784</v>
      </c>
      <c r="C878" s="3" t="s">
        <v>1785</v>
      </c>
      <c r="D878">
        <v>8300</v>
      </c>
      <c r="E878" s="11" cm="1">
        <f t="array" ref="E878">_xlfn.IFS(L878="USD",F878, L878="CAD", F878*0.73, L878="AUD", F878*0.64, L878="DKK",F878*0.13, L878="GBP", F878*1.07, L878="CHF", F878*1.01, L878="EUR", F878*0.96)</f>
        <v>1541.03</v>
      </c>
      <c r="F878">
        <v>2111</v>
      </c>
      <c r="G878" s="7">
        <f t="shared" si="79"/>
        <v>0.25433734939759034</v>
      </c>
      <c r="H878" t="s">
        <v>14</v>
      </c>
      <c r="I878">
        <f t="shared" si="80"/>
        <v>37.035087719298247</v>
      </c>
      <c r="J878">
        <v>57</v>
      </c>
      <c r="K878" t="s">
        <v>15</v>
      </c>
      <c r="L878" t="s">
        <v>16</v>
      </c>
      <c r="M878" s="9">
        <f t="shared" si="81"/>
        <v>43624.208333333328</v>
      </c>
      <c r="N878">
        <v>1559970000</v>
      </c>
      <c r="O878" s="9">
        <f t="shared" si="82"/>
        <v>43648.208333333328</v>
      </c>
      <c r="P878">
        <v>1562043600</v>
      </c>
      <c r="Q878" t="b">
        <v>0</v>
      </c>
      <c r="R878" t="b">
        <v>0</v>
      </c>
      <c r="S878" t="s">
        <v>122</v>
      </c>
      <c r="T878" t="str">
        <f t="shared" si="83"/>
        <v>photography/</v>
      </c>
      <c r="U878" t="str">
        <f t="shared" si="84"/>
        <v>photography books</v>
      </c>
    </row>
    <row r="879" spans="1:21" x14ac:dyDescent="0.35">
      <c r="A879">
        <v>877</v>
      </c>
      <c r="B879" s="4" t="s">
        <v>1786</v>
      </c>
      <c r="C879" s="3" t="s">
        <v>1787</v>
      </c>
      <c r="D879">
        <v>163600</v>
      </c>
      <c r="E879" s="11" cm="1">
        <f t="array" ref="E879">_xlfn.IFS(L879="USD",F879, L879="CAD", F879*0.73, L879="AUD", F879*0.64, L879="DKK",F879*0.13, L879="GBP", F879*1.07, L879="CHF", F879*1.01, L879="EUR", F879*0.96)</f>
        <v>126628</v>
      </c>
      <c r="F879">
        <v>126628</v>
      </c>
      <c r="G879" s="7">
        <f t="shared" si="79"/>
        <v>0.77400977995110021</v>
      </c>
      <c r="H879" t="s">
        <v>14</v>
      </c>
      <c r="I879">
        <f t="shared" si="80"/>
        <v>103.033360455655</v>
      </c>
      <c r="J879">
        <v>1229</v>
      </c>
      <c r="K879" t="s">
        <v>21</v>
      </c>
      <c r="L879" t="s">
        <v>22</v>
      </c>
      <c r="M879" s="9">
        <f t="shared" si="81"/>
        <v>42577.208333333328</v>
      </c>
      <c r="N879">
        <v>1469509200</v>
      </c>
      <c r="O879" s="9">
        <f t="shared" si="82"/>
        <v>42578.208333333328</v>
      </c>
      <c r="P879">
        <v>1469595600</v>
      </c>
      <c r="Q879" t="b">
        <v>0</v>
      </c>
      <c r="R879" t="b">
        <v>0</v>
      </c>
      <c r="S879" t="s">
        <v>17</v>
      </c>
      <c r="T879" t="str">
        <f t="shared" si="83"/>
        <v>food/</v>
      </c>
      <c r="U879" t="str">
        <f t="shared" si="84"/>
        <v>food trucks</v>
      </c>
    </row>
    <row r="880" spans="1:21" x14ac:dyDescent="0.35">
      <c r="A880">
        <v>878</v>
      </c>
      <c r="B880" s="4" t="s">
        <v>1788</v>
      </c>
      <c r="C880" s="3" t="s">
        <v>1789</v>
      </c>
      <c r="D880">
        <v>2700</v>
      </c>
      <c r="E880" s="11" cm="1">
        <f t="array" ref="E880">_xlfn.IFS(L880="USD",F880, L880="CAD", F880*0.73, L880="AUD", F880*0.64, L880="DKK",F880*0.13, L880="GBP", F880*1.07, L880="CHF", F880*1.01, L880="EUR", F880*0.96)</f>
        <v>971.52</v>
      </c>
      <c r="F880">
        <v>1012</v>
      </c>
      <c r="G880" s="7">
        <f t="shared" si="79"/>
        <v>0.37481481481481482</v>
      </c>
      <c r="H880" t="s">
        <v>14</v>
      </c>
      <c r="I880">
        <f t="shared" si="80"/>
        <v>84.333333333333329</v>
      </c>
      <c r="J880">
        <v>12</v>
      </c>
      <c r="K880" t="s">
        <v>107</v>
      </c>
      <c r="L880" t="s">
        <v>108</v>
      </c>
      <c r="M880" s="9">
        <f t="shared" si="81"/>
        <v>43845.25</v>
      </c>
      <c r="N880">
        <v>1579068000</v>
      </c>
      <c r="O880" s="9">
        <f t="shared" si="82"/>
        <v>43869.25</v>
      </c>
      <c r="P880">
        <v>1581141600</v>
      </c>
      <c r="Q880" t="b">
        <v>0</v>
      </c>
      <c r="R880" t="b">
        <v>0</v>
      </c>
      <c r="S880" t="s">
        <v>148</v>
      </c>
      <c r="T880" t="str">
        <f t="shared" si="83"/>
        <v>music/</v>
      </c>
      <c r="U880" t="str">
        <f t="shared" si="84"/>
        <v>metal</v>
      </c>
    </row>
    <row r="881" spans="1:21" hidden="1" x14ac:dyDescent="0.35">
      <c r="A881">
        <v>879</v>
      </c>
      <c r="B881" s="4" t="s">
        <v>1790</v>
      </c>
      <c r="C881" s="3" t="s">
        <v>1791</v>
      </c>
      <c r="D881">
        <v>1000</v>
      </c>
      <c r="E881" s="11" cm="1">
        <f t="array" ref="E881">_xlfn.IFS(L881="USD",F881, L881="CAD", F881*0.73, L881="AUD", F881*0.64, L881="DKK",F881*0.13, L881="GBP", F881*1.07, L881="CHF", F881*1.01, L881="EUR", F881*0.96)</f>
        <v>5438</v>
      </c>
      <c r="F881">
        <v>5438</v>
      </c>
      <c r="G881" s="7">
        <f t="shared" si="79"/>
        <v>5.4379999999999997</v>
      </c>
      <c r="H881" t="s">
        <v>20</v>
      </c>
      <c r="I881">
        <f t="shared" si="80"/>
        <v>102.60377358490567</v>
      </c>
      <c r="J881">
        <v>53</v>
      </c>
      <c r="K881" t="s">
        <v>21</v>
      </c>
      <c r="L881" t="s">
        <v>22</v>
      </c>
      <c r="M881" s="9">
        <f t="shared" si="81"/>
        <v>42788.25</v>
      </c>
      <c r="N881">
        <v>1487743200</v>
      </c>
      <c r="O881" s="9">
        <f t="shared" si="82"/>
        <v>42797.25</v>
      </c>
      <c r="P881">
        <v>1488520800</v>
      </c>
      <c r="Q881" t="b">
        <v>0</v>
      </c>
      <c r="R881" t="b">
        <v>0</v>
      </c>
      <c r="S881" t="s">
        <v>68</v>
      </c>
      <c r="T881" t="str">
        <f t="shared" si="83"/>
        <v>publishing/</v>
      </c>
      <c r="U881" t="str">
        <f t="shared" si="84"/>
        <v>nonfiction</v>
      </c>
    </row>
    <row r="882" spans="1:21" hidden="1" x14ac:dyDescent="0.35">
      <c r="A882">
        <v>880</v>
      </c>
      <c r="B882" s="4" t="s">
        <v>1792</v>
      </c>
      <c r="C882" s="3" t="s">
        <v>1793</v>
      </c>
      <c r="D882">
        <v>84500</v>
      </c>
      <c r="E882" s="11" cm="1">
        <f t="array" ref="E882">_xlfn.IFS(L882="USD",F882, L882="CAD", F882*0.73, L882="AUD", F882*0.64, L882="DKK",F882*0.13, L882="GBP", F882*1.07, L882="CHF", F882*1.01, L882="EUR", F882*0.96)</f>
        <v>193101</v>
      </c>
      <c r="F882">
        <v>193101</v>
      </c>
      <c r="G882" s="7">
        <f t="shared" si="79"/>
        <v>2.2852189349112426</v>
      </c>
      <c r="H882" t="s">
        <v>20</v>
      </c>
      <c r="I882">
        <f t="shared" si="80"/>
        <v>79.992129246064621</v>
      </c>
      <c r="J882">
        <v>2414</v>
      </c>
      <c r="K882" t="s">
        <v>21</v>
      </c>
      <c r="L882" t="s">
        <v>22</v>
      </c>
      <c r="M882" s="9">
        <f t="shared" si="81"/>
        <v>43667.208333333328</v>
      </c>
      <c r="N882">
        <v>1563685200</v>
      </c>
      <c r="O882" s="9">
        <f t="shared" si="82"/>
        <v>43669.208333333328</v>
      </c>
      <c r="P882">
        <v>1563858000</v>
      </c>
      <c r="Q882" t="b">
        <v>0</v>
      </c>
      <c r="R882" t="b">
        <v>0</v>
      </c>
      <c r="S882" t="s">
        <v>50</v>
      </c>
      <c r="T882" t="str">
        <f t="shared" si="83"/>
        <v>music/</v>
      </c>
      <c r="U882" t="str">
        <f t="shared" si="84"/>
        <v>electric music</v>
      </c>
    </row>
    <row r="883" spans="1:21" x14ac:dyDescent="0.35">
      <c r="A883">
        <v>881</v>
      </c>
      <c r="B883" s="4" t="s">
        <v>1794</v>
      </c>
      <c r="C883" s="3" t="s">
        <v>1795</v>
      </c>
      <c r="D883">
        <v>81300</v>
      </c>
      <c r="E883" s="11" cm="1">
        <f t="array" ref="E883">_xlfn.IFS(L883="USD",F883, L883="CAD", F883*0.73, L883="AUD", F883*0.64, L883="DKK",F883*0.13, L883="GBP", F883*1.07, L883="CHF", F883*1.01, L883="EUR", F883*0.96)</f>
        <v>31665</v>
      </c>
      <c r="F883">
        <v>31665</v>
      </c>
      <c r="G883" s="7">
        <f t="shared" si="79"/>
        <v>0.38948339483394834</v>
      </c>
      <c r="H883" t="s">
        <v>14</v>
      </c>
      <c r="I883">
        <f t="shared" si="80"/>
        <v>70.055309734513273</v>
      </c>
      <c r="J883">
        <v>452</v>
      </c>
      <c r="K883" t="s">
        <v>21</v>
      </c>
      <c r="L883" t="s">
        <v>22</v>
      </c>
      <c r="M883" s="9">
        <f t="shared" si="81"/>
        <v>42194.208333333328</v>
      </c>
      <c r="N883">
        <v>1436418000</v>
      </c>
      <c r="O883" s="9">
        <f t="shared" si="82"/>
        <v>42223.208333333328</v>
      </c>
      <c r="P883">
        <v>1438923600</v>
      </c>
      <c r="Q883" t="b">
        <v>0</v>
      </c>
      <c r="R883" t="b">
        <v>1</v>
      </c>
      <c r="S883" t="s">
        <v>33</v>
      </c>
      <c r="T883" t="str">
        <f t="shared" si="83"/>
        <v>theater/</v>
      </c>
      <c r="U883" t="str">
        <f t="shared" si="84"/>
        <v>plays</v>
      </c>
    </row>
    <row r="884" spans="1:21" hidden="1" x14ac:dyDescent="0.35">
      <c r="A884">
        <v>882</v>
      </c>
      <c r="B884" s="4" t="s">
        <v>1796</v>
      </c>
      <c r="C884" s="3" t="s">
        <v>1797</v>
      </c>
      <c r="D884">
        <v>800</v>
      </c>
      <c r="E884" s="11" cm="1">
        <f t="array" ref="E884">_xlfn.IFS(L884="USD",F884, L884="CAD", F884*0.73, L884="AUD", F884*0.64, L884="DKK",F884*0.13, L884="GBP", F884*1.07, L884="CHF", F884*1.01, L884="EUR", F884*0.96)</f>
        <v>2960</v>
      </c>
      <c r="F884">
        <v>2960</v>
      </c>
      <c r="G884" s="7">
        <f t="shared" si="79"/>
        <v>3.7</v>
      </c>
      <c r="H884" t="s">
        <v>20</v>
      </c>
      <c r="I884">
        <f t="shared" si="80"/>
        <v>37</v>
      </c>
      <c r="J884">
        <v>80</v>
      </c>
      <c r="K884" t="s">
        <v>21</v>
      </c>
      <c r="L884" t="s">
        <v>22</v>
      </c>
      <c r="M884" s="9">
        <f t="shared" si="81"/>
        <v>42025.25</v>
      </c>
      <c r="N884">
        <v>1421820000</v>
      </c>
      <c r="O884" s="9">
        <f t="shared" si="82"/>
        <v>42029.25</v>
      </c>
      <c r="P884">
        <v>1422165600</v>
      </c>
      <c r="Q884" t="b">
        <v>0</v>
      </c>
      <c r="R884" t="b">
        <v>0</v>
      </c>
      <c r="S884" t="s">
        <v>33</v>
      </c>
      <c r="T884" t="str">
        <f t="shared" si="83"/>
        <v>theater/</v>
      </c>
      <c r="U884" t="str">
        <f t="shared" si="84"/>
        <v>plays</v>
      </c>
    </row>
    <row r="885" spans="1:21" ht="31" hidden="1" x14ac:dyDescent="0.35">
      <c r="A885">
        <v>883</v>
      </c>
      <c r="B885" s="4" t="s">
        <v>1798</v>
      </c>
      <c r="C885" s="3" t="s">
        <v>1799</v>
      </c>
      <c r="D885">
        <v>3400</v>
      </c>
      <c r="E885" s="11" cm="1">
        <f t="array" ref="E885">_xlfn.IFS(L885="USD",F885, L885="CAD", F885*0.73, L885="AUD", F885*0.64, L885="DKK",F885*0.13, L885="GBP", F885*1.07, L885="CHF", F885*1.01, L885="EUR", F885*0.96)</f>
        <v>8089</v>
      </c>
      <c r="F885">
        <v>8089</v>
      </c>
      <c r="G885" s="7">
        <f t="shared" si="79"/>
        <v>2.3791176470588233</v>
      </c>
      <c r="H885" t="s">
        <v>20</v>
      </c>
      <c r="I885">
        <f t="shared" si="80"/>
        <v>41.911917098445599</v>
      </c>
      <c r="J885">
        <v>193</v>
      </c>
      <c r="K885" t="s">
        <v>21</v>
      </c>
      <c r="L885" t="s">
        <v>22</v>
      </c>
      <c r="M885" s="9">
        <f t="shared" si="81"/>
        <v>40323.208333333336</v>
      </c>
      <c r="N885">
        <v>1274763600</v>
      </c>
      <c r="O885" s="9">
        <f t="shared" si="82"/>
        <v>40359.208333333336</v>
      </c>
      <c r="P885">
        <v>1277874000</v>
      </c>
      <c r="Q885" t="b">
        <v>0</v>
      </c>
      <c r="R885" t="b">
        <v>0</v>
      </c>
      <c r="S885" t="s">
        <v>100</v>
      </c>
      <c r="T885" t="str">
        <f t="shared" si="83"/>
        <v>film &amp; video/</v>
      </c>
      <c r="U885" t="str">
        <f t="shared" si="84"/>
        <v>shorts</v>
      </c>
    </row>
    <row r="886" spans="1:21" x14ac:dyDescent="0.35">
      <c r="A886">
        <v>884</v>
      </c>
      <c r="B886" s="4" t="s">
        <v>1800</v>
      </c>
      <c r="C886" s="3" t="s">
        <v>1801</v>
      </c>
      <c r="D886">
        <v>170800</v>
      </c>
      <c r="E886" s="11" cm="1">
        <f t="array" ref="E886">_xlfn.IFS(L886="USD",F886, L886="CAD", F886*0.73, L886="AUD", F886*0.64, L886="DKK",F886*0.13, L886="GBP", F886*1.07, L886="CHF", F886*1.01, L886="EUR", F886*0.96)</f>
        <v>109374</v>
      </c>
      <c r="F886">
        <v>109374</v>
      </c>
      <c r="G886" s="7">
        <f t="shared" si="79"/>
        <v>0.64036299765807958</v>
      </c>
      <c r="H886" t="s">
        <v>14</v>
      </c>
      <c r="I886">
        <f t="shared" si="80"/>
        <v>57.992576882290564</v>
      </c>
      <c r="J886">
        <v>1886</v>
      </c>
      <c r="K886" t="s">
        <v>21</v>
      </c>
      <c r="L886" t="s">
        <v>22</v>
      </c>
      <c r="M886" s="9">
        <f t="shared" si="81"/>
        <v>41763.208333333336</v>
      </c>
      <c r="N886">
        <v>1399179600</v>
      </c>
      <c r="O886" s="9">
        <f t="shared" si="82"/>
        <v>41765.208333333336</v>
      </c>
      <c r="P886">
        <v>1399352400</v>
      </c>
      <c r="Q886" t="b">
        <v>0</v>
      </c>
      <c r="R886" t="b">
        <v>1</v>
      </c>
      <c r="S886" t="s">
        <v>33</v>
      </c>
      <c r="T886" t="str">
        <f t="shared" si="83"/>
        <v>theater/</v>
      </c>
      <c r="U886" t="str">
        <f t="shared" si="84"/>
        <v>plays</v>
      </c>
    </row>
    <row r="887" spans="1:21" hidden="1" x14ac:dyDescent="0.35">
      <c r="A887">
        <v>885</v>
      </c>
      <c r="B887" s="4" t="s">
        <v>1802</v>
      </c>
      <c r="C887" s="3" t="s">
        <v>1803</v>
      </c>
      <c r="D887">
        <v>1800</v>
      </c>
      <c r="E887" s="11" cm="1">
        <f t="array" ref="E887">_xlfn.IFS(L887="USD",F887, L887="CAD", F887*0.73, L887="AUD", F887*0.64, L887="DKK",F887*0.13, L887="GBP", F887*1.07, L887="CHF", F887*1.01, L887="EUR", F887*0.96)</f>
        <v>2129</v>
      </c>
      <c r="F887">
        <v>2129</v>
      </c>
      <c r="G887" s="7">
        <f t="shared" si="79"/>
        <v>1.1827777777777777</v>
      </c>
      <c r="H887" t="s">
        <v>20</v>
      </c>
      <c r="I887">
        <f t="shared" si="80"/>
        <v>40.942307692307693</v>
      </c>
      <c r="J887">
        <v>52</v>
      </c>
      <c r="K887" t="s">
        <v>21</v>
      </c>
      <c r="L887" t="s">
        <v>22</v>
      </c>
      <c r="M887" s="9">
        <f t="shared" si="81"/>
        <v>40335.208333333336</v>
      </c>
      <c r="N887">
        <v>1275800400</v>
      </c>
      <c r="O887" s="9">
        <f t="shared" si="82"/>
        <v>40373.208333333336</v>
      </c>
      <c r="P887">
        <v>1279083600</v>
      </c>
      <c r="Q887" t="b">
        <v>0</v>
      </c>
      <c r="R887" t="b">
        <v>0</v>
      </c>
      <c r="S887" t="s">
        <v>33</v>
      </c>
      <c r="T887" t="str">
        <f t="shared" si="83"/>
        <v>theater/</v>
      </c>
      <c r="U887" t="str">
        <f t="shared" si="84"/>
        <v>plays</v>
      </c>
    </row>
    <row r="888" spans="1:21" x14ac:dyDescent="0.35">
      <c r="A888">
        <v>886</v>
      </c>
      <c r="B888" s="4" t="s">
        <v>1804</v>
      </c>
      <c r="C888" s="3" t="s">
        <v>1805</v>
      </c>
      <c r="D888">
        <v>150600</v>
      </c>
      <c r="E888" s="11" cm="1">
        <f t="array" ref="E888">_xlfn.IFS(L888="USD",F888, L888="CAD", F888*0.73, L888="AUD", F888*0.64, L888="DKK",F888*0.13, L888="GBP", F888*1.07, L888="CHF", F888*1.01, L888="EUR", F888*0.96)</f>
        <v>127745</v>
      </c>
      <c r="F888">
        <v>127745</v>
      </c>
      <c r="G888" s="7">
        <f t="shared" si="79"/>
        <v>0.84824037184594958</v>
      </c>
      <c r="H888" t="s">
        <v>14</v>
      </c>
      <c r="I888">
        <f t="shared" si="80"/>
        <v>69.9972602739726</v>
      </c>
      <c r="J888">
        <v>1825</v>
      </c>
      <c r="K888" t="s">
        <v>21</v>
      </c>
      <c r="L888" t="s">
        <v>22</v>
      </c>
      <c r="M888" s="9">
        <f t="shared" si="81"/>
        <v>40416.208333333336</v>
      </c>
      <c r="N888">
        <v>1282798800</v>
      </c>
      <c r="O888" s="9">
        <f t="shared" si="82"/>
        <v>40434.208333333336</v>
      </c>
      <c r="P888">
        <v>1284354000</v>
      </c>
      <c r="Q888" t="b">
        <v>0</v>
      </c>
      <c r="R888" t="b">
        <v>0</v>
      </c>
      <c r="S888" t="s">
        <v>60</v>
      </c>
      <c r="T888" t="str">
        <f t="shared" si="83"/>
        <v>music/</v>
      </c>
      <c r="U888" t="str">
        <f t="shared" si="84"/>
        <v>indie rock</v>
      </c>
    </row>
    <row r="889" spans="1:21" ht="31" x14ac:dyDescent="0.35">
      <c r="A889">
        <v>887</v>
      </c>
      <c r="B889" s="4" t="s">
        <v>1806</v>
      </c>
      <c r="C889" s="3" t="s">
        <v>1807</v>
      </c>
      <c r="D889">
        <v>7800</v>
      </c>
      <c r="E889" s="11" cm="1">
        <f t="array" ref="E889">_xlfn.IFS(L889="USD",F889, L889="CAD", F889*0.73, L889="AUD", F889*0.64, L889="DKK",F889*0.13, L889="GBP", F889*1.07, L889="CHF", F889*1.01, L889="EUR", F889*0.96)</f>
        <v>2289</v>
      </c>
      <c r="F889">
        <v>2289</v>
      </c>
      <c r="G889" s="7">
        <f t="shared" si="79"/>
        <v>0.29346153846153844</v>
      </c>
      <c r="H889" t="s">
        <v>14</v>
      </c>
      <c r="I889">
        <f t="shared" si="80"/>
        <v>73.838709677419359</v>
      </c>
      <c r="J889">
        <v>31</v>
      </c>
      <c r="K889" t="s">
        <v>21</v>
      </c>
      <c r="L889" t="s">
        <v>22</v>
      </c>
      <c r="M889" s="9">
        <f t="shared" si="81"/>
        <v>42202.208333333328</v>
      </c>
      <c r="N889">
        <v>1437109200</v>
      </c>
      <c r="O889" s="9">
        <f t="shared" si="82"/>
        <v>42249.208333333328</v>
      </c>
      <c r="P889">
        <v>1441170000</v>
      </c>
      <c r="Q889" t="b">
        <v>0</v>
      </c>
      <c r="R889" t="b">
        <v>1</v>
      </c>
      <c r="S889" t="s">
        <v>33</v>
      </c>
      <c r="T889" t="str">
        <f t="shared" si="83"/>
        <v>theater/</v>
      </c>
      <c r="U889" t="str">
        <f t="shared" si="84"/>
        <v>plays</v>
      </c>
    </row>
    <row r="890" spans="1:21" ht="31" hidden="1" x14ac:dyDescent="0.35">
      <c r="A890">
        <v>888</v>
      </c>
      <c r="B890" s="4" t="s">
        <v>1808</v>
      </c>
      <c r="C890" s="3" t="s">
        <v>1809</v>
      </c>
      <c r="D890">
        <v>5800</v>
      </c>
      <c r="E890" s="11" cm="1">
        <f t="array" ref="E890">_xlfn.IFS(L890="USD",F890, L890="CAD", F890*0.73, L890="AUD", F890*0.64, L890="DKK",F890*0.13, L890="GBP", F890*1.07, L890="CHF", F890*1.01, L890="EUR", F890*0.96)</f>
        <v>12174</v>
      </c>
      <c r="F890">
        <v>12174</v>
      </c>
      <c r="G890" s="7">
        <f t="shared" si="79"/>
        <v>2.0989655172413793</v>
      </c>
      <c r="H890" t="s">
        <v>20</v>
      </c>
      <c r="I890">
        <f t="shared" si="80"/>
        <v>41.979310344827589</v>
      </c>
      <c r="J890">
        <v>290</v>
      </c>
      <c r="K890" t="s">
        <v>21</v>
      </c>
      <c r="L890" t="s">
        <v>22</v>
      </c>
      <c r="M890" s="9">
        <f t="shared" si="81"/>
        <v>42836.208333333328</v>
      </c>
      <c r="N890">
        <v>1491886800</v>
      </c>
      <c r="O890" s="9">
        <f t="shared" si="82"/>
        <v>42855.208333333328</v>
      </c>
      <c r="P890">
        <v>1493528400</v>
      </c>
      <c r="Q890" t="b">
        <v>0</v>
      </c>
      <c r="R890" t="b">
        <v>0</v>
      </c>
      <c r="S890" t="s">
        <v>33</v>
      </c>
      <c r="T890" t="str">
        <f t="shared" si="83"/>
        <v>theater/</v>
      </c>
      <c r="U890" t="str">
        <f t="shared" si="84"/>
        <v>plays</v>
      </c>
    </row>
    <row r="891" spans="1:21" hidden="1" x14ac:dyDescent="0.35">
      <c r="A891">
        <v>889</v>
      </c>
      <c r="B891" s="4" t="s">
        <v>1810</v>
      </c>
      <c r="C891" s="3" t="s">
        <v>1811</v>
      </c>
      <c r="D891">
        <v>5600</v>
      </c>
      <c r="E891" s="11" cm="1">
        <f t="array" ref="E891">_xlfn.IFS(L891="USD",F891, L891="CAD", F891*0.73, L891="AUD", F891*0.64, L891="DKK",F891*0.13, L891="GBP", F891*1.07, L891="CHF", F891*1.01, L891="EUR", F891*0.96)</f>
        <v>9508</v>
      </c>
      <c r="F891">
        <v>9508</v>
      </c>
      <c r="G891" s="7">
        <f t="shared" si="79"/>
        <v>1.697857142857143</v>
      </c>
      <c r="H891" t="s">
        <v>20</v>
      </c>
      <c r="I891">
        <f t="shared" si="80"/>
        <v>77.93442622950819</v>
      </c>
      <c r="J891">
        <v>122</v>
      </c>
      <c r="K891" t="s">
        <v>21</v>
      </c>
      <c r="L891" t="s">
        <v>22</v>
      </c>
      <c r="M891" s="9">
        <f t="shared" si="81"/>
        <v>41710.208333333336</v>
      </c>
      <c r="N891">
        <v>1394600400</v>
      </c>
      <c r="O891" s="9">
        <f t="shared" si="82"/>
        <v>41717.208333333336</v>
      </c>
      <c r="P891">
        <v>1395205200</v>
      </c>
      <c r="Q891" t="b">
        <v>0</v>
      </c>
      <c r="R891" t="b">
        <v>1</v>
      </c>
      <c r="S891" t="s">
        <v>50</v>
      </c>
      <c r="T891" t="str">
        <f t="shared" si="83"/>
        <v>music/</v>
      </c>
      <c r="U891" t="str">
        <f t="shared" si="84"/>
        <v>electric music</v>
      </c>
    </row>
    <row r="892" spans="1:21" hidden="1" x14ac:dyDescent="0.35">
      <c r="A892">
        <v>890</v>
      </c>
      <c r="B892" s="4" t="s">
        <v>1812</v>
      </c>
      <c r="C892" s="3" t="s">
        <v>1813</v>
      </c>
      <c r="D892">
        <v>134400</v>
      </c>
      <c r="E892" s="11" cm="1">
        <f t="array" ref="E892">_xlfn.IFS(L892="USD",F892, L892="CAD", F892*0.73, L892="AUD", F892*0.64, L892="DKK",F892*0.13, L892="GBP", F892*1.07, L892="CHF", F892*1.01, L892="EUR", F892*0.96)</f>
        <v>155849</v>
      </c>
      <c r="F892">
        <v>155849</v>
      </c>
      <c r="G892" s="7">
        <f t="shared" si="79"/>
        <v>1.1595907738095239</v>
      </c>
      <c r="H892" t="s">
        <v>20</v>
      </c>
      <c r="I892">
        <f t="shared" si="80"/>
        <v>106.01972789115646</v>
      </c>
      <c r="J892">
        <v>1470</v>
      </c>
      <c r="K892" t="s">
        <v>21</v>
      </c>
      <c r="L892" t="s">
        <v>22</v>
      </c>
      <c r="M892" s="9">
        <f t="shared" si="81"/>
        <v>43640.208333333328</v>
      </c>
      <c r="N892">
        <v>1561352400</v>
      </c>
      <c r="O892" s="9">
        <f t="shared" si="82"/>
        <v>43641.208333333328</v>
      </c>
      <c r="P892">
        <v>1561438800</v>
      </c>
      <c r="Q892" t="b">
        <v>0</v>
      </c>
      <c r="R892" t="b">
        <v>0</v>
      </c>
      <c r="S892" t="s">
        <v>60</v>
      </c>
      <c r="T892" t="str">
        <f t="shared" si="83"/>
        <v>music/</v>
      </c>
      <c r="U892" t="str">
        <f t="shared" si="84"/>
        <v>indie rock</v>
      </c>
    </row>
    <row r="893" spans="1:21" ht="31" hidden="1" x14ac:dyDescent="0.35">
      <c r="A893">
        <v>891</v>
      </c>
      <c r="B893" s="4" t="s">
        <v>1814</v>
      </c>
      <c r="C893" s="3" t="s">
        <v>1815</v>
      </c>
      <c r="D893">
        <v>3000</v>
      </c>
      <c r="E893" s="11" cm="1">
        <f t="array" ref="E893">_xlfn.IFS(L893="USD",F893, L893="CAD", F893*0.73, L893="AUD", F893*0.64, L893="DKK",F893*0.13, L893="GBP", F893*1.07, L893="CHF", F893*1.01, L893="EUR", F893*0.96)</f>
        <v>5663.34</v>
      </c>
      <c r="F893">
        <v>7758</v>
      </c>
      <c r="G893" s="7">
        <f t="shared" si="79"/>
        <v>2.5859999999999999</v>
      </c>
      <c r="H893" t="s">
        <v>20</v>
      </c>
      <c r="I893">
        <f t="shared" si="80"/>
        <v>47.018181818181816</v>
      </c>
      <c r="J893">
        <v>165</v>
      </c>
      <c r="K893" t="s">
        <v>15</v>
      </c>
      <c r="L893" t="s">
        <v>16</v>
      </c>
      <c r="M893" s="9">
        <f t="shared" si="81"/>
        <v>40880.25</v>
      </c>
      <c r="N893">
        <v>1322892000</v>
      </c>
      <c r="O893" s="9">
        <f t="shared" si="82"/>
        <v>40924.25</v>
      </c>
      <c r="P893">
        <v>1326693600</v>
      </c>
      <c r="Q893" t="b">
        <v>0</v>
      </c>
      <c r="R893" t="b">
        <v>0</v>
      </c>
      <c r="S893" t="s">
        <v>42</v>
      </c>
      <c r="T893" t="str">
        <f t="shared" si="83"/>
        <v>film &amp; video/</v>
      </c>
      <c r="U893" t="str">
        <f t="shared" si="84"/>
        <v>documentary</v>
      </c>
    </row>
    <row r="894" spans="1:21" hidden="1" x14ac:dyDescent="0.35">
      <c r="A894">
        <v>892</v>
      </c>
      <c r="B894" s="4" t="s">
        <v>1816</v>
      </c>
      <c r="C894" s="3" t="s">
        <v>1817</v>
      </c>
      <c r="D894">
        <v>6000</v>
      </c>
      <c r="E894" s="11" cm="1">
        <f t="array" ref="E894">_xlfn.IFS(L894="USD",F894, L894="CAD", F894*0.73, L894="AUD", F894*0.64, L894="DKK",F894*0.13, L894="GBP", F894*1.07, L894="CHF", F894*1.01, L894="EUR", F894*0.96)</f>
        <v>13835</v>
      </c>
      <c r="F894">
        <v>13835</v>
      </c>
      <c r="G894" s="7">
        <f t="shared" si="79"/>
        <v>2.3058333333333332</v>
      </c>
      <c r="H894" t="s">
        <v>20</v>
      </c>
      <c r="I894">
        <f t="shared" si="80"/>
        <v>76.016483516483518</v>
      </c>
      <c r="J894">
        <v>182</v>
      </c>
      <c r="K894" t="s">
        <v>21</v>
      </c>
      <c r="L894" t="s">
        <v>22</v>
      </c>
      <c r="M894" s="9">
        <f t="shared" si="81"/>
        <v>40319.208333333336</v>
      </c>
      <c r="N894">
        <v>1274418000</v>
      </c>
      <c r="O894" s="9">
        <f t="shared" si="82"/>
        <v>40360.208333333336</v>
      </c>
      <c r="P894">
        <v>1277960400</v>
      </c>
      <c r="Q894" t="b">
        <v>0</v>
      </c>
      <c r="R894" t="b">
        <v>0</v>
      </c>
      <c r="S894" t="s">
        <v>206</v>
      </c>
      <c r="T894" t="str">
        <f t="shared" si="83"/>
        <v>publishing/</v>
      </c>
      <c r="U894" t="str">
        <f t="shared" si="84"/>
        <v>translations</v>
      </c>
    </row>
    <row r="895" spans="1:21" hidden="1" x14ac:dyDescent="0.35">
      <c r="A895">
        <v>893</v>
      </c>
      <c r="B895" s="4" t="s">
        <v>1818</v>
      </c>
      <c r="C895" s="3" t="s">
        <v>1819</v>
      </c>
      <c r="D895">
        <v>8400</v>
      </c>
      <c r="E895" s="11" cm="1">
        <f t="array" ref="E895">_xlfn.IFS(L895="USD",F895, L895="CAD", F895*0.73, L895="AUD", F895*0.64, L895="DKK",F895*0.13, L895="GBP", F895*1.07, L895="CHF", F895*1.01, L895="EUR", F895*0.96)</f>
        <v>10339.199999999999</v>
      </c>
      <c r="F895">
        <v>10770</v>
      </c>
      <c r="G895" s="7">
        <f t="shared" si="79"/>
        <v>1.2821428571428573</v>
      </c>
      <c r="H895" t="s">
        <v>20</v>
      </c>
      <c r="I895">
        <f t="shared" si="80"/>
        <v>54.120603015075375</v>
      </c>
      <c r="J895">
        <v>199</v>
      </c>
      <c r="K895" t="s">
        <v>107</v>
      </c>
      <c r="L895" t="s">
        <v>108</v>
      </c>
      <c r="M895" s="9">
        <f t="shared" si="81"/>
        <v>42170.208333333328</v>
      </c>
      <c r="N895">
        <v>1434344400</v>
      </c>
      <c r="O895" s="9">
        <f t="shared" si="82"/>
        <v>42174.208333333328</v>
      </c>
      <c r="P895">
        <v>1434690000</v>
      </c>
      <c r="Q895" t="b">
        <v>0</v>
      </c>
      <c r="R895" t="b">
        <v>1</v>
      </c>
      <c r="S895" t="s">
        <v>42</v>
      </c>
      <c r="T895" t="str">
        <f t="shared" si="83"/>
        <v>film &amp; video/</v>
      </c>
      <c r="U895" t="str">
        <f t="shared" si="84"/>
        <v>documentary</v>
      </c>
    </row>
    <row r="896" spans="1:21" hidden="1" x14ac:dyDescent="0.35">
      <c r="A896">
        <v>894</v>
      </c>
      <c r="B896" s="4" t="s">
        <v>1820</v>
      </c>
      <c r="C896" s="3" t="s">
        <v>1821</v>
      </c>
      <c r="D896">
        <v>1700</v>
      </c>
      <c r="E896" s="11" cm="1">
        <f t="array" ref="E896">_xlfn.IFS(L896="USD",F896, L896="CAD", F896*0.73, L896="AUD", F896*0.64, L896="DKK",F896*0.13, L896="GBP", F896*1.07, L896="CHF", F896*1.01, L896="EUR", F896*0.96)</f>
        <v>3432.5600000000004</v>
      </c>
      <c r="F896">
        <v>3208</v>
      </c>
      <c r="G896" s="7">
        <f t="shared" si="79"/>
        <v>1.8870588235294117</v>
      </c>
      <c r="H896" t="s">
        <v>20</v>
      </c>
      <c r="I896">
        <f t="shared" si="80"/>
        <v>57.285714285714285</v>
      </c>
      <c r="J896">
        <v>56</v>
      </c>
      <c r="K896" t="s">
        <v>40</v>
      </c>
      <c r="L896" t="s">
        <v>41</v>
      </c>
      <c r="M896" s="9">
        <f t="shared" si="81"/>
        <v>41466.208333333336</v>
      </c>
      <c r="N896">
        <v>1373518800</v>
      </c>
      <c r="O896" s="9">
        <f t="shared" si="82"/>
        <v>41496.208333333336</v>
      </c>
      <c r="P896">
        <v>1376110800</v>
      </c>
      <c r="Q896" t="b">
        <v>0</v>
      </c>
      <c r="R896" t="b">
        <v>1</v>
      </c>
      <c r="S896" t="s">
        <v>269</v>
      </c>
      <c r="T896" t="str">
        <f t="shared" si="83"/>
        <v>film &amp; video/</v>
      </c>
      <c r="U896" t="str">
        <f t="shared" si="84"/>
        <v>television</v>
      </c>
    </row>
    <row r="897" spans="1:21" ht="31" x14ac:dyDescent="0.35">
      <c r="A897">
        <v>895</v>
      </c>
      <c r="B897" s="4" t="s">
        <v>1822</v>
      </c>
      <c r="C897" s="3" t="s">
        <v>1823</v>
      </c>
      <c r="D897">
        <v>159800</v>
      </c>
      <c r="E897" s="11" cm="1">
        <f t="array" ref="E897">_xlfn.IFS(L897="USD",F897, L897="CAD", F897*0.73, L897="AUD", F897*0.64, L897="DKK",F897*0.13, L897="GBP", F897*1.07, L897="CHF", F897*1.01, L897="EUR", F897*0.96)</f>
        <v>11108</v>
      </c>
      <c r="F897">
        <v>11108</v>
      </c>
      <c r="G897" s="7">
        <f t="shared" si="79"/>
        <v>6.9511889862327911E-2</v>
      </c>
      <c r="H897" t="s">
        <v>14</v>
      </c>
      <c r="I897">
        <f t="shared" si="80"/>
        <v>103.81308411214954</v>
      </c>
      <c r="J897">
        <v>107</v>
      </c>
      <c r="K897" t="s">
        <v>21</v>
      </c>
      <c r="L897" t="s">
        <v>22</v>
      </c>
      <c r="M897" s="9">
        <f t="shared" si="81"/>
        <v>43134.25</v>
      </c>
      <c r="N897">
        <v>1517637600</v>
      </c>
      <c r="O897" s="9">
        <f t="shared" si="82"/>
        <v>43143.25</v>
      </c>
      <c r="P897">
        <v>1518415200</v>
      </c>
      <c r="Q897" t="b">
        <v>0</v>
      </c>
      <c r="R897" t="b">
        <v>0</v>
      </c>
      <c r="S897" t="s">
        <v>33</v>
      </c>
      <c r="T897" t="str">
        <f t="shared" si="83"/>
        <v>theater/</v>
      </c>
      <c r="U897" t="str">
        <f t="shared" si="84"/>
        <v>plays</v>
      </c>
    </row>
    <row r="898" spans="1:21" ht="31" hidden="1" x14ac:dyDescent="0.35">
      <c r="A898">
        <v>896</v>
      </c>
      <c r="B898" s="4" t="s">
        <v>1824</v>
      </c>
      <c r="C898" s="3" t="s">
        <v>1825</v>
      </c>
      <c r="D898">
        <v>19800</v>
      </c>
      <c r="E898" s="11" cm="1">
        <f t="array" ref="E898">_xlfn.IFS(L898="USD",F898, L898="CAD", F898*0.73, L898="AUD", F898*0.64, L898="DKK",F898*0.13, L898="GBP", F898*1.07, L898="CHF", F898*1.01, L898="EUR", F898*0.96)</f>
        <v>98136.320000000007</v>
      </c>
      <c r="F898">
        <v>153338</v>
      </c>
      <c r="G898" s="7">
        <f t="shared" ref="G898:G961" si="85">F898/D898</f>
        <v>7.7443434343434348</v>
      </c>
      <c r="H898" t="s">
        <v>20</v>
      </c>
      <c r="I898">
        <f t="shared" si="80"/>
        <v>105.02602739726028</v>
      </c>
      <c r="J898">
        <v>1460</v>
      </c>
      <c r="K898" t="s">
        <v>26</v>
      </c>
      <c r="L898" t="s">
        <v>27</v>
      </c>
      <c r="M898" s="9">
        <f t="shared" si="81"/>
        <v>40738.208333333336</v>
      </c>
      <c r="N898">
        <v>1310619600</v>
      </c>
      <c r="O898" s="9">
        <f t="shared" si="82"/>
        <v>40741.208333333336</v>
      </c>
      <c r="P898">
        <v>1310878800</v>
      </c>
      <c r="Q898" t="b">
        <v>0</v>
      </c>
      <c r="R898" t="b">
        <v>1</v>
      </c>
      <c r="S898" t="s">
        <v>17</v>
      </c>
      <c r="T898" t="str">
        <f t="shared" si="83"/>
        <v>food/</v>
      </c>
      <c r="U898" t="str">
        <f t="shared" si="84"/>
        <v>food trucks</v>
      </c>
    </row>
    <row r="899" spans="1:21" x14ac:dyDescent="0.35">
      <c r="A899">
        <v>897</v>
      </c>
      <c r="B899" s="4" t="s">
        <v>1826</v>
      </c>
      <c r="C899" s="3" t="s">
        <v>1827</v>
      </c>
      <c r="D899">
        <v>8800</v>
      </c>
      <c r="E899" s="11" cm="1">
        <f t="array" ref="E899">_xlfn.IFS(L899="USD",F899, L899="CAD", F899*0.73, L899="AUD", F899*0.64, L899="DKK",F899*0.13, L899="GBP", F899*1.07, L899="CHF", F899*1.01, L899="EUR", F899*0.96)</f>
        <v>2437</v>
      </c>
      <c r="F899">
        <v>2437</v>
      </c>
      <c r="G899" s="7">
        <f t="shared" si="85"/>
        <v>0.27693181818181817</v>
      </c>
      <c r="H899" t="s">
        <v>14</v>
      </c>
      <c r="I899">
        <f t="shared" ref="I899:I962" si="86">(F899/J899)</f>
        <v>90.259259259259252</v>
      </c>
      <c r="J899">
        <v>27</v>
      </c>
      <c r="K899" t="s">
        <v>21</v>
      </c>
      <c r="L899" t="s">
        <v>22</v>
      </c>
      <c r="M899" s="9">
        <f t="shared" ref="M899:M962" si="87">(((N899/60)/60)/24)+DATE(1970, 1, 1)</f>
        <v>43583.208333333328</v>
      </c>
      <c r="N899">
        <v>1556427600</v>
      </c>
      <c r="O899" s="9">
        <f t="shared" ref="O899:O962" si="88">(((P899/60)/60)/24)+DATE(1970, 1, 1)</f>
        <v>43585.208333333328</v>
      </c>
      <c r="P899">
        <v>1556600400</v>
      </c>
      <c r="Q899" t="b">
        <v>0</v>
      </c>
      <c r="R899" t="b">
        <v>0</v>
      </c>
      <c r="S899" t="s">
        <v>33</v>
      </c>
      <c r="T899" t="str">
        <f t="shared" si="83"/>
        <v>theater/</v>
      </c>
      <c r="U899" t="str">
        <f t="shared" si="84"/>
        <v>plays</v>
      </c>
    </row>
    <row r="900" spans="1:21" x14ac:dyDescent="0.35">
      <c r="A900">
        <v>898</v>
      </c>
      <c r="B900" s="4" t="s">
        <v>1828</v>
      </c>
      <c r="C900" s="3" t="s">
        <v>1829</v>
      </c>
      <c r="D900">
        <v>179100</v>
      </c>
      <c r="E900" s="11" cm="1">
        <f t="array" ref="E900">_xlfn.IFS(L900="USD",F900, L900="CAD", F900*0.73, L900="AUD", F900*0.64, L900="DKK",F900*0.13, L900="GBP", F900*1.07, L900="CHF", F900*1.01, L900="EUR", F900*0.96)</f>
        <v>93991</v>
      </c>
      <c r="F900">
        <v>93991</v>
      </c>
      <c r="G900" s="7">
        <f t="shared" si="85"/>
        <v>0.52479620323841425</v>
      </c>
      <c r="H900" t="s">
        <v>14</v>
      </c>
      <c r="I900">
        <f t="shared" si="86"/>
        <v>76.978705978705975</v>
      </c>
      <c r="J900">
        <v>1221</v>
      </c>
      <c r="K900" t="s">
        <v>21</v>
      </c>
      <c r="L900" t="s">
        <v>22</v>
      </c>
      <c r="M900" s="9">
        <f t="shared" si="87"/>
        <v>43815.25</v>
      </c>
      <c r="N900">
        <v>1576476000</v>
      </c>
      <c r="O900" s="9">
        <f t="shared" si="88"/>
        <v>43821.25</v>
      </c>
      <c r="P900">
        <v>1576994400</v>
      </c>
      <c r="Q900" t="b">
        <v>0</v>
      </c>
      <c r="R900" t="b">
        <v>0</v>
      </c>
      <c r="S900" t="s">
        <v>42</v>
      </c>
      <c r="T900" t="str">
        <f t="shared" si="83"/>
        <v>film &amp; video/</v>
      </c>
      <c r="U900" t="str">
        <f t="shared" si="84"/>
        <v>documentary</v>
      </c>
    </row>
    <row r="901" spans="1:21" hidden="1" x14ac:dyDescent="0.35">
      <c r="A901">
        <v>899</v>
      </c>
      <c r="B901" s="4" t="s">
        <v>1830</v>
      </c>
      <c r="C901" s="3" t="s">
        <v>1831</v>
      </c>
      <c r="D901">
        <v>3100</v>
      </c>
      <c r="E901" s="11" cm="1">
        <f t="array" ref="E901">_xlfn.IFS(L901="USD",F901, L901="CAD", F901*0.73, L901="AUD", F901*0.64, L901="DKK",F901*0.13, L901="GBP", F901*1.07, L901="CHF", F901*1.01, L901="EUR", F901*0.96)</f>
        <v>12746.2</v>
      </c>
      <c r="F901">
        <v>12620</v>
      </c>
      <c r="G901" s="7">
        <f t="shared" si="85"/>
        <v>4.0709677419354842</v>
      </c>
      <c r="H901" t="s">
        <v>20</v>
      </c>
      <c r="I901">
        <f t="shared" si="86"/>
        <v>102.60162601626017</v>
      </c>
      <c r="J901">
        <v>123</v>
      </c>
      <c r="K901" t="s">
        <v>98</v>
      </c>
      <c r="L901" t="s">
        <v>99</v>
      </c>
      <c r="M901" s="9">
        <f t="shared" si="87"/>
        <v>41554.208333333336</v>
      </c>
      <c r="N901">
        <v>1381122000</v>
      </c>
      <c r="O901" s="9">
        <f t="shared" si="88"/>
        <v>41572.208333333336</v>
      </c>
      <c r="P901">
        <v>1382677200</v>
      </c>
      <c r="Q901" t="b">
        <v>0</v>
      </c>
      <c r="R901" t="b">
        <v>0</v>
      </c>
      <c r="S901" t="s">
        <v>159</v>
      </c>
      <c r="T901" t="str">
        <f t="shared" ref="T901:T964" si="89">LEFT(S901, SEARCH("/",S901,1))</f>
        <v>music/</v>
      </c>
      <c r="U901" t="str">
        <f t="shared" si="84"/>
        <v>jazz</v>
      </c>
    </row>
    <row r="902" spans="1:21" x14ac:dyDescent="0.35">
      <c r="A902">
        <v>900</v>
      </c>
      <c r="B902" s="4" t="s">
        <v>1832</v>
      </c>
      <c r="C902" s="3" t="s">
        <v>1833</v>
      </c>
      <c r="D902">
        <v>100</v>
      </c>
      <c r="E902" s="11" cm="1">
        <f t="array" ref="E902">_xlfn.IFS(L902="USD",F902, L902="CAD", F902*0.73, L902="AUD", F902*0.64, L902="DKK",F902*0.13, L902="GBP", F902*1.07, L902="CHF", F902*1.01, L902="EUR", F902*0.96)</f>
        <v>2</v>
      </c>
      <c r="F902">
        <v>2</v>
      </c>
      <c r="G902" s="7">
        <f t="shared" si="85"/>
        <v>0.02</v>
      </c>
      <c r="H902" t="s">
        <v>14</v>
      </c>
      <c r="I902">
        <f t="shared" si="86"/>
        <v>2</v>
      </c>
      <c r="J902">
        <v>1</v>
      </c>
      <c r="K902" t="s">
        <v>21</v>
      </c>
      <c r="L902" t="s">
        <v>22</v>
      </c>
      <c r="M902" s="9">
        <f t="shared" si="87"/>
        <v>41901.208333333336</v>
      </c>
      <c r="N902">
        <v>1411102800</v>
      </c>
      <c r="O902" s="9">
        <f t="shared" si="88"/>
        <v>41902.208333333336</v>
      </c>
      <c r="P902">
        <v>1411189200</v>
      </c>
      <c r="Q902" t="b">
        <v>0</v>
      </c>
      <c r="R902" t="b">
        <v>1</v>
      </c>
      <c r="S902" t="s">
        <v>28</v>
      </c>
      <c r="T902" t="str">
        <f t="shared" si="89"/>
        <v>technology/</v>
      </c>
      <c r="U902" t="str">
        <f t="shared" si="84"/>
        <v>web</v>
      </c>
    </row>
    <row r="903" spans="1:21" hidden="1" x14ac:dyDescent="0.35">
      <c r="A903">
        <v>901</v>
      </c>
      <c r="B903" s="4" t="s">
        <v>1834</v>
      </c>
      <c r="C903" s="3" t="s">
        <v>1835</v>
      </c>
      <c r="D903">
        <v>5600</v>
      </c>
      <c r="E903" s="11" cm="1">
        <f t="array" ref="E903">_xlfn.IFS(L903="USD",F903, L903="CAD", F903*0.73, L903="AUD", F903*0.64, L903="DKK",F903*0.13, L903="GBP", F903*1.07, L903="CHF", F903*1.01, L903="EUR", F903*0.96)</f>
        <v>8746</v>
      </c>
      <c r="F903">
        <v>8746</v>
      </c>
      <c r="G903" s="7">
        <f t="shared" si="85"/>
        <v>1.5617857142857143</v>
      </c>
      <c r="H903" t="s">
        <v>20</v>
      </c>
      <c r="I903">
        <f t="shared" si="86"/>
        <v>55.0062893081761</v>
      </c>
      <c r="J903">
        <v>159</v>
      </c>
      <c r="K903" t="s">
        <v>21</v>
      </c>
      <c r="L903" t="s">
        <v>22</v>
      </c>
      <c r="M903" s="9">
        <f t="shared" si="87"/>
        <v>43298.208333333328</v>
      </c>
      <c r="N903">
        <v>1531803600</v>
      </c>
      <c r="O903" s="9">
        <f t="shared" si="88"/>
        <v>43331.208333333328</v>
      </c>
      <c r="P903">
        <v>1534654800</v>
      </c>
      <c r="Q903" t="b">
        <v>0</v>
      </c>
      <c r="R903" t="b">
        <v>1</v>
      </c>
      <c r="S903" t="s">
        <v>23</v>
      </c>
      <c r="T903" t="str">
        <f t="shared" si="89"/>
        <v>music/</v>
      </c>
      <c r="U903" t="str">
        <f t="shared" si="84"/>
        <v>rock</v>
      </c>
    </row>
    <row r="904" spans="1:21" hidden="1" x14ac:dyDescent="0.35">
      <c r="A904">
        <v>902</v>
      </c>
      <c r="B904" s="4" t="s">
        <v>1836</v>
      </c>
      <c r="C904" s="3" t="s">
        <v>1837</v>
      </c>
      <c r="D904">
        <v>1400</v>
      </c>
      <c r="E904" s="11" cm="1">
        <f t="array" ref="E904">_xlfn.IFS(L904="USD",F904, L904="CAD", F904*0.73, L904="AUD", F904*0.64, L904="DKK",F904*0.13, L904="GBP", F904*1.07, L904="CHF", F904*1.01, L904="EUR", F904*0.96)</f>
        <v>3534</v>
      </c>
      <c r="F904">
        <v>3534</v>
      </c>
      <c r="G904" s="7">
        <f t="shared" si="85"/>
        <v>2.5242857142857145</v>
      </c>
      <c r="H904" t="s">
        <v>20</v>
      </c>
      <c r="I904">
        <f t="shared" si="86"/>
        <v>32.127272727272725</v>
      </c>
      <c r="J904">
        <v>110</v>
      </c>
      <c r="K904" t="s">
        <v>21</v>
      </c>
      <c r="L904" t="s">
        <v>22</v>
      </c>
      <c r="M904" s="9">
        <f t="shared" si="87"/>
        <v>42399.25</v>
      </c>
      <c r="N904">
        <v>1454133600</v>
      </c>
      <c r="O904" s="9">
        <f t="shared" si="88"/>
        <v>42441.25</v>
      </c>
      <c r="P904">
        <v>1457762400</v>
      </c>
      <c r="Q904" t="b">
        <v>0</v>
      </c>
      <c r="R904" t="b">
        <v>0</v>
      </c>
      <c r="S904" t="s">
        <v>28</v>
      </c>
      <c r="T904" t="str">
        <f t="shared" si="89"/>
        <v>technology/</v>
      </c>
      <c r="U904" t="str">
        <f t="shared" si="84"/>
        <v>web</v>
      </c>
    </row>
    <row r="905" spans="1:21" ht="31" hidden="1" x14ac:dyDescent="0.35">
      <c r="A905">
        <v>903</v>
      </c>
      <c r="B905" s="4" t="s">
        <v>1838</v>
      </c>
      <c r="C905" s="3" t="s">
        <v>1839</v>
      </c>
      <c r="D905">
        <v>41000</v>
      </c>
      <c r="E905" s="11" cm="1">
        <f t="array" ref="E905">_xlfn.IFS(L905="USD",F905, L905="CAD", F905*0.73, L905="AUD", F905*0.64, L905="DKK",F905*0.13, L905="GBP", F905*1.07, L905="CHF", F905*1.01, L905="EUR", F905*0.96)</f>
        <v>709</v>
      </c>
      <c r="F905">
        <v>709</v>
      </c>
      <c r="G905" s="7">
        <f t="shared" si="85"/>
        <v>1.729268292682927E-2</v>
      </c>
      <c r="H905" t="s">
        <v>47</v>
      </c>
      <c r="I905">
        <f t="shared" si="86"/>
        <v>50.642857142857146</v>
      </c>
      <c r="J905">
        <v>14</v>
      </c>
      <c r="K905" t="s">
        <v>21</v>
      </c>
      <c r="L905" t="s">
        <v>22</v>
      </c>
      <c r="M905" s="9">
        <f t="shared" si="87"/>
        <v>41034.208333333336</v>
      </c>
      <c r="N905">
        <v>1336194000</v>
      </c>
      <c r="O905" s="9">
        <f t="shared" si="88"/>
        <v>41049.208333333336</v>
      </c>
      <c r="P905">
        <v>1337490000</v>
      </c>
      <c r="Q905" t="b">
        <v>0</v>
      </c>
      <c r="R905" t="b">
        <v>1</v>
      </c>
      <c r="S905" t="s">
        <v>68</v>
      </c>
      <c r="T905" t="str">
        <f t="shared" si="89"/>
        <v>publishing/</v>
      </c>
      <c r="U905" t="str">
        <f t="shared" si="84"/>
        <v>nonfiction</v>
      </c>
    </row>
    <row r="906" spans="1:21" x14ac:dyDescent="0.35">
      <c r="A906">
        <v>904</v>
      </c>
      <c r="B906" s="4" t="s">
        <v>1840</v>
      </c>
      <c r="C906" s="3" t="s">
        <v>1841</v>
      </c>
      <c r="D906">
        <v>6500</v>
      </c>
      <c r="E906" s="11" cm="1">
        <f t="array" ref="E906">_xlfn.IFS(L906="USD",F906, L906="CAD", F906*0.73, L906="AUD", F906*0.64, L906="DKK",F906*0.13, L906="GBP", F906*1.07, L906="CHF", F906*1.01, L906="EUR", F906*0.96)</f>
        <v>795</v>
      </c>
      <c r="F906">
        <v>795</v>
      </c>
      <c r="G906" s="7">
        <f t="shared" si="85"/>
        <v>0.12230769230769231</v>
      </c>
      <c r="H906" t="s">
        <v>14</v>
      </c>
      <c r="I906">
        <f t="shared" si="86"/>
        <v>49.6875</v>
      </c>
      <c r="J906">
        <v>16</v>
      </c>
      <c r="K906" t="s">
        <v>21</v>
      </c>
      <c r="L906" t="s">
        <v>22</v>
      </c>
      <c r="M906" s="9">
        <f t="shared" si="87"/>
        <v>41186.208333333336</v>
      </c>
      <c r="N906">
        <v>1349326800</v>
      </c>
      <c r="O906" s="9">
        <f t="shared" si="88"/>
        <v>41190.208333333336</v>
      </c>
      <c r="P906">
        <v>1349672400</v>
      </c>
      <c r="Q906" t="b">
        <v>0</v>
      </c>
      <c r="R906" t="b">
        <v>0</v>
      </c>
      <c r="S906" t="s">
        <v>133</v>
      </c>
      <c r="T906" t="str">
        <f t="shared" si="89"/>
        <v>publishing/</v>
      </c>
      <c r="U906" t="str">
        <f t="shared" si="84"/>
        <v>radio &amp; podcasts</v>
      </c>
    </row>
    <row r="907" spans="1:21" hidden="1" x14ac:dyDescent="0.35">
      <c r="A907">
        <v>905</v>
      </c>
      <c r="B907" s="4" t="s">
        <v>1842</v>
      </c>
      <c r="C907" s="3" t="s">
        <v>1843</v>
      </c>
      <c r="D907">
        <v>7900</v>
      </c>
      <c r="E907" s="11" cm="1">
        <f t="array" ref="E907">_xlfn.IFS(L907="USD",F907, L907="CAD", F907*0.73, L907="AUD", F907*0.64, L907="DKK",F907*0.13, L907="GBP", F907*1.07, L907="CHF", F907*1.01, L907="EUR", F907*0.96)</f>
        <v>12955</v>
      </c>
      <c r="F907">
        <v>12955</v>
      </c>
      <c r="G907" s="7">
        <f t="shared" si="85"/>
        <v>1.6398734177215191</v>
      </c>
      <c r="H907" t="s">
        <v>20</v>
      </c>
      <c r="I907">
        <f t="shared" si="86"/>
        <v>54.894067796610166</v>
      </c>
      <c r="J907">
        <v>236</v>
      </c>
      <c r="K907" t="s">
        <v>21</v>
      </c>
      <c r="L907" t="s">
        <v>22</v>
      </c>
      <c r="M907" s="9">
        <f t="shared" si="87"/>
        <v>41536.208333333336</v>
      </c>
      <c r="N907">
        <v>1379566800</v>
      </c>
      <c r="O907" s="9">
        <f t="shared" si="88"/>
        <v>41539.208333333336</v>
      </c>
      <c r="P907">
        <v>1379826000</v>
      </c>
      <c r="Q907" t="b">
        <v>0</v>
      </c>
      <c r="R907" t="b">
        <v>0</v>
      </c>
      <c r="S907" t="s">
        <v>33</v>
      </c>
      <c r="T907" t="str">
        <f t="shared" si="89"/>
        <v>theater/</v>
      </c>
      <c r="U907" t="str">
        <f t="shared" ref="U907:U970" si="90">RIGHT(S907, LEN(S907)-SEARCH("/",S907, 1))</f>
        <v>plays</v>
      </c>
    </row>
    <row r="908" spans="1:21" ht="31" hidden="1" x14ac:dyDescent="0.35">
      <c r="A908">
        <v>906</v>
      </c>
      <c r="B908" s="4" t="s">
        <v>1844</v>
      </c>
      <c r="C908" s="3" t="s">
        <v>1845</v>
      </c>
      <c r="D908">
        <v>5500</v>
      </c>
      <c r="E908" s="11" cm="1">
        <f t="array" ref="E908">_xlfn.IFS(L908="USD",F908, L908="CAD", F908*0.73, L908="AUD", F908*0.64, L908="DKK",F908*0.13, L908="GBP", F908*1.07, L908="CHF", F908*1.01, L908="EUR", F908*0.96)</f>
        <v>8964</v>
      </c>
      <c r="F908">
        <v>8964</v>
      </c>
      <c r="G908" s="7">
        <f t="shared" si="85"/>
        <v>1.6298181818181818</v>
      </c>
      <c r="H908" t="s">
        <v>20</v>
      </c>
      <c r="I908">
        <f t="shared" si="86"/>
        <v>46.931937172774866</v>
      </c>
      <c r="J908">
        <v>191</v>
      </c>
      <c r="K908" t="s">
        <v>21</v>
      </c>
      <c r="L908" t="s">
        <v>22</v>
      </c>
      <c r="M908" s="9">
        <f t="shared" si="87"/>
        <v>42868.208333333328</v>
      </c>
      <c r="N908">
        <v>1494651600</v>
      </c>
      <c r="O908" s="9">
        <f t="shared" si="88"/>
        <v>42904.208333333328</v>
      </c>
      <c r="P908">
        <v>1497762000</v>
      </c>
      <c r="Q908" t="b">
        <v>1</v>
      </c>
      <c r="R908" t="b">
        <v>1</v>
      </c>
      <c r="S908" t="s">
        <v>42</v>
      </c>
      <c r="T908" t="str">
        <f t="shared" si="89"/>
        <v>film &amp; video/</v>
      </c>
      <c r="U908" t="str">
        <f t="shared" si="90"/>
        <v>documentary</v>
      </c>
    </row>
    <row r="909" spans="1:21" x14ac:dyDescent="0.35">
      <c r="A909">
        <v>907</v>
      </c>
      <c r="B909" s="4" t="s">
        <v>1846</v>
      </c>
      <c r="C909" s="3" t="s">
        <v>1847</v>
      </c>
      <c r="D909">
        <v>9100</v>
      </c>
      <c r="E909" s="11" cm="1">
        <f t="array" ref="E909">_xlfn.IFS(L909="USD",F909, L909="CAD", F909*0.73, L909="AUD", F909*0.64, L909="DKK",F909*0.13, L909="GBP", F909*1.07, L909="CHF", F909*1.01, L909="EUR", F909*0.96)</f>
        <v>1843</v>
      </c>
      <c r="F909">
        <v>1843</v>
      </c>
      <c r="G909" s="7">
        <f t="shared" si="85"/>
        <v>0.20252747252747252</v>
      </c>
      <c r="H909" t="s">
        <v>14</v>
      </c>
      <c r="I909">
        <f t="shared" si="86"/>
        <v>44.951219512195124</v>
      </c>
      <c r="J909">
        <v>41</v>
      </c>
      <c r="K909" t="s">
        <v>21</v>
      </c>
      <c r="L909" t="s">
        <v>22</v>
      </c>
      <c r="M909" s="9">
        <f t="shared" si="87"/>
        <v>40660.208333333336</v>
      </c>
      <c r="N909">
        <v>1303880400</v>
      </c>
      <c r="O909" s="9">
        <f t="shared" si="88"/>
        <v>40667.208333333336</v>
      </c>
      <c r="P909">
        <v>1304485200</v>
      </c>
      <c r="Q909" t="b">
        <v>0</v>
      </c>
      <c r="R909" t="b">
        <v>0</v>
      </c>
      <c r="S909" t="s">
        <v>33</v>
      </c>
      <c r="T909" t="str">
        <f t="shared" si="89"/>
        <v>theater/</v>
      </c>
      <c r="U909" t="str">
        <f t="shared" si="90"/>
        <v>plays</v>
      </c>
    </row>
    <row r="910" spans="1:21" hidden="1" x14ac:dyDescent="0.35">
      <c r="A910">
        <v>908</v>
      </c>
      <c r="B910" s="4" t="s">
        <v>1848</v>
      </c>
      <c r="C910" s="3" t="s">
        <v>1849</v>
      </c>
      <c r="D910">
        <v>38200</v>
      </c>
      <c r="E910" s="11" cm="1">
        <f t="array" ref="E910">_xlfn.IFS(L910="USD",F910, L910="CAD", F910*0.73, L910="AUD", F910*0.64, L910="DKK",F910*0.13, L910="GBP", F910*1.07, L910="CHF", F910*1.01, L910="EUR", F910*0.96)</f>
        <v>121950</v>
      </c>
      <c r="F910">
        <v>121950</v>
      </c>
      <c r="G910" s="7">
        <f t="shared" si="85"/>
        <v>3.1924083769633507</v>
      </c>
      <c r="H910" t="s">
        <v>20</v>
      </c>
      <c r="I910">
        <f t="shared" si="86"/>
        <v>30.99898322318251</v>
      </c>
      <c r="J910">
        <v>3934</v>
      </c>
      <c r="K910" t="s">
        <v>21</v>
      </c>
      <c r="L910" t="s">
        <v>22</v>
      </c>
      <c r="M910" s="9">
        <f t="shared" si="87"/>
        <v>41031.208333333336</v>
      </c>
      <c r="N910">
        <v>1335934800</v>
      </c>
      <c r="O910" s="9">
        <f t="shared" si="88"/>
        <v>41042.208333333336</v>
      </c>
      <c r="P910">
        <v>1336885200</v>
      </c>
      <c r="Q910" t="b">
        <v>0</v>
      </c>
      <c r="R910" t="b">
        <v>0</v>
      </c>
      <c r="S910" t="s">
        <v>89</v>
      </c>
      <c r="T910" t="str">
        <f t="shared" si="89"/>
        <v>games/</v>
      </c>
      <c r="U910" t="str">
        <f t="shared" si="90"/>
        <v>video games</v>
      </c>
    </row>
    <row r="911" spans="1:21" hidden="1" x14ac:dyDescent="0.35">
      <c r="A911">
        <v>909</v>
      </c>
      <c r="B911" s="4" t="s">
        <v>1850</v>
      </c>
      <c r="C911" s="3" t="s">
        <v>1851</v>
      </c>
      <c r="D911">
        <v>1800</v>
      </c>
      <c r="E911" s="11" cm="1">
        <f t="array" ref="E911">_xlfn.IFS(L911="USD",F911, L911="CAD", F911*0.73, L911="AUD", F911*0.64, L911="DKK",F911*0.13, L911="GBP", F911*1.07, L911="CHF", F911*1.01, L911="EUR", F911*0.96)</f>
        <v>6293.33</v>
      </c>
      <c r="F911">
        <v>8621</v>
      </c>
      <c r="G911" s="7">
        <f t="shared" si="85"/>
        <v>4.7894444444444444</v>
      </c>
      <c r="H911" t="s">
        <v>20</v>
      </c>
      <c r="I911">
        <f t="shared" si="86"/>
        <v>107.7625</v>
      </c>
      <c r="J911">
        <v>80</v>
      </c>
      <c r="K911" t="s">
        <v>15</v>
      </c>
      <c r="L911" t="s">
        <v>16</v>
      </c>
      <c r="M911" s="9">
        <f t="shared" si="87"/>
        <v>43255.208333333328</v>
      </c>
      <c r="N911">
        <v>1528088400</v>
      </c>
      <c r="O911" s="9">
        <f t="shared" si="88"/>
        <v>43282.208333333328</v>
      </c>
      <c r="P911">
        <v>1530421200</v>
      </c>
      <c r="Q911" t="b">
        <v>0</v>
      </c>
      <c r="R911" t="b">
        <v>1</v>
      </c>
      <c r="S911" t="s">
        <v>33</v>
      </c>
      <c r="T911" t="str">
        <f t="shared" si="89"/>
        <v>theater/</v>
      </c>
      <c r="U911" t="str">
        <f t="shared" si="90"/>
        <v>plays</v>
      </c>
    </row>
    <row r="912" spans="1:21" hidden="1" x14ac:dyDescent="0.35">
      <c r="A912">
        <v>910</v>
      </c>
      <c r="B912" s="4" t="s">
        <v>1852</v>
      </c>
      <c r="C912" s="3" t="s">
        <v>1853</v>
      </c>
      <c r="D912">
        <v>154500</v>
      </c>
      <c r="E912" s="11" cm="1">
        <f t="array" ref="E912">_xlfn.IFS(L912="USD",F912, L912="CAD", F912*0.73, L912="AUD", F912*0.64, L912="DKK",F912*0.13, L912="GBP", F912*1.07, L912="CHF", F912*1.01, L912="EUR", F912*0.96)</f>
        <v>30215</v>
      </c>
      <c r="F912">
        <v>30215</v>
      </c>
      <c r="G912" s="7">
        <f t="shared" si="85"/>
        <v>0.19556634304207121</v>
      </c>
      <c r="H912" t="s">
        <v>74</v>
      </c>
      <c r="I912">
        <f t="shared" si="86"/>
        <v>102.07770270270271</v>
      </c>
      <c r="J912">
        <v>296</v>
      </c>
      <c r="K912" t="s">
        <v>21</v>
      </c>
      <c r="L912" t="s">
        <v>22</v>
      </c>
      <c r="M912" s="9">
        <f t="shared" si="87"/>
        <v>42026.25</v>
      </c>
      <c r="N912">
        <v>1421906400</v>
      </c>
      <c r="O912" s="9">
        <f t="shared" si="88"/>
        <v>42027.25</v>
      </c>
      <c r="P912">
        <v>1421992800</v>
      </c>
      <c r="Q912" t="b">
        <v>0</v>
      </c>
      <c r="R912" t="b">
        <v>0</v>
      </c>
      <c r="S912" t="s">
        <v>33</v>
      </c>
      <c r="T912" t="str">
        <f t="shared" si="89"/>
        <v>theater/</v>
      </c>
      <c r="U912" t="str">
        <f t="shared" si="90"/>
        <v>plays</v>
      </c>
    </row>
    <row r="913" spans="1:21" hidden="1" x14ac:dyDescent="0.35">
      <c r="A913">
        <v>911</v>
      </c>
      <c r="B913" s="4" t="s">
        <v>1854</v>
      </c>
      <c r="C913" s="3" t="s">
        <v>1855</v>
      </c>
      <c r="D913">
        <v>5800</v>
      </c>
      <c r="E913" s="11" cm="1">
        <f t="array" ref="E913">_xlfn.IFS(L913="USD",F913, L913="CAD", F913*0.73, L913="AUD", F913*0.64, L913="DKK",F913*0.13, L913="GBP", F913*1.07, L913="CHF", F913*1.01, L913="EUR", F913*0.96)</f>
        <v>11539</v>
      </c>
      <c r="F913">
        <v>11539</v>
      </c>
      <c r="G913" s="7">
        <f t="shared" si="85"/>
        <v>1.9894827586206896</v>
      </c>
      <c r="H913" t="s">
        <v>20</v>
      </c>
      <c r="I913">
        <f t="shared" si="86"/>
        <v>24.976190476190474</v>
      </c>
      <c r="J913">
        <v>462</v>
      </c>
      <c r="K913" t="s">
        <v>21</v>
      </c>
      <c r="L913" t="s">
        <v>22</v>
      </c>
      <c r="M913" s="9">
        <f t="shared" si="87"/>
        <v>43717.208333333328</v>
      </c>
      <c r="N913">
        <v>1568005200</v>
      </c>
      <c r="O913" s="9">
        <f t="shared" si="88"/>
        <v>43719.208333333328</v>
      </c>
      <c r="P913">
        <v>1568178000</v>
      </c>
      <c r="Q913" t="b">
        <v>1</v>
      </c>
      <c r="R913" t="b">
        <v>0</v>
      </c>
      <c r="S913" t="s">
        <v>28</v>
      </c>
      <c r="T913" t="str">
        <f t="shared" si="89"/>
        <v>technology/</v>
      </c>
      <c r="U913" t="str">
        <f t="shared" si="90"/>
        <v>web</v>
      </c>
    </row>
    <row r="914" spans="1:21" hidden="1" x14ac:dyDescent="0.35">
      <c r="A914">
        <v>912</v>
      </c>
      <c r="B914" s="4" t="s">
        <v>1856</v>
      </c>
      <c r="C914" s="3" t="s">
        <v>1857</v>
      </c>
      <c r="D914">
        <v>1800</v>
      </c>
      <c r="E914" s="11" cm="1">
        <f t="array" ref="E914">_xlfn.IFS(L914="USD",F914, L914="CAD", F914*0.73, L914="AUD", F914*0.64, L914="DKK",F914*0.13, L914="GBP", F914*1.07, L914="CHF", F914*1.01, L914="EUR", F914*0.96)</f>
        <v>14310</v>
      </c>
      <c r="F914">
        <v>14310</v>
      </c>
      <c r="G914" s="7">
        <f t="shared" si="85"/>
        <v>7.95</v>
      </c>
      <c r="H914" t="s">
        <v>20</v>
      </c>
      <c r="I914">
        <f t="shared" si="86"/>
        <v>79.944134078212286</v>
      </c>
      <c r="J914">
        <v>179</v>
      </c>
      <c r="K914" t="s">
        <v>21</v>
      </c>
      <c r="L914" t="s">
        <v>22</v>
      </c>
      <c r="M914" s="9">
        <f t="shared" si="87"/>
        <v>41157.208333333336</v>
      </c>
      <c r="N914">
        <v>1346821200</v>
      </c>
      <c r="O914" s="9">
        <f t="shared" si="88"/>
        <v>41170.208333333336</v>
      </c>
      <c r="P914">
        <v>1347944400</v>
      </c>
      <c r="Q914" t="b">
        <v>1</v>
      </c>
      <c r="R914" t="b">
        <v>0</v>
      </c>
      <c r="S914" t="s">
        <v>53</v>
      </c>
      <c r="T914" t="str">
        <f t="shared" si="89"/>
        <v>film &amp; video/</v>
      </c>
      <c r="U914" t="str">
        <f t="shared" si="90"/>
        <v>drama</v>
      </c>
    </row>
    <row r="915" spans="1:21" x14ac:dyDescent="0.35">
      <c r="A915">
        <v>913</v>
      </c>
      <c r="B915" s="4" t="s">
        <v>1858</v>
      </c>
      <c r="C915" s="3" t="s">
        <v>1859</v>
      </c>
      <c r="D915">
        <v>70200</v>
      </c>
      <c r="E915" s="11" cm="1">
        <f t="array" ref="E915">_xlfn.IFS(L915="USD",F915, L915="CAD", F915*0.73, L915="AUD", F915*0.64, L915="DKK",F915*0.13, L915="GBP", F915*1.07, L915="CHF", F915*1.01, L915="EUR", F915*0.96)</f>
        <v>22743.040000000001</v>
      </c>
      <c r="F915">
        <v>35536</v>
      </c>
      <c r="G915" s="7">
        <f t="shared" si="85"/>
        <v>0.50621082621082625</v>
      </c>
      <c r="H915" t="s">
        <v>14</v>
      </c>
      <c r="I915">
        <f t="shared" si="86"/>
        <v>67.946462715105156</v>
      </c>
      <c r="J915">
        <v>523</v>
      </c>
      <c r="K915" t="s">
        <v>26</v>
      </c>
      <c r="L915" t="s">
        <v>27</v>
      </c>
      <c r="M915" s="9">
        <f t="shared" si="87"/>
        <v>43597.208333333328</v>
      </c>
      <c r="N915">
        <v>1557637200</v>
      </c>
      <c r="O915" s="9">
        <f t="shared" si="88"/>
        <v>43610.208333333328</v>
      </c>
      <c r="P915">
        <v>1558760400</v>
      </c>
      <c r="Q915" t="b">
        <v>0</v>
      </c>
      <c r="R915" t="b">
        <v>0</v>
      </c>
      <c r="S915" t="s">
        <v>53</v>
      </c>
      <c r="T915" t="str">
        <f t="shared" si="89"/>
        <v>film &amp; video/</v>
      </c>
      <c r="U915" t="str">
        <f t="shared" si="90"/>
        <v>drama</v>
      </c>
    </row>
    <row r="916" spans="1:21" x14ac:dyDescent="0.35">
      <c r="A916">
        <v>914</v>
      </c>
      <c r="B916" s="4" t="s">
        <v>1860</v>
      </c>
      <c r="C916" s="3" t="s">
        <v>1861</v>
      </c>
      <c r="D916">
        <v>6400</v>
      </c>
      <c r="E916" s="11" cm="1">
        <f t="array" ref="E916">_xlfn.IFS(L916="USD",F916, L916="CAD", F916*0.73, L916="AUD", F916*0.64, L916="DKK",F916*0.13, L916="GBP", F916*1.07, L916="CHF", F916*1.01, L916="EUR", F916*0.96)</f>
        <v>3933.32</v>
      </c>
      <c r="F916">
        <v>3676</v>
      </c>
      <c r="G916" s="7">
        <f t="shared" si="85"/>
        <v>0.57437499999999997</v>
      </c>
      <c r="H916" t="s">
        <v>14</v>
      </c>
      <c r="I916">
        <f t="shared" si="86"/>
        <v>26.070921985815602</v>
      </c>
      <c r="J916">
        <v>141</v>
      </c>
      <c r="K916" t="s">
        <v>40</v>
      </c>
      <c r="L916" t="s">
        <v>41</v>
      </c>
      <c r="M916" s="9">
        <f t="shared" si="87"/>
        <v>41490.208333333336</v>
      </c>
      <c r="N916">
        <v>1375592400</v>
      </c>
      <c r="O916" s="9">
        <f t="shared" si="88"/>
        <v>41502.208333333336</v>
      </c>
      <c r="P916">
        <v>1376629200</v>
      </c>
      <c r="Q916" t="b">
        <v>0</v>
      </c>
      <c r="R916" t="b">
        <v>0</v>
      </c>
      <c r="S916" t="s">
        <v>33</v>
      </c>
      <c r="T916" t="str">
        <f t="shared" si="89"/>
        <v>theater/</v>
      </c>
      <c r="U916" t="str">
        <f t="shared" si="90"/>
        <v>plays</v>
      </c>
    </row>
    <row r="917" spans="1:21" hidden="1" x14ac:dyDescent="0.35">
      <c r="A917">
        <v>915</v>
      </c>
      <c r="B917" s="4" t="s">
        <v>1862</v>
      </c>
      <c r="C917" s="3" t="s">
        <v>1863</v>
      </c>
      <c r="D917">
        <v>125900</v>
      </c>
      <c r="E917" s="11" cm="1">
        <f t="array" ref="E917">_xlfn.IFS(L917="USD",F917, L917="CAD", F917*0.73, L917="AUD", F917*0.64, L917="DKK",F917*0.13, L917="GBP", F917*1.07, L917="CHF", F917*1.01, L917="EUR", F917*0.96)</f>
        <v>209651.52000000002</v>
      </c>
      <c r="F917">
        <v>195936</v>
      </c>
      <c r="G917" s="7">
        <f t="shared" si="85"/>
        <v>1.5562827640984909</v>
      </c>
      <c r="H917" t="s">
        <v>20</v>
      </c>
      <c r="I917">
        <f t="shared" si="86"/>
        <v>105.0032154340836</v>
      </c>
      <c r="J917">
        <v>1866</v>
      </c>
      <c r="K917" t="s">
        <v>40</v>
      </c>
      <c r="L917" t="s">
        <v>41</v>
      </c>
      <c r="M917" s="9">
        <f t="shared" si="87"/>
        <v>42976.208333333328</v>
      </c>
      <c r="N917">
        <v>1503982800</v>
      </c>
      <c r="O917" s="9">
        <f t="shared" si="88"/>
        <v>42985.208333333328</v>
      </c>
      <c r="P917">
        <v>1504760400</v>
      </c>
      <c r="Q917" t="b">
        <v>0</v>
      </c>
      <c r="R917" t="b">
        <v>0</v>
      </c>
      <c r="S917" t="s">
        <v>269</v>
      </c>
      <c r="T917" t="str">
        <f t="shared" si="89"/>
        <v>film &amp; video/</v>
      </c>
      <c r="U917" t="str">
        <f t="shared" si="90"/>
        <v>television</v>
      </c>
    </row>
    <row r="918" spans="1:21" ht="31" x14ac:dyDescent="0.35">
      <c r="A918">
        <v>916</v>
      </c>
      <c r="B918" s="4" t="s">
        <v>1864</v>
      </c>
      <c r="C918" s="3" t="s">
        <v>1865</v>
      </c>
      <c r="D918">
        <v>3700</v>
      </c>
      <c r="E918" s="11" cm="1">
        <f t="array" ref="E918">_xlfn.IFS(L918="USD",F918, L918="CAD", F918*0.73, L918="AUD", F918*0.64, L918="DKK",F918*0.13, L918="GBP", F918*1.07, L918="CHF", F918*1.01, L918="EUR", F918*0.96)</f>
        <v>1343</v>
      </c>
      <c r="F918">
        <v>1343</v>
      </c>
      <c r="G918" s="7">
        <f t="shared" si="85"/>
        <v>0.36297297297297298</v>
      </c>
      <c r="H918" t="s">
        <v>14</v>
      </c>
      <c r="I918">
        <f t="shared" si="86"/>
        <v>25.826923076923077</v>
      </c>
      <c r="J918">
        <v>52</v>
      </c>
      <c r="K918" t="s">
        <v>21</v>
      </c>
      <c r="L918" t="s">
        <v>22</v>
      </c>
      <c r="M918" s="9">
        <f t="shared" si="87"/>
        <v>41991.25</v>
      </c>
      <c r="N918">
        <v>1418882400</v>
      </c>
      <c r="O918" s="9">
        <f t="shared" si="88"/>
        <v>42000.25</v>
      </c>
      <c r="P918">
        <v>1419660000</v>
      </c>
      <c r="Q918" t="b">
        <v>0</v>
      </c>
      <c r="R918" t="b">
        <v>0</v>
      </c>
      <c r="S918" t="s">
        <v>122</v>
      </c>
      <c r="T918" t="str">
        <f t="shared" si="89"/>
        <v>photography/</v>
      </c>
      <c r="U918" t="str">
        <f t="shared" si="90"/>
        <v>photography books</v>
      </c>
    </row>
    <row r="919" spans="1:21" hidden="1" x14ac:dyDescent="0.35">
      <c r="A919">
        <v>917</v>
      </c>
      <c r="B919" s="4" t="s">
        <v>1866</v>
      </c>
      <c r="C919" s="3" t="s">
        <v>1867</v>
      </c>
      <c r="D919">
        <v>3600</v>
      </c>
      <c r="E919" s="11" cm="1">
        <f t="array" ref="E919">_xlfn.IFS(L919="USD",F919, L919="CAD", F919*0.73, L919="AUD", F919*0.64, L919="DKK",F919*0.13, L919="GBP", F919*1.07, L919="CHF", F919*1.01, L919="EUR", F919*0.96)</f>
        <v>2243.79</v>
      </c>
      <c r="F919">
        <v>2097</v>
      </c>
      <c r="G919" s="7">
        <f t="shared" si="85"/>
        <v>0.58250000000000002</v>
      </c>
      <c r="H919" t="s">
        <v>47</v>
      </c>
      <c r="I919">
        <f t="shared" si="86"/>
        <v>77.666666666666671</v>
      </c>
      <c r="J919">
        <v>27</v>
      </c>
      <c r="K919" t="s">
        <v>40</v>
      </c>
      <c r="L919" t="s">
        <v>41</v>
      </c>
      <c r="M919" s="9">
        <f t="shared" si="87"/>
        <v>40722.208333333336</v>
      </c>
      <c r="N919">
        <v>1309237200</v>
      </c>
      <c r="O919" s="9">
        <f t="shared" si="88"/>
        <v>40746.208333333336</v>
      </c>
      <c r="P919">
        <v>1311310800</v>
      </c>
      <c r="Q919" t="b">
        <v>0</v>
      </c>
      <c r="R919" t="b">
        <v>1</v>
      </c>
      <c r="S919" t="s">
        <v>100</v>
      </c>
      <c r="T919" t="str">
        <f t="shared" si="89"/>
        <v>film &amp; video/</v>
      </c>
      <c r="U919" t="str">
        <f t="shared" si="90"/>
        <v>shorts</v>
      </c>
    </row>
    <row r="920" spans="1:21" hidden="1" x14ac:dyDescent="0.35">
      <c r="A920">
        <v>918</v>
      </c>
      <c r="B920" s="4" t="s">
        <v>1868</v>
      </c>
      <c r="C920" s="3" t="s">
        <v>1869</v>
      </c>
      <c r="D920">
        <v>3800</v>
      </c>
      <c r="E920" s="11" cm="1">
        <f t="array" ref="E920">_xlfn.IFS(L920="USD",F920, L920="CAD", F920*0.73, L920="AUD", F920*0.64, L920="DKK",F920*0.13, L920="GBP", F920*1.07, L920="CHF", F920*1.01, L920="EUR", F920*0.96)</f>
        <v>9111.2100000000009</v>
      </c>
      <c r="F920">
        <v>9021</v>
      </c>
      <c r="G920" s="7">
        <f t="shared" si="85"/>
        <v>2.3739473684210526</v>
      </c>
      <c r="H920" t="s">
        <v>20</v>
      </c>
      <c r="I920">
        <f t="shared" si="86"/>
        <v>57.82692307692308</v>
      </c>
      <c r="J920">
        <v>156</v>
      </c>
      <c r="K920" t="s">
        <v>98</v>
      </c>
      <c r="L920" t="s">
        <v>99</v>
      </c>
      <c r="M920" s="9">
        <f t="shared" si="87"/>
        <v>41117.208333333336</v>
      </c>
      <c r="N920">
        <v>1343365200</v>
      </c>
      <c r="O920" s="9">
        <f t="shared" si="88"/>
        <v>41128.208333333336</v>
      </c>
      <c r="P920">
        <v>1344315600</v>
      </c>
      <c r="Q920" t="b">
        <v>0</v>
      </c>
      <c r="R920" t="b">
        <v>0</v>
      </c>
      <c r="S920" t="s">
        <v>133</v>
      </c>
      <c r="T920" t="str">
        <f t="shared" si="89"/>
        <v>publishing/</v>
      </c>
      <c r="U920" t="str">
        <f t="shared" si="90"/>
        <v>radio &amp; podcasts</v>
      </c>
    </row>
    <row r="921" spans="1:21" x14ac:dyDescent="0.35">
      <c r="A921">
        <v>919</v>
      </c>
      <c r="B921" s="4" t="s">
        <v>1870</v>
      </c>
      <c r="C921" s="3" t="s">
        <v>1871</v>
      </c>
      <c r="D921">
        <v>35600</v>
      </c>
      <c r="E921" s="11" cm="1">
        <f t="array" ref="E921">_xlfn.IFS(L921="USD",F921, L921="CAD", F921*0.73, L921="AUD", F921*0.64, L921="DKK",F921*0.13, L921="GBP", F921*1.07, L921="CHF", F921*1.01, L921="EUR", F921*0.96)</f>
        <v>13385.6</v>
      </c>
      <c r="F921">
        <v>20915</v>
      </c>
      <c r="G921" s="7">
        <f t="shared" si="85"/>
        <v>0.58750000000000002</v>
      </c>
      <c r="H921" t="s">
        <v>14</v>
      </c>
      <c r="I921">
        <f t="shared" si="86"/>
        <v>92.955555555555549</v>
      </c>
      <c r="J921">
        <v>225</v>
      </c>
      <c r="K921" t="s">
        <v>26</v>
      </c>
      <c r="L921" t="s">
        <v>27</v>
      </c>
      <c r="M921" s="9">
        <f t="shared" si="87"/>
        <v>43022.208333333328</v>
      </c>
      <c r="N921">
        <v>1507957200</v>
      </c>
      <c r="O921" s="9">
        <f t="shared" si="88"/>
        <v>43054.25</v>
      </c>
      <c r="P921">
        <v>1510725600</v>
      </c>
      <c r="Q921" t="b">
        <v>0</v>
      </c>
      <c r="R921" t="b">
        <v>1</v>
      </c>
      <c r="S921" t="s">
        <v>33</v>
      </c>
      <c r="T921" t="str">
        <f t="shared" si="89"/>
        <v>theater/</v>
      </c>
      <c r="U921" t="str">
        <f t="shared" si="90"/>
        <v>plays</v>
      </c>
    </row>
    <row r="922" spans="1:21" hidden="1" x14ac:dyDescent="0.35">
      <c r="A922">
        <v>920</v>
      </c>
      <c r="B922" s="4" t="s">
        <v>1872</v>
      </c>
      <c r="C922" s="3" t="s">
        <v>1873</v>
      </c>
      <c r="D922">
        <v>5300</v>
      </c>
      <c r="E922" s="11" cm="1">
        <f t="array" ref="E922">_xlfn.IFS(L922="USD",F922, L922="CAD", F922*0.73, L922="AUD", F922*0.64, L922="DKK",F922*0.13, L922="GBP", F922*1.07, L922="CHF", F922*1.01, L922="EUR", F922*0.96)</f>
        <v>9676</v>
      </c>
      <c r="F922">
        <v>9676</v>
      </c>
      <c r="G922" s="7">
        <f t="shared" si="85"/>
        <v>1.8256603773584905</v>
      </c>
      <c r="H922" t="s">
        <v>20</v>
      </c>
      <c r="I922">
        <f t="shared" si="86"/>
        <v>37.945098039215686</v>
      </c>
      <c r="J922">
        <v>255</v>
      </c>
      <c r="K922" t="s">
        <v>21</v>
      </c>
      <c r="L922" t="s">
        <v>22</v>
      </c>
      <c r="M922" s="9">
        <f t="shared" si="87"/>
        <v>43503.25</v>
      </c>
      <c r="N922">
        <v>1549519200</v>
      </c>
      <c r="O922" s="9">
        <f t="shared" si="88"/>
        <v>43523.25</v>
      </c>
      <c r="P922">
        <v>1551247200</v>
      </c>
      <c r="Q922" t="b">
        <v>1</v>
      </c>
      <c r="R922" t="b">
        <v>0</v>
      </c>
      <c r="S922" t="s">
        <v>71</v>
      </c>
      <c r="T922" t="str">
        <f t="shared" si="89"/>
        <v>film &amp; video/</v>
      </c>
      <c r="U922" t="str">
        <f t="shared" si="90"/>
        <v>animation</v>
      </c>
    </row>
    <row r="923" spans="1:21" x14ac:dyDescent="0.35">
      <c r="A923">
        <v>921</v>
      </c>
      <c r="B923" s="4" t="s">
        <v>1874</v>
      </c>
      <c r="C923" s="3" t="s">
        <v>1875</v>
      </c>
      <c r="D923">
        <v>160400</v>
      </c>
      <c r="E923" s="11" cm="1">
        <f t="array" ref="E923">_xlfn.IFS(L923="USD",F923, L923="CAD", F923*0.73, L923="AUD", F923*0.64, L923="DKK",F923*0.13, L923="GBP", F923*1.07, L923="CHF", F923*1.01, L923="EUR", F923*0.96)</f>
        <v>1210</v>
      </c>
      <c r="F923">
        <v>1210</v>
      </c>
      <c r="G923" s="7">
        <f t="shared" si="85"/>
        <v>7.5436408977556111E-3</v>
      </c>
      <c r="H923" t="s">
        <v>14</v>
      </c>
      <c r="I923">
        <f t="shared" si="86"/>
        <v>31.842105263157894</v>
      </c>
      <c r="J923">
        <v>38</v>
      </c>
      <c r="K923" t="s">
        <v>21</v>
      </c>
      <c r="L923" t="s">
        <v>22</v>
      </c>
      <c r="M923" s="9">
        <f t="shared" si="87"/>
        <v>40951.25</v>
      </c>
      <c r="N923">
        <v>1329026400</v>
      </c>
      <c r="O923" s="9">
        <f t="shared" si="88"/>
        <v>40965.25</v>
      </c>
      <c r="P923">
        <v>1330236000</v>
      </c>
      <c r="Q923" t="b">
        <v>0</v>
      </c>
      <c r="R923" t="b">
        <v>0</v>
      </c>
      <c r="S923" t="s">
        <v>28</v>
      </c>
      <c r="T923" t="str">
        <f t="shared" si="89"/>
        <v>technology/</v>
      </c>
      <c r="U923" t="str">
        <f t="shared" si="90"/>
        <v>web</v>
      </c>
    </row>
    <row r="924" spans="1:21" hidden="1" x14ac:dyDescent="0.35">
      <c r="A924">
        <v>922</v>
      </c>
      <c r="B924" s="4" t="s">
        <v>1876</v>
      </c>
      <c r="C924" s="3" t="s">
        <v>1877</v>
      </c>
      <c r="D924">
        <v>51400</v>
      </c>
      <c r="E924" s="11" cm="1">
        <f t="array" ref="E924">_xlfn.IFS(L924="USD",F924, L924="CAD", F924*0.73, L924="AUD", F924*0.64, L924="DKK",F924*0.13, L924="GBP", F924*1.07, L924="CHF", F924*1.01, L924="EUR", F924*0.96)</f>
        <v>90440</v>
      </c>
      <c r="F924">
        <v>90440</v>
      </c>
      <c r="G924" s="7">
        <f t="shared" si="85"/>
        <v>1.7595330739299611</v>
      </c>
      <c r="H924" t="s">
        <v>20</v>
      </c>
      <c r="I924">
        <f t="shared" si="86"/>
        <v>40</v>
      </c>
      <c r="J924">
        <v>2261</v>
      </c>
      <c r="K924" t="s">
        <v>21</v>
      </c>
      <c r="L924" t="s">
        <v>22</v>
      </c>
      <c r="M924" s="9">
        <f t="shared" si="87"/>
        <v>43443.25</v>
      </c>
      <c r="N924">
        <v>1544335200</v>
      </c>
      <c r="O924" s="9">
        <f t="shared" si="88"/>
        <v>43452.25</v>
      </c>
      <c r="P924">
        <v>1545112800</v>
      </c>
      <c r="Q924" t="b">
        <v>0</v>
      </c>
      <c r="R924" t="b">
        <v>1</v>
      </c>
      <c r="S924" t="s">
        <v>319</v>
      </c>
      <c r="T924" t="str">
        <f t="shared" si="89"/>
        <v>music/</v>
      </c>
      <c r="U924" t="str">
        <f t="shared" si="90"/>
        <v>world music</v>
      </c>
    </row>
    <row r="925" spans="1:21" hidden="1" x14ac:dyDescent="0.35">
      <c r="A925">
        <v>923</v>
      </c>
      <c r="B925" s="4" t="s">
        <v>1878</v>
      </c>
      <c r="C925" s="3" t="s">
        <v>1879</v>
      </c>
      <c r="D925">
        <v>1700</v>
      </c>
      <c r="E925" s="11" cm="1">
        <f t="array" ref="E925">_xlfn.IFS(L925="USD",F925, L925="CAD", F925*0.73, L925="AUD", F925*0.64, L925="DKK",F925*0.13, L925="GBP", F925*1.07, L925="CHF", F925*1.01, L925="EUR", F925*0.96)</f>
        <v>4044</v>
      </c>
      <c r="F925">
        <v>4044</v>
      </c>
      <c r="G925" s="7">
        <f t="shared" si="85"/>
        <v>2.3788235294117648</v>
      </c>
      <c r="H925" t="s">
        <v>20</v>
      </c>
      <c r="I925">
        <f t="shared" si="86"/>
        <v>101.1</v>
      </c>
      <c r="J925">
        <v>40</v>
      </c>
      <c r="K925" t="s">
        <v>21</v>
      </c>
      <c r="L925" t="s">
        <v>22</v>
      </c>
      <c r="M925" s="9">
        <f t="shared" si="87"/>
        <v>40373.208333333336</v>
      </c>
      <c r="N925">
        <v>1279083600</v>
      </c>
      <c r="O925" s="9">
        <f t="shared" si="88"/>
        <v>40374.208333333336</v>
      </c>
      <c r="P925">
        <v>1279170000</v>
      </c>
      <c r="Q925" t="b">
        <v>0</v>
      </c>
      <c r="R925" t="b">
        <v>0</v>
      </c>
      <c r="S925" t="s">
        <v>33</v>
      </c>
      <c r="T925" t="str">
        <f t="shared" si="89"/>
        <v>theater/</v>
      </c>
      <c r="U925" t="str">
        <f t="shared" si="90"/>
        <v>plays</v>
      </c>
    </row>
    <row r="926" spans="1:21" hidden="1" x14ac:dyDescent="0.35">
      <c r="A926">
        <v>924</v>
      </c>
      <c r="B926" s="4" t="s">
        <v>1880</v>
      </c>
      <c r="C926" s="3" t="s">
        <v>1881</v>
      </c>
      <c r="D926">
        <v>39400</v>
      </c>
      <c r="E926" s="11" cm="1">
        <f t="array" ref="E926">_xlfn.IFS(L926="USD",F926, L926="CAD", F926*0.73, L926="AUD", F926*0.64, L926="DKK",F926*0.13, L926="GBP", F926*1.07, L926="CHF", F926*1.01, L926="EUR", F926*0.96)</f>
        <v>184600.32000000001</v>
      </c>
      <c r="F926">
        <v>192292</v>
      </c>
      <c r="G926" s="7">
        <f t="shared" si="85"/>
        <v>4.8805076142131982</v>
      </c>
      <c r="H926" t="s">
        <v>20</v>
      </c>
      <c r="I926">
        <f t="shared" si="86"/>
        <v>84.006989951944078</v>
      </c>
      <c r="J926">
        <v>2289</v>
      </c>
      <c r="K926" t="s">
        <v>107</v>
      </c>
      <c r="L926" t="s">
        <v>108</v>
      </c>
      <c r="M926" s="9">
        <f t="shared" si="87"/>
        <v>43769.208333333328</v>
      </c>
      <c r="N926">
        <v>1572498000</v>
      </c>
      <c r="O926" s="9">
        <f t="shared" si="88"/>
        <v>43780.25</v>
      </c>
      <c r="P926">
        <v>1573452000</v>
      </c>
      <c r="Q926" t="b">
        <v>0</v>
      </c>
      <c r="R926" t="b">
        <v>0</v>
      </c>
      <c r="S926" t="s">
        <v>33</v>
      </c>
      <c r="T926" t="str">
        <f t="shared" si="89"/>
        <v>theater/</v>
      </c>
      <c r="U926" t="str">
        <f t="shared" si="90"/>
        <v>plays</v>
      </c>
    </row>
    <row r="927" spans="1:21" ht="31" hidden="1" x14ac:dyDescent="0.35">
      <c r="A927">
        <v>925</v>
      </c>
      <c r="B927" s="4" t="s">
        <v>1882</v>
      </c>
      <c r="C927" s="3" t="s">
        <v>1883</v>
      </c>
      <c r="D927">
        <v>3000</v>
      </c>
      <c r="E927" s="11" cm="1">
        <f t="array" ref="E927">_xlfn.IFS(L927="USD",F927, L927="CAD", F927*0.73, L927="AUD", F927*0.64, L927="DKK",F927*0.13, L927="GBP", F927*1.07, L927="CHF", F927*1.01, L927="EUR", F927*0.96)</f>
        <v>6722</v>
      </c>
      <c r="F927">
        <v>6722</v>
      </c>
      <c r="G927" s="7">
        <f t="shared" si="85"/>
        <v>2.2406666666666668</v>
      </c>
      <c r="H927" t="s">
        <v>20</v>
      </c>
      <c r="I927">
        <f t="shared" si="86"/>
        <v>103.41538461538461</v>
      </c>
      <c r="J927">
        <v>65</v>
      </c>
      <c r="K927" t="s">
        <v>21</v>
      </c>
      <c r="L927" t="s">
        <v>22</v>
      </c>
      <c r="M927" s="9">
        <f t="shared" si="87"/>
        <v>43000.208333333328</v>
      </c>
      <c r="N927">
        <v>1506056400</v>
      </c>
      <c r="O927" s="9">
        <f t="shared" si="88"/>
        <v>43012.208333333328</v>
      </c>
      <c r="P927">
        <v>1507093200</v>
      </c>
      <c r="Q927" t="b">
        <v>0</v>
      </c>
      <c r="R927" t="b">
        <v>0</v>
      </c>
      <c r="S927" t="s">
        <v>33</v>
      </c>
      <c r="T927" t="str">
        <f t="shared" si="89"/>
        <v>theater/</v>
      </c>
      <c r="U927" t="str">
        <f t="shared" si="90"/>
        <v>plays</v>
      </c>
    </row>
    <row r="928" spans="1:21" x14ac:dyDescent="0.35">
      <c r="A928">
        <v>926</v>
      </c>
      <c r="B928" s="4" t="s">
        <v>1884</v>
      </c>
      <c r="C928" s="3" t="s">
        <v>1885</v>
      </c>
      <c r="D928">
        <v>8700</v>
      </c>
      <c r="E928" s="11" cm="1">
        <f t="array" ref="E928">_xlfn.IFS(L928="USD",F928, L928="CAD", F928*0.73, L928="AUD", F928*0.64, L928="DKK",F928*0.13, L928="GBP", F928*1.07, L928="CHF", F928*1.01, L928="EUR", F928*0.96)</f>
        <v>1577</v>
      </c>
      <c r="F928">
        <v>1577</v>
      </c>
      <c r="G928" s="7">
        <f t="shared" si="85"/>
        <v>0.18126436781609195</v>
      </c>
      <c r="H928" t="s">
        <v>14</v>
      </c>
      <c r="I928">
        <f t="shared" si="86"/>
        <v>105.13333333333334</v>
      </c>
      <c r="J928">
        <v>15</v>
      </c>
      <c r="K928" t="s">
        <v>21</v>
      </c>
      <c r="L928" t="s">
        <v>22</v>
      </c>
      <c r="M928" s="9">
        <f t="shared" si="87"/>
        <v>42502.208333333328</v>
      </c>
      <c r="N928">
        <v>1463029200</v>
      </c>
      <c r="O928" s="9">
        <f t="shared" si="88"/>
        <v>42506.208333333328</v>
      </c>
      <c r="P928">
        <v>1463374800</v>
      </c>
      <c r="Q928" t="b">
        <v>0</v>
      </c>
      <c r="R928" t="b">
        <v>0</v>
      </c>
      <c r="S928" t="s">
        <v>17</v>
      </c>
      <c r="T928" t="str">
        <f t="shared" si="89"/>
        <v>food/</v>
      </c>
      <c r="U928" t="str">
        <f t="shared" si="90"/>
        <v>food trucks</v>
      </c>
    </row>
    <row r="929" spans="1:21" x14ac:dyDescent="0.35">
      <c r="A929">
        <v>927</v>
      </c>
      <c r="B929" s="4" t="s">
        <v>1886</v>
      </c>
      <c r="C929" s="3" t="s">
        <v>1887</v>
      </c>
      <c r="D929">
        <v>7200</v>
      </c>
      <c r="E929" s="11" cm="1">
        <f t="array" ref="E929">_xlfn.IFS(L929="USD",F929, L929="CAD", F929*0.73, L929="AUD", F929*0.64, L929="DKK",F929*0.13, L929="GBP", F929*1.07, L929="CHF", F929*1.01, L929="EUR", F929*0.96)</f>
        <v>3301</v>
      </c>
      <c r="F929">
        <v>3301</v>
      </c>
      <c r="G929" s="7">
        <f t="shared" si="85"/>
        <v>0.45847222222222223</v>
      </c>
      <c r="H929" t="s">
        <v>14</v>
      </c>
      <c r="I929">
        <f t="shared" si="86"/>
        <v>89.21621621621621</v>
      </c>
      <c r="J929">
        <v>37</v>
      </c>
      <c r="K929" t="s">
        <v>21</v>
      </c>
      <c r="L929" t="s">
        <v>22</v>
      </c>
      <c r="M929" s="9">
        <f t="shared" si="87"/>
        <v>41102.208333333336</v>
      </c>
      <c r="N929">
        <v>1342069200</v>
      </c>
      <c r="O929" s="9">
        <f t="shared" si="88"/>
        <v>41131.208333333336</v>
      </c>
      <c r="P929">
        <v>1344574800</v>
      </c>
      <c r="Q929" t="b">
        <v>0</v>
      </c>
      <c r="R929" t="b">
        <v>0</v>
      </c>
      <c r="S929" t="s">
        <v>33</v>
      </c>
      <c r="T929" t="str">
        <f t="shared" si="89"/>
        <v>theater/</v>
      </c>
      <c r="U929" t="str">
        <f t="shared" si="90"/>
        <v>plays</v>
      </c>
    </row>
    <row r="930" spans="1:21" hidden="1" x14ac:dyDescent="0.35">
      <c r="A930">
        <v>928</v>
      </c>
      <c r="B930" s="4" t="s">
        <v>1888</v>
      </c>
      <c r="C930" s="3" t="s">
        <v>1889</v>
      </c>
      <c r="D930">
        <v>167400</v>
      </c>
      <c r="E930" s="11" cm="1">
        <f t="array" ref="E930">_xlfn.IFS(L930="USD",F930, L930="CAD", F930*0.73, L930="AUD", F930*0.64, L930="DKK",F930*0.13, L930="GBP", F930*1.07, L930="CHF", F930*1.01, L930="EUR", F930*0.96)</f>
        <v>188530.56</v>
      </c>
      <c r="F930">
        <v>196386</v>
      </c>
      <c r="G930" s="7">
        <f t="shared" si="85"/>
        <v>1.1731541218637993</v>
      </c>
      <c r="H930" t="s">
        <v>20</v>
      </c>
      <c r="I930">
        <f t="shared" si="86"/>
        <v>51.995234312946785</v>
      </c>
      <c r="J930">
        <v>3777</v>
      </c>
      <c r="K930" t="s">
        <v>107</v>
      </c>
      <c r="L930" t="s">
        <v>108</v>
      </c>
      <c r="M930" s="9">
        <f t="shared" si="87"/>
        <v>41637.25</v>
      </c>
      <c r="N930">
        <v>1388296800</v>
      </c>
      <c r="O930" s="9">
        <f t="shared" si="88"/>
        <v>41646.25</v>
      </c>
      <c r="P930">
        <v>1389074400</v>
      </c>
      <c r="Q930" t="b">
        <v>0</v>
      </c>
      <c r="R930" t="b">
        <v>0</v>
      </c>
      <c r="S930" t="s">
        <v>28</v>
      </c>
      <c r="T930" t="str">
        <f t="shared" si="89"/>
        <v>technology/</v>
      </c>
      <c r="U930" t="str">
        <f t="shared" si="90"/>
        <v>web</v>
      </c>
    </row>
    <row r="931" spans="1:21" hidden="1" x14ac:dyDescent="0.35">
      <c r="A931">
        <v>929</v>
      </c>
      <c r="B931" s="4" t="s">
        <v>1890</v>
      </c>
      <c r="C931" s="3" t="s">
        <v>1891</v>
      </c>
      <c r="D931">
        <v>5500</v>
      </c>
      <c r="E931" s="11" cm="1">
        <f t="array" ref="E931">_xlfn.IFS(L931="USD",F931, L931="CAD", F931*0.73, L931="AUD", F931*0.64, L931="DKK",F931*0.13, L931="GBP", F931*1.07, L931="CHF", F931*1.01, L931="EUR", F931*0.96)</f>
        <v>12788.640000000001</v>
      </c>
      <c r="F931">
        <v>11952</v>
      </c>
      <c r="G931" s="7">
        <f t="shared" si="85"/>
        <v>2.173090909090909</v>
      </c>
      <c r="H931" t="s">
        <v>20</v>
      </c>
      <c r="I931">
        <f t="shared" si="86"/>
        <v>64.956521739130437</v>
      </c>
      <c r="J931">
        <v>184</v>
      </c>
      <c r="K931" t="s">
        <v>40</v>
      </c>
      <c r="L931" t="s">
        <v>41</v>
      </c>
      <c r="M931" s="9">
        <f t="shared" si="87"/>
        <v>42858.208333333328</v>
      </c>
      <c r="N931">
        <v>1493787600</v>
      </c>
      <c r="O931" s="9">
        <f t="shared" si="88"/>
        <v>42872.208333333328</v>
      </c>
      <c r="P931">
        <v>1494997200</v>
      </c>
      <c r="Q931" t="b">
        <v>0</v>
      </c>
      <c r="R931" t="b">
        <v>0</v>
      </c>
      <c r="S931" t="s">
        <v>33</v>
      </c>
      <c r="T931" t="str">
        <f t="shared" si="89"/>
        <v>theater/</v>
      </c>
      <c r="U931" t="str">
        <f t="shared" si="90"/>
        <v>plays</v>
      </c>
    </row>
    <row r="932" spans="1:21" hidden="1" x14ac:dyDescent="0.35">
      <c r="A932">
        <v>930</v>
      </c>
      <c r="B932" s="4" t="s">
        <v>1892</v>
      </c>
      <c r="C932" s="3" t="s">
        <v>1893</v>
      </c>
      <c r="D932">
        <v>3500</v>
      </c>
      <c r="E932" s="11" cm="1">
        <f t="array" ref="E932">_xlfn.IFS(L932="USD",F932, L932="CAD", F932*0.73, L932="AUD", F932*0.64, L932="DKK",F932*0.13, L932="GBP", F932*1.07, L932="CHF", F932*1.01, L932="EUR", F932*0.96)</f>
        <v>3930</v>
      </c>
      <c r="F932">
        <v>3930</v>
      </c>
      <c r="G932" s="7">
        <f t="shared" si="85"/>
        <v>1.1228571428571428</v>
      </c>
      <c r="H932" t="s">
        <v>20</v>
      </c>
      <c r="I932">
        <f t="shared" si="86"/>
        <v>46.235294117647058</v>
      </c>
      <c r="J932">
        <v>85</v>
      </c>
      <c r="K932" t="s">
        <v>21</v>
      </c>
      <c r="L932" t="s">
        <v>22</v>
      </c>
      <c r="M932" s="9">
        <f t="shared" si="87"/>
        <v>42060.25</v>
      </c>
      <c r="N932">
        <v>1424844000</v>
      </c>
      <c r="O932" s="9">
        <f t="shared" si="88"/>
        <v>42067.25</v>
      </c>
      <c r="P932">
        <v>1425448800</v>
      </c>
      <c r="Q932" t="b">
        <v>0</v>
      </c>
      <c r="R932" t="b">
        <v>1</v>
      </c>
      <c r="S932" t="s">
        <v>33</v>
      </c>
      <c r="T932" t="str">
        <f t="shared" si="89"/>
        <v>theater/</v>
      </c>
      <c r="U932" t="str">
        <f t="shared" si="90"/>
        <v>plays</v>
      </c>
    </row>
    <row r="933" spans="1:21" x14ac:dyDescent="0.35">
      <c r="A933">
        <v>931</v>
      </c>
      <c r="B933" s="4" t="s">
        <v>1894</v>
      </c>
      <c r="C933" s="3" t="s">
        <v>1895</v>
      </c>
      <c r="D933">
        <v>7900</v>
      </c>
      <c r="E933" s="11" cm="1">
        <f t="array" ref="E933">_xlfn.IFS(L933="USD",F933, L933="CAD", F933*0.73, L933="AUD", F933*0.64, L933="DKK",F933*0.13, L933="GBP", F933*1.07, L933="CHF", F933*1.01, L933="EUR", F933*0.96)</f>
        <v>5729</v>
      </c>
      <c r="F933">
        <v>5729</v>
      </c>
      <c r="G933" s="7">
        <f t="shared" si="85"/>
        <v>0.72518987341772156</v>
      </c>
      <c r="H933" t="s">
        <v>14</v>
      </c>
      <c r="I933">
        <f t="shared" si="86"/>
        <v>51.151785714285715</v>
      </c>
      <c r="J933">
        <v>112</v>
      </c>
      <c r="K933" t="s">
        <v>21</v>
      </c>
      <c r="L933" t="s">
        <v>22</v>
      </c>
      <c r="M933" s="9">
        <f t="shared" si="87"/>
        <v>41818.208333333336</v>
      </c>
      <c r="N933">
        <v>1403931600</v>
      </c>
      <c r="O933" s="9">
        <f t="shared" si="88"/>
        <v>41820.208333333336</v>
      </c>
      <c r="P933">
        <v>1404104400</v>
      </c>
      <c r="Q933" t="b">
        <v>0</v>
      </c>
      <c r="R933" t="b">
        <v>1</v>
      </c>
      <c r="S933" t="s">
        <v>33</v>
      </c>
      <c r="T933" t="str">
        <f t="shared" si="89"/>
        <v>theater/</v>
      </c>
      <c r="U933" t="str">
        <f t="shared" si="90"/>
        <v>plays</v>
      </c>
    </row>
    <row r="934" spans="1:21" hidden="1" x14ac:dyDescent="0.35">
      <c r="A934">
        <v>932</v>
      </c>
      <c r="B934" s="4" t="s">
        <v>1896</v>
      </c>
      <c r="C934" s="3" t="s">
        <v>1897</v>
      </c>
      <c r="D934">
        <v>2300</v>
      </c>
      <c r="E934" s="11" cm="1">
        <f t="array" ref="E934">_xlfn.IFS(L934="USD",F934, L934="CAD", F934*0.73, L934="AUD", F934*0.64, L934="DKK",F934*0.13, L934="GBP", F934*1.07, L934="CHF", F934*1.01, L934="EUR", F934*0.96)</f>
        <v>4883</v>
      </c>
      <c r="F934">
        <v>4883</v>
      </c>
      <c r="G934" s="7">
        <f t="shared" si="85"/>
        <v>2.1230434782608696</v>
      </c>
      <c r="H934" t="s">
        <v>20</v>
      </c>
      <c r="I934">
        <f t="shared" si="86"/>
        <v>33.909722222222221</v>
      </c>
      <c r="J934">
        <v>144</v>
      </c>
      <c r="K934" t="s">
        <v>21</v>
      </c>
      <c r="L934" t="s">
        <v>22</v>
      </c>
      <c r="M934" s="9">
        <f t="shared" si="87"/>
        <v>41709.208333333336</v>
      </c>
      <c r="N934">
        <v>1394514000</v>
      </c>
      <c r="O934" s="9">
        <f t="shared" si="88"/>
        <v>41712.208333333336</v>
      </c>
      <c r="P934">
        <v>1394773200</v>
      </c>
      <c r="Q934" t="b">
        <v>0</v>
      </c>
      <c r="R934" t="b">
        <v>0</v>
      </c>
      <c r="S934" t="s">
        <v>23</v>
      </c>
      <c r="T934" t="str">
        <f t="shared" si="89"/>
        <v>music/</v>
      </c>
      <c r="U934" t="str">
        <f t="shared" si="90"/>
        <v>rock</v>
      </c>
    </row>
    <row r="935" spans="1:21" hidden="1" x14ac:dyDescent="0.35">
      <c r="A935">
        <v>933</v>
      </c>
      <c r="B935" s="4" t="s">
        <v>1898</v>
      </c>
      <c r="C935" s="3" t="s">
        <v>1899</v>
      </c>
      <c r="D935">
        <v>73000</v>
      </c>
      <c r="E935" s="11" cm="1">
        <f t="array" ref="E935">_xlfn.IFS(L935="USD",F935, L935="CAD", F935*0.73, L935="AUD", F935*0.64, L935="DKK",F935*0.13, L935="GBP", F935*1.07, L935="CHF", F935*1.01, L935="EUR", F935*0.96)</f>
        <v>175015</v>
      </c>
      <c r="F935">
        <v>175015</v>
      </c>
      <c r="G935" s="7">
        <f t="shared" si="85"/>
        <v>2.3974657534246577</v>
      </c>
      <c r="H935" t="s">
        <v>20</v>
      </c>
      <c r="I935">
        <f t="shared" si="86"/>
        <v>92.016298633017882</v>
      </c>
      <c r="J935">
        <v>1902</v>
      </c>
      <c r="K935" t="s">
        <v>21</v>
      </c>
      <c r="L935" t="s">
        <v>22</v>
      </c>
      <c r="M935" s="9">
        <f t="shared" si="87"/>
        <v>41372.208333333336</v>
      </c>
      <c r="N935">
        <v>1365397200</v>
      </c>
      <c r="O935" s="9">
        <f t="shared" si="88"/>
        <v>41385.208333333336</v>
      </c>
      <c r="P935">
        <v>1366520400</v>
      </c>
      <c r="Q935" t="b">
        <v>0</v>
      </c>
      <c r="R935" t="b">
        <v>0</v>
      </c>
      <c r="S935" t="s">
        <v>33</v>
      </c>
      <c r="T935" t="str">
        <f t="shared" si="89"/>
        <v>theater/</v>
      </c>
      <c r="U935" t="str">
        <f t="shared" si="90"/>
        <v>plays</v>
      </c>
    </row>
    <row r="936" spans="1:21" hidden="1" x14ac:dyDescent="0.35">
      <c r="A936">
        <v>934</v>
      </c>
      <c r="B936" s="4" t="s">
        <v>1900</v>
      </c>
      <c r="C936" s="3" t="s">
        <v>1901</v>
      </c>
      <c r="D936">
        <v>6200</v>
      </c>
      <c r="E936" s="11" cm="1">
        <f t="array" ref="E936">_xlfn.IFS(L936="USD",F936, L936="CAD", F936*0.73, L936="AUD", F936*0.64, L936="DKK",F936*0.13, L936="GBP", F936*1.07, L936="CHF", F936*1.01, L936="EUR", F936*0.96)</f>
        <v>11280</v>
      </c>
      <c r="F936">
        <v>11280</v>
      </c>
      <c r="G936" s="7">
        <f t="shared" si="85"/>
        <v>1.8193548387096774</v>
      </c>
      <c r="H936" t="s">
        <v>20</v>
      </c>
      <c r="I936">
        <f t="shared" si="86"/>
        <v>107.42857142857143</v>
      </c>
      <c r="J936">
        <v>105</v>
      </c>
      <c r="K936" t="s">
        <v>21</v>
      </c>
      <c r="L936" t="s">
        <v>22</v>
      </c>
      <c r="M936" s="9">
        <f t="shared" si="87"/>
        <v>42422.25</v>
      </c>
      <c r="N936">
        <v>1456120800</v>
      </c>
      <c r="O936" s="9">
        <f t="shared" si="88"/>
        <v>42428.25</v>
      </c>
      <c r="P936">
        <v>1456639200</v>
      </c>
      <c r="Q936" t="b">
        <v>0</v>
      </c>
      <c r="R936" t="b">
        <v>0</v>
      </c>
      <c r="S936" t="s">
        <v>33</v>
      </c>
      <c r="T936" t="str">
        <f t="shared" si="89"/>
        <v>theater/</v>
      </c>
      <c r="U936" t="str">
        <f t="shared" si="90"/>
        <v>plays</v>
      </c>
    </row>
    <row r="937" spans="1:21" ht="31" hidden="1" x14ac:dyDescent="0.35">
      <c r="A937">
        <v>935</v>
      </c>
      <c r="B937" s="4" t="s">
        <v>1902</v>
      </c>
      <c r="C937" s="3" t="s">
        <v>1903</v>
      </c>
      <c r="D937">
        <v>6100</v>
      </c>
      <c r="E937" s="11" cm="1">
        <f t="array" ref="E937">_xlfn.IFS(L937="USD",F937, L937="CAD", F937*0.73, L937="AUD", F937*0.64, L937="DKK",F937*0.13, L937="GBP", F937*1.07, L937="CHF", F937*1.01, L937="EUR", F937*0.96)</f>
        <v>10012</v>
      </c>
      <c r="F937">
        <v>10012</v>
      </c>
      <c r="G937" s="7">
        <f t="shared" si="85"/>
        <v>1.6413114754098361</v>
      </c>
      <c r="H937" t="s">
        <v>20</v>
      </c>
      <c r="I937">
        <f t="shared" si="86"/>
        <v>75.848484848484844</v>
      </c>
      <c r="J937">
        <v>132</v>
      </c>
      <c r="K937" t="s">
        <v>21</v>
      </c>
      <c r="L937" t="s">
        <v>22</v>
      </c>
      <c r="M937" s="9">
        <f t="shared" si="87"/>
        <v>42209.208333333328</v>
      </c>
      <c r="N937">
        <v>1437714000</v>
      </c>
      <c r="O937" s="9">
        <f t="shared" si="88"/>
        <v>42216.208333333328</v>
      </c>
      <c r="P937">
        <v>1438318800</v>
      </c>
      <c r="Q937" t="b">
        <v>0</v>
      </c>
      <c r="R937" t="b">
        <v>0</v>
      </c>
      <c r="S937" t="s">
        <v>33</v>
      </c>
      <c r="T937" t="str">
        <f t="shared" si="89"/>
        <v>theater/</v>
      </c>
      <c r="U937" t="str">
        <f t="shared" si="90"/>
        <v>plays</v>
      </c>
    </row>
    <row r="938" spans="1:21" x14ac:dyDescent="0.35">
      <c r="A938">
        <v>936</v>
      </c>
      <c r="B938" s="4" t="s">
        <v>1246</v>
      </c>
      <c r="C938" s="3" t="s">
        <v>1904</v>
      </c>
      <c r="D938">
        <v>103200</v>
      </c>
      <c r="E938" s="11" cm="1">
        <f t="array" ref="E938">_xlfn.IFS(L938="USD",F938, L938="CAD", F938*0.73, L938="AUD", F938*0.64, L938="DKK",F938*0.13, L938="GBP", F938*1.07, L938="CHF", F938*1.01, L938="EUR", F938*0.96)</f>
        <v>1690</v>
      </c>
      <c r="F938">
        <v>1690</v>
      </c>
      <c r="G938" s="7">
        <f t="shared" si="85"/>
        <v>1.6375968992248063E-2</v>
      </c>
      <c r="H938" t="s">
        <v>14</v>
      </c>
      <c r="I938">
        <f t="shared" si="86"/>
        <v>80.476190476190482</v>
      </c>
      <c r="J938">
        <v>21</v>
      </c>
      <c r="K938" t="s">
        <v>21</v>
      </c>
      <c r="L938" t="s">
        <v>22</v>
      </c>
      <c r="M938" s="9">
        <f t="shared" si="87"/>
        <v>43668.208333333328</v>
      </c>
      <c r="N938">
        <v>1563771600</v>
      </c>
      <c r="O938" s="9">
        <f t="shared" si="88"/>
        <v>43671.208333333328</v>
      </c>
      <c r="P938">
        <v>1564030800</v>
      </c>
      <c r="Q938" t="b">
        <v>1</v>
      </c>
      <c r="R938" t="b">
        <v>0</v>
      </c>
      <c r="S938" t="s">
        <v>33</v>
      </c>
      <c r="T938" t="str">
        <f t="shared" si="89"/>
        <v>theater/</v>
      </c>
      <c r="U938" t="str">
        <f t="shared" si="90"/>
        <v>plays</v>
      </c>
    </row>
    <row r="939" spans="1:21" hidden="1" x14ac:dyDescent="0.35">
      <c r="A939">
        <v>937</v>
      </c>
      <c r="B939" s="4" t="s">
        <v>1905</v>
      </c>
      <c r="C939" s="3" t="s">
        <v>1906</v>
      </c>
      <c r="D939">
        <v>171000</v>
      </c>
      <c r="E939" s="11" cm="1">
        <f t="array" ref="E939">_xlfn.IFS(L939="USD",F939, L939="CAD", F939*0.73, L939="AUD", F939*0.64, L939="DKK",F939*0.13, L939="GBP", F939*1.07, L939="CHF", F939*1.01, L939="EUR", F939*0.96)</f>
        <v>84891</v>
      </c>
      <c r="F939">
        <v>84891</v>
      </c>
      <c r="G939" s="7">
        <f t="shared" si="85"/>
        <v>0.49643859649122807</v>
      </c>
      <c r="H939" t="s">
        <v>74</v>
      </c>
      <c r="I939">
        <f t="shared" si="86"/>
        <v>86.978483606557376</v>
      </c>
      <c r="J939">
        <v>976</v>
      </c>
      <c r="K939" t="s">
        <v>21</v>
      </c>
      <c r="L939" t="s">
        <v>22</v>
      </c>
      <c r="M939" s="9">
        <f t="shared" si="87"/>
        <v>42334.25</v>
      </c>
      <c r="N939">
        <v>1448517600</v>
      </c>
      <c r="O939" s="9">
        <f t="shared" si="88"/>
        <v>42343.25</v>
      </c>
      <c r="P939">
        <v>1449295200</v>
      </c>
      <c r="Q939" t="b">
        <v>0</v>
      </c>
      <c r="R939" t="b">
        <v>0</v>
      </c>
      <c r="S939" t="s">
        <v>42</v>
      </c>
      <c r="T939" t="str">
        <f t="shared" si="89"/>
        <v>film &amp; video/</v>
      </c>
      <c r="U939" t="str">
        <f t="shared" si="90"/>
        <v>documentary</v>
      </c>
    </row>
    <row r="940" spans="1:21" hidden="1" x14ac:dyDescent="0.35">
      <c r="A940">
        <v>938</v>
      </c>
      <c r="B940" s="4" t="s">
        <v>1907</v>
      </c>
      <c r="C940" s="3" t="s">
        <v>1908</v>
      </c>
      <c r="D940">
        <v>9200</v>
      </c>
      <c r="E940" s="11" cm="1">
        <f t="array" ref="E940">_xlfn.IFS(L940="USD",F940, L940="CAD", F940*0.73, L940="AUD", F940*0.64, L940="DKK",F940*0.13, L940="GBP", F940*1.07, L940="CHF", F940*1.01, L940="EUR", F940*0.96)</f>
        <v>10093</v>
      </c>
      <c r="F940">
        <v>10093</v>
      </c>
      <c r="G940" s="7">
        <f t="shared" si="85"/>
        <v>1.0970652173913042</v>
      </c>
      <c r="H940" t="s">
        <v>20</v>
      </c>
      <c r="I940">
        <f t="shared" si="86"/>
        <v>105.13541666666667</v>
      </c>
      <c r="J940">
        <v>96</v>
      </c>
      <c r="K940" t="s">
        <v>21</v>
      </c>
      <c r="L940" t="s">
        <v>22</v>
      </c>
      <c r="M940" s="9">
        <f t="shared" si="87"/>
        <v>43263.208333333328</v>
      </c>
      <c r="N940">
        <v>1528779600</v>
      </c>
      <c r="O940" s="9">
        <f t="shared" si="88"/>
        <v>43299.208333333328</v>
      </c>
      <c r="P940">
        <v>1531890000</v>
      </c>
      <c r="Q940" t="b">
        <v>0</v>
      </c>
      <c r="R940" t="b">
        <v>1</v>
      </c>
      <c r="S940" t="s">
        <v>119</v>
      </c>
      <c r="T940" t="str">
        <f t="shared" si="89"/>
        <v>publishing/</v>
      </c>
      <c r="U940" t="str">
        <f t="shared" si="90"/>
        <v>fiction</v>
      </c>
    </row>
    <row r="941" spans="1:21" ht="31" x14ac:dyDescent="0.35">
      <c r="A941">
        <v>939</v>
      </c>
      <c r="B941" s="4" t="s">
        <v>1909</v>
      </c>
      <c r="C941" s="3" t="s">
        <v>1910</v>
      </c>
      <c r="D941">
        <v>7800</v>
      </c>
      <c r="E941" s="11" cm="1">
        <f t="array" ref="E941">_xlfn.IFS(L941="USD",F941, L941="CAD", F941*0.73, L941="AUD", F941*0.64, L941="DKK",F941*0.13, L941="GBP", F941*1.07, L941="CHF", F941*1.01, L941="EUR", F941*0.96)</f>
        <v>3839</v>
      </c>
      <c r="F941">
        <v>3839</v>
      </c>
      <c r="G941" s="7">
        <f t="shared" si="85"/>
        <v>0.49217948717948717</v>
      </c>
      <c r="H941" t="s">
        <v>14</v>
      </c>
      <c r="I941">
        <f t="shared" si="86"/>
        <v>57.298507462686565</v>
      </c>
      <c r="J941">
        <v>67</v>
      </c>
      <c r="K941" t="s">
        <v>21</v>
      </c>
      <c r="L941" t="s">
        <v>22</v>
      </c>
      <c r="M941" s="9">
        <f t="shared" si="87"/>
        <v>40670.208333333336</v>
      </c>
      <c r="N941">
        <v>1304744400</v>
      </c>
      <c r="O941" s="9">
        <f t="shared" si="88"/>
        <v>40687.208333333336</v>
      </c>
      <c r="P941">
        <v>1306213200</v>
      </c>
      <c r="Q941" t="b">
        <v>0</v>
      </c>
      <c r="R941" t="b">
        <v>1</v>
      </c>
      <c r="S941" t="s">
        <v>89</v>
      </c>
      <c r="T941" t="str">
        <f t="shared" si="89"/>
        <v>games/</v>
      </c>
      <c r="U941" t="str">
        <f t="shared" si="90"/>
        <v>video games</v>
      </c>
    </row>
    <row r="942" spans="1:21" hidden="1" x14ac:dyDescent="0.35">
      <c r="A942">
        <v>940</v>
      </c>
      <c r="B942" s="4" t="s">
        <v>1911</v>
      </c>
      <c r="C942" s="3" t="s">
        <v>1912</v>
      </c>
      <c r="D942">
        <v>9900</v>
      </c>
      <c r="E942" s="11" cm="1">
        <f t="array" ref="E942">_xlfn.IFS(L942="USD",F942, L942="CAD", F942*0.73, L942="AUD", F942*0.64, L942="DKK",F942*0.13, L942="GBP", F942*1.07, L942="CHF", F942*1.01, L942="EUR", F942*0.96)</f>
        <v>4497.53</v>
      </c>
      <c r="F942">
        <v>6161</v>
      </c>
      <c r="G942" s="7">
        <f t="shared" si="85"/>
        <v>0.62232323232323228</v>
      </c>
      <c r="H942" t="s">
        <v>47</v>
      </c>
      <c r="I942">
        <f t="shared" si="86"/>
        <v>93.348484848484844</v>
      </c>
      <c r="J942">
        <v>66</v>
      </c>
      <c r="K942" t="s">
        <v>15</v>
      </c>
      <c r="L942" t="s">
        <v>16</v>
      </c>
      <c r="M942" s="9">
        <f t="shared" si="87"/>
        <v>41244.25</v>
      </c>
      <c r="N942">
        <v>1354341600</v>
      </c>
      <c r="O942" s="9">
        <f t="shared" si="88"/>
        <v>41266.25</v>
      </c>
      <c r="P942">
        <v>1356242400</v>
      </c>
      <c r="Q942" t="b">
        <v>0</v>
      </c>
      <c r="R942" t="b">
        <v>0</v>
      </c>
      <c r="S942" t="s">
        <v>28</v>
      </c>
      <c r="T942" t="str">
        <f t="shared" si="89"/>
        <v>technology/</v>
      </c>
      <c r="U942" t="str">
        <f t="shared" si="90"/>
        <v>web</v>
      </c>
    </row>
    <row r="943" spans="1:21" x14ac:dyDescent="0.35">
      <c r="A943">
        <v>941</v>
      </c>
      <c r="B943" s="4" t="s">
        <v>1913</v>
      </c>
      <c r="C943" s="3" t="s">
        <v>1914</v>
      </c>
      <c r="D943">
        <v>43000</v>
      </c>
      <c r="E943" s="11" cm="1">
        <f t="array" ref="E943">_xlfn.IFS(L943="USD",F943, L943="CAD", F943*0.73, L943="AUD", F943*0.64, L943="DKK",F943*0.13, L943="GBP", F943*1.07, L943="CHF", F943*1.01, L943="EUR", F943*0.96)</f>
        <v>5615</v>
      </c>
      <c r="F943">
        <v>5615</v>
      </c>
      <c r="G943" s="7">
        <f t="shared" si="85"/>
        <v>0.1305813953488372</v>
      </c>
      <c r="H943" t="s">
        <v>14</v>
      </c>
      <c r="I943">
        <f t="shared" si="86"/>
        <v>71.987179487179489</v>
      </c>
      <c r="J943">
        <v>78</v>
      </c>
      <c r="K943" t="s">
        <v>21</v>
      </c>
      <c r="L943" t="s">
        <v>22</v>
      </c>
      <c r="M943" s="9">
        <f t="shared" si="87"/>
        <v>40552.25</v>
      </c>
      <c r="N943">
        <v>1294552800</v>
      </c>
      <c r="O943" s="9">
        <f t="shared" si="88"/>
        <v>40587.25</v>
      </c>
      <c r="P943">
        <v>1297576800</v>
      </c>
      <c r="Q943" t="b">
        <v>1</v>
      </c>
      <c r="R943" t="b">
        <v>0</v>
      </c>
      <c r="S943" t="s">
        <v>33</v>
      </c>
      <c r="T943" t="str">
        <f t="shared" si="89"/>
        <v>theater/</v>
      </c>
      <c r="U943" t="str">
        <f t="shared" si="90"/>
        <v>plays</v>
      </c>
    </row>
    <row r="944" spans="1:21" x14ac:dyDescent="0.35">
      <c r="A944">
        <v>942</v>
      </c>
      <c r="B944" s="4" t="s">
        <v>1907</v>
      </c>
      <c r="C944" s="3" t="s">
        <v>1915</v>
      </c>
      <c r="D944">
        <v>9600</v>
      </c>
      <c r="E944" s="11" cm="1">
        <f t="array" ref="E944">_xlfn.IFS(L944="USD",F944, L944="CAD", F944*0.73, L944="AUD", F944*0.64, L944="DKK",F944*0.13, L944="GBP", F944*1.07, L944="CHF", F944*1.01, L944="EUR", F944*0.96)</f>
        <v>3971.2000000000003</v>
      </c>
      <c r="F944">
        <v>6205</v>
      </c>
      <c r="G944" s="7">
        <f t="shared" si="85"/>
        <v>0.64635416666666667</v>
      </c>
      <c r="H944" t="s">
        <v>14</v>
      </c>
      <c r="I944">
        <f t="shared" si="86"/>
        <v>92.611940298507463</v>
      </c>
      <c r="J944">
        <v>67</v>
      </c>
      <c r="K944" t="s">
        <v>26</v>
      </c>
      <c r="L944" t="s">
        <v>27</v>
      </c>
      <c r="M944" s="9">
        <f t="shared" si="87"/>
        <v>40568.25</v>
      </c>
      <c r="N944">
        <v>1295935200</v>
      </c>
      <c r="O944" s="9">
        <f t="shared" si="88"/>
        <v>40571.25</v>
      </c>
      <c r="P944">
        <v>1296194400</v>
      </c>
      <c r="Q944" t="b">
        <v>0</v>
      </c>
      <c r="R944" t="b">
        <v>0</v>
      </c>
      <c r="S944" t="s">
        <v>33</v>
      </c>
      <c r="T944" t="str">
        <f t="shared" si="89"/>
        <v>theater/</v>
      </c>
      <c r="U944" t="str">
        <f t="shared" si="90"/>
        <v>plays</v>
      </c>
    </row>
    <row r="945" spans="1:21" hidden="1" x14ac:dyDescent="0.35">
      <c r="A945">
        <v>943</v>
      </c>
      <c r="B945" s="4" t="s">
        <v>1916</v>
      </c>
      <c r="C945" s="3" t="s">
        <v>1917</v>
      </c>
      <c r="D945">
        <v>7500</v>
      </c>
      <c r="E945" s="11" cm="1">
        <f t="array" ref="E945">_xlfn.IFS(L945="USD",F945, L945="CAD", F945*0.73, L945="AUD", F945*0.64, L945="DKK",F945*0.13, L945="GBP", F945*1.07, L945="CHF", F945*1.01, L945="EUR", F945*0.96)</f>
        <v>11969</v>
      </c>
      <c r="F945">
        <v>11969</v>
      </c>
      <c r="G945" s="7">
        <f t="shared" si="85"/>
        <v>1.5958666666666668</v>
      </c>
      <c r="H945" t="s">
        <v>20</v>
      </c>
      <c r="I945">
        <f t="shared" si="86"/>
        <v>104.99122807017544</v>
      </c>
      <c r="J945">
        <v>114</v>
      </c>
      <c r="K945" t="s">
        <v>21</v>
      </c>
      <c r="L945" t="s">
        <v>22</v>
      </c>
      <c r="M945" s="9">
        <f t="shared" si="87"/>
        <v>41906.208333333336</v>
      </c>
      <c r="N945">
        <v>1411534800</v>
      </c>
      <c r="O945" s="9">
        <f t="shared" si="88"/>
        <v>41941.208333333336</v>
      </c>
      <c r="P945">
        <v>1414558800</v>
      </c>
      <c r="Q945" t="b">
        <v>0</v>
      </c>
      <c r="R945" t="b">
        <v>0</v>
      </c>
      <c r="S945" t="s">
        <v>17</v>
      </c>
      <c r="T945" t="str">
        <f t="shared" si="89"/>
        <v>food/</v>
      </c>
      <c r="U945" t="str">
        <f t="shared" si="90"/>
        <v>food trucks</v>
      </c>
    </row>
    <row r="946" spans="1:21" x14ac:dyDescent="0.35">
      <c r="A946">
        <v>944</v>
      </c>
      <c r="B946" s="4" t="s">
        <v>1918</v>
      </c>
      <c r="C946" s="3" t="s">
        <v>1919</v>
      </c>
      <c r="D946">
        <v>10000</v>
      </c>
      <c r="E946" s="11" cm="1">
        <f t="array" ref="E946">_xlfn.IFS(L946="USD",F946, L946="CAD", F946*0.73, L946="AUD", F946*0.64, L946="DKK",F946*0.13, L946="GBP", F946*1.07, L946="CHF", F946*1.01, L946="EUR", F946*0.96)</f>
        <v>5210.88</v>
      </c>
      <c r="F946">
        <v>8142</v>
      </c>
      <c r="G946" s="7">
        <f t="shared" si="85"/>
        <v>0.81420000000000003</v>
      </c>
      <c r="H946" t="s">
        <v>14</v>
      </c>
      <c r="I946">
        <f t="shared" si="86"/>
        <v>30.958174904942965</v>
      </c>
      <c r="J946">
        <v>263</v>
      </c>
      <c r="K946" t="s">
        <v>26</v>
      </c>
      <c r="L946" t="s">
        <v>27</v>
      </c>
      <c r="M946" s="9">
        <f t="shared" si="87"/>
        <v>42776.25</v>
      </c>
      <c r="N946">
        <v>1486706400</v>
      </c>
      <c r="O946" s="9">
        <f t="shared" si="88"/>
        <v>42795.25</v>
      </c>
      <c r="P946">
        <v>1488348000</v>
      </c>
      <c r="Q946" t="b">
        <v>0</v>
      </c>
      <c r="R946" t="b">
        <v>0</v>
      </c>
      <c r="S946" t="s">
        <v>122</v>
      </c>
      <c r="T946" t="str">
        <f t="shared" si="89"/>
        <v>photography/</v>
      </c>
      <c r="U946" t="str">
        <f t="shared" si="90"/>
        <v>photography books</v>
      </c>
    </row>
    <row r="947" spans="1:21" x14ac:dyDescent="0.35">
      <c r="A947">
        <v>945</v>
      </c>
      <c r="B947" s="4" t="s">
        <v>1920</v>
      </c>
      <c r="C947" s="3" t="s">
        <v>1921</v>
      </c>
      <c r="D947">
        <v>172000</v>
      </c>
      <c r="E947" s="11" cm="1">
        <f t="array" ref="E947">_xlfn.IFS(L947="USD",F947, L947="CAD", F947*0.73, L947="AUD", F947*0.64, L947="DKK",F947*0.13, L947="GBP", F947*1.07, L947="CHF", F947*1.01, L947="EUR", F947*0.96)</f>
        <v>55805</v>
      </c>
      <c r="F947">
        <v>55805</v>
      </c>
      <c r="G947" s="7">
        <f t="shared" si="85"/>
        <v>0.32444767441860467</v>
      </c>
      <c r="H947" t="s">
        <v>14</v>
      </c>
      <c r="I947">
        <f t="shared" si="86"/>
        <v>33.001182732111175</v>
      </c>
      <c r="J947">
        <v>1691</v>
      </c>
      <c r="K947" t="s">
        <v>21</v>
      </c>
      <c r="L947" t="s">
        <v>22</v>
      </c>
      <c r="M947" s="9">
        <f t="shared" si="87"/>
        <v>41004.208333333336</v>
      </c>
      <c r="N947">
        <v>1333602000</v>
      </c>
      <c r="O947" s="9">
        <f t="shared" si="88"/>
        <v>41019.208333333336</v>
      </c>
      <c r="P947">
        <v>1334898000</v>
      </c>
      <c r="Q947" t="b">
        <v>1</v>
      </c>
      <c r="R947" t="b">
        <v>0</v>
      </c>
      <c r="S947" t="s">
        <v>122</v>
      </c>
      <c r="T947" t="str">
        <f t="shared" si="89"/>
        <v>photography/</v>
      </c>
      <c r="U947" t="str">
        <f t="shared" si="90"/>
        <v>photography books</v>
      </c>
    </row>
    <row r="948" spans="1:21" ht="31" x14ac:dyDescent="0.35">
      <c r="A948">
        <v>946</v>
      </c>
      <c r="B948" s="4" t="s">
        <v>1922</v>
      </c>
      <c r="C948" s="3" t="s">
        <v>1923</v>
      </c>
      <c r="D948">
        <v>153700</v>
      </c>
      <c r="E948" s="11" cm="1">
        <f t="array" ref="E948">_xlfn.IFS(L948="USD",F948, L948="CAD", F948*0.73, L948="AUD", F948*0.64, L948="DKK",F948*0.13, L948="GBP", F948*1.07, L948="CHF", F948*1.01, L948="EUR", F948*0.96)</f>
        <v>15238</v>
      </c>
      <c r="F948">
        <v>15238</v>
      </c>
      <c r="G948" s="7">
        <f t="shared" si="85"/>
        <v>9.9141184124918666E-2</v>
      </c>
      <c r="H948" t="s">
        <v>14</v>
      </c>
      <c r="I948">
        <f t="shared" si="86"/>
        <v>84.187845303867405</v>
      </c>
      <c r="J948">
        <v>181</v>
      </c>
      <c r="K948" t="s">
        <v>21</v>
      </c>
      <c r="L948" t="s">
        <v>22</v>
      </c>
      <c r="M948" s="9">
        <f t="shared" si="87"/>
        <v>40710.208333333336</v>
      </c>
      <c r="N948">
        <v>1308200400</v>
      </c>
      <c r="O948" s="9">
        <f t="shared" si="88"/>
        <v>40712.208333333336</v>
      </c>
      <c r="P948">
        <v>1308373200</v>
      </c>
      <c r="Q948" t="b">
        <v>0</v>
      </c>
      <c r="R948" t="b">
        <v>0</v>
      </c>
      <c r="S948" t="s">
        <v>33</v>
      </c>
      <c r="T948" t="str">
        <f t="shared" si="89"/>
        <v>theater/</v>
      </c>
      <c r="U948" t="str">
        <f t="shared" si="90"/>
        <v>plays</v>
      </c>
    </row>
    <row r="949" spans="1:21" x14ac:dyDescent="0.35">
      <c r="A949">
        <v>947</v>
      </c>
      <c r="B949" s="4" t="s">
        <v>1924</v>
      </c>
      <c r="C949" s="3" t="s">
        <v>1925</v>
      </c>
      <c r="D949">
        <v>3600</v>
      </c>
      <c r="E949" s="11" cm="1">
        <f t="array" ref="E949">_xlfn.IFS(L949="USD",F949, L949="CAD", F949*0.73, L949="AUD", F949*0.64, L949="DKK",F949*0.13, L949="GBP", F949*1.07, L949="CHF", F949*1.01, L949="EUR", F949*0.96)</f>
        <v>961</v>
      </c>
      <c r="F949">
        <v>961</v>
      </c>
      <c r="G949" s="7">
        <f t="shared" si="85"/>
        <v>0.26694444444444443</v>
      </c>
      <c r="H949" t="s">
        <v>14</v>
      </c>
      <c r="I949">
        <f t="shared" si="86"/>
        <v>73.92307692307692</v>
      </c>
      <c r="J949">
        <v>13</v>
      </c>
      <c r="K949" t="s">
        <v>21</v>
      </c>
      <c r="L949" t="s">
        <v>22</v>
      </c>
      <c r="M949" s="9">
        <f t="shared" si="87"/>
        <v>41908.208333333336</v>
      </c>
      <c r="N949">
        <v>1411707600</v>
      </c>
      <c r="O949" s="9">
        <f t="shared" si="88"/>
        <v>41915.208333333336</v>
      </c>
      <c r="P949">
        <v>1412312400</v>
      </c>
      <c r="Q949" t="b">
        <v>0</v>
      </c>
      <c r="R949" t="b">
        <v>0</v>
      </c>
      <c r="S949" t="s">
        <v>33</v>
      </c>
      <c r="T949" t="str">
        <f t="shared" si="89"/>
        <v>theater/</v>
      </c>
      <c r="U949" t="str">
        <f t="shared" si="90"/>
        <v>plays</v>
      </c>
    </row>
    <row r="950" spans="1:21" hidden="1" x14ac:dyDescent="0.35">
      <c r="A950">
        <v>948</v>
      </c>
      <c r="B950" s="4" t="s">
        <v>1926</v>
      </c>
      <c r="C950" s="3" t="s">
        <v>1927</v>
      </c>
      <c r="D950">
        <v>9400</v>
      </c>
      <c r="E950" s="11" cm="1">
        <f t="array" ref="E950">_xlfn.IFS(L950="USD",F950, L950="CAD", F950*0.73, L950="AUD", F950*0.64, L950="DKK",F950*0.13, L950="GBP", F950*1.07, L950="CHF", F950*1.01, L950="EUR", F950*0.96)</f>
        <v>5918</v>
      </c>
      <c r="F950">
        <v>5918</v>
      </c>
      <c r="G950" s="7">
        <f t="shared" si="85"/>
        <v>0.62957446808510642</v>
      </c>
      <c r="H950" t="s">
        <v>74</v>
      </c>
      <c r="I950">
        <f t="shared" si="86"/>
        <v>36.987499999999997</v>
      </c>
      <c r="J950">
        <v>160</v>
      </c>
      <c r="K950" t="s">
        <v>21</v>
      </c>
      <c r="L950" t="s">
        <v>22</v>
      </c>
      <c r="M950" s="9">
        <f t="shared" si="87"/>
        <v>41985.25</v>
      </c>
      <c r="N950">
        <v>1418364000</v>
      </c>
      <c r="O950" s="9">
        <f t="shared" si="88"/>
        <v>41995.25</v>
      </c>
      <c r="P950">
        <v>1419228000</v>
      </c>
      <c r="Q950" t="b">
        <v>1</v>
      </c>
      <c r="R950" t="b">
        <v>1</v>
      </c>
      <c r="S950" t="s">
        <v>42</v>
      </c>
      <c r="T950" t="str">
        <f t="shared" si="89"/>
        <v>film &amp; video/</v>
      </c>
      <c r="U950" t="str">
        <f t="shared" si="90"/>
        <v>documentary</v>
      </c>
    </row>
    <row r="951" spans="1:21" ht="31" hidden="1" x14ac:dyDescent="0.35">
      <c r="A951">
        <v>949</v>
      </c>
      <c r="B951" s="4" t="s">
        <v>1928</v>
      </c>
      <c r="C951" s="3" t="s">
        <v>1929</v>
      </c>
      <c r="D951">
        <v>5900</v>
      </c>
      <c r="E951" s="11" cm="1">
        <f t="array" ref="E951">_xlfn.IFS(L951="USD",F951, L951="CAD", F951*0.73, L951="AUD", F951*0.64, L951="DKK",F951*0.13, L951="GBP", F951*1.07, L951="CHF", F951*1.01, L951="EUR", F951*0.96)</f>
        <v>9520</v>
      </c>
      <c r="F951">
        <v>9520</v>
      </c>
      <c r="G951" s="7">
        <f t="shared" si="85"/>
        <v>1.6135593220338984</v>
      </c>
      <c r="H951" t="s">
        <v>20</v>
      </c>
      <c r="I951">
        <f t="shared" si="86"/>
        <v>46.896551724137929</v>
      </c>
      <c r="J951">
        <v>203</v>
      </c>
      <c r="K951" t="s">
        <v>21</v>
      </c>
      <c r="L951" t="s">
        <v>22</v>
      </c>
      <c r="M951" s="9">
        <f t="shared" si="87"/>
        <v>42112.208333333328</v>
      </c>
      <c r="N951">
        <v>1429333200</v>
      </c>
      <c r="O951" s="9">
        <f t="shared" si="88"/>
        <v>42131.208333333328</v>
      </c>
      <c r="P951">
        <v>1430974800</v>
      </c>
      <c r="Q951" t="b">
        <v>0</v>
      </c>
      <c r="R951" t="b">
        <v>0</v>
      </c>
      <c r="S951" t="s">
        <v>28</v>
      </c>
      <c r="T951" t="str">
        <f t="shared" si="89"/>
        <v>technology/</v>
      </c>
      <c r="U951" t="str">
        <f t="shared" si="90"/>
        <v>web</v>
      </c>
    </row>
    <row r="952" spans="1:21" x14ac:dyDescent="0.35">
      <c r="A952">
        <v>950</v>
      </c>
      <c r="B952" s="4" t="s">
        <v>1930</v>
      </c>
      <c r="C952" s="3" t="s">
        <v>1931</v>
      </c>
      <c r="D952">
        <v>100</v>
      </c>
      <c r="E952" s="11" cm="1">
        <f t="array" ref="E952">_xlfn.IFS(L952="USD",F952, L952="CAD", F952*0.73, L952="AUD", F952*0.64, L952="DKK",F952*0.13, L952="GBP", F952*1.07, L952="CHF", F952*1.01, L952="EUR", F952*0.96)</f>
        <v>5</v>
      </c>
      <c r="F952">
        <v>5</v>
      </c>
      <c r="G952" s="7">
        <f t="shared" si="85"/>
        <v>0.05</v>
      </c>
      <c r="H952" t="s">
        <v>14</v>
      </c>
      <c r="I952">
        <f t="shared" si="86"/>
        <v>5</v>
      </c>
      <c r="J952">
        <v>1</v>
      </c>
      <c r="K952" t="s">
        <v>21</v>
      </c>
      <c r="L952" t="s">
        <v>22</v>
      </c>
      <c r="M952" s="9">
        <f t="shared" si="87"/>
        <v>43571.208333333328</v>
      </c>
      <c r="N952">
        <v>1555390800</v>
      </c>
      <c r="O952" s="9">
        <f t="shared" si="88"/>
        <v>43576.208333333328</v>
      </c>
      <c r="P952">
        <v>1555822800</v>
      </c>
      <c r="Q952" t="b">
        <v>0</v>
      </c>
      <c r="R952" t="b">
        <v>1</v>
      </c>
      <c r="S952" t="s">
        <v>33</v>
      </c>
      <c r="T952" t="str">
        <f t="shared" si="89"/>
        <v>theater/</v>
      </c>
      <c r="U952" t="str">
        <f t="shared" si="90"/>
        <v>plays</v>
      </c>
    </row>
    <row r="953" spans="1:21" hidden="1" x14ac:dyDescent="0.35">
      <c r="A953">
        <v>951</v>
      </c>
      <c r="B953" s="4" t="s">
        <v>1932</v>
      </c>
      <c r="C953" s="3" t="s">
        <v>1933</v>
      </c>
      <c r="D953">
        <v>14500</v>
      </c>
      <c r="E953" s="11" cm="1">
        <f t="array" ref="E953">_xlfn.IFS(L953="USD",F953, L953="CAD", F953*0.73, L953="AUD", F953*0.64, L953="DKK",F953*0.13, L953="GBP", F953*1.07, L953="CHF", F953*1.01, L953="EUR", F953*0.96)</f>
        <v>159056</v>
      </c>
      <c r="F953">
        <v>159056</v>
      </c>
      <c r="G953" s="7">
        <f t="shared" si="85"/>
        <v>10.969379310344827</v>
      </c>
      <c r="H953" t="s">
        <v>20</v>
      </c>
      <c r="I953">
        <f t="shared" si="86"/>
        <v>102.02437459910199</v>
      </c>
      <c r="J953">
        <v>1559</v>
      </c>
      <c r="K953" t="s">
        <v>21</v>
      </c>
      <c r="L953" t="s">
        <v>22</v>
      </c>
      <c r="M953" s="9">
        <f t="shared" si="87"/>
        <v>42730.25</v>
      </c>
      <c r="N953">
        <v>1482732000</v>
      </c>
      <c r="O953" s="9">
        <f t="shared" si="88"/>
        <v>42731.25</v>
      </c>
      <c r="P953">
        <v>1482818400</v>
      </c>
      <c r="Q953" t="b">
        <v>0</v>
      </c>
      <c r="R953" t="b">
        <v>1</v>
      </c>
      <c r="S953" t="s">
        <v>23</v>
      </c>
      <c r="T953" t="str">
        <f t="shared" si="89"/>
        <v>music/</v>
      </c>
      <c r="U953" t="str">
        <f t="shared" si="90"/>
        <v>rock</v>
      </c>
    </row>
    <row r="954" spans="1:21" hidden="1" x14ac:dyDescent="0.35">
      <c r="A954">
        <v>952</v>
      </c>
      <c r="B954" s="4" t="s">
        <v>1934</v>
      </c>
      <c r="C954" s="3" t="s">
        <v>1935</v>
      </c>
      <c r="D954">
        <v>145500</v>
      </c>
      <c r="E954" s="11" cm="1">
        <f t="array" ref="E954">_xlfn.IFS(L954="USD",F954, L954="CAD", F954*0.73, L954="AUD", F954*0.64, L954="DKK",F954*0.13, L954="GBP", F954*1.07, L954="CHF", F954*1.01, L954="EUR", F954*0.96)</f>
        <v>101987</v>
      </c>
      <c r="F954">
        <v>101987</v>
      </c>
      <c r="G954" s="7">
        <f t="shared" si="85"/>
        <v>0.70094158075601376</v>
      </c>
      <c r="H954" t="s">
        <v>74</v>
      </c>
      <c r="I954">
        <f t="shared" si="86"/>
        <v>45.007502206531335</v>
      </c>
      <c r="J954">
        <v>2266</v>
      </c>
      <c r="K954" t="s">
        <v>21</v>
      </c>
      <c r="L954" t="s">
        <v>22</v>
      </c>
      <c r="M954" s="9">
        <f t="shared" si="87"/>
        <v>42591.208333333328</v>
      </c>
      <c r="N954">
        <v>1470718800</v>
      </c>
      <c r="O954" s="9">
        <f t="shared" si="88"/>
        <v>42605.208333333328</v>
      </c>
      <c r="P954">
        <v>1471928400</v>
      </c>
      <c r="Q954" t="b">
        <v>0</v>
      </c>
      <c r="R954" t="b">
        <v>0</v>
      </c>
      <c r="S954" t="s">
        <v>42</v>
      </c>
      <c r="T954" t="str">
        <f t="shared" si="89"/>
        <v>film &amp; video/</v>
      </c>
      <c r="U954" t="str">
        <f t="shared" si="90"/>
        <v>documentary</v>
      </c>
    </row>
    <row r="955" spans="1:21" ht="31" x14ac:dyDescent="0.35">
      <c r="A955">
        <v>953</v>
      </c>
      <c r="B955" s="4" t="s">
        <v>1936</v>
      </c>
      <c r="C955" s="3" t="s">
        <v>1937</v>
      </c>
      <c r="D955">
        <v>3300</v>
      </c>
      <c r="E955" s="11" cm="1">
        <f t="array" ref="E955">_xlfn.IFS(L955="USD",F955, L955="CAD", F955*0.73, L955="AUD", F955*0.64, L955="DKK",F955*0.13, L955="GBP", F955*1.07, L955="CHF", F955*1.01, L955="EUR", F955*0.96)</f>
        <v>1980</v>
      </c>
      <c r="F955">
        <v>1980</v>
      </c>
      <c r="G955" s="7">
        <f t="shared" si="85"/>
        <v>0.6</v>
      </c>
      <c r="H955" t="s">
        <v>14</v>
      </c>
      <c r="I955">
        <f t="shared" si="86"/>
        <v>94.285714285714292</v>
      </c>
      <c r="J955">
        <v>21</v>
      </c>
      <c r="K955" t="s">
        <v>21</v>
      </c>
      <c r="L955" t="s">
        <v>22</v>
      </c>
      <c r="M955" s="9">
        <f t="shared" si="87"/>
        <v>42358.25</v>
      </c>
      <c r="N955">
        <v>1450591200</v>
      </c>
      <c r="O955" s="9">
        <f t="shared" si="88"/>
        <v>42394.25</v>
      </c>
      <c r="P955">
        <v>1453701600</v>
      </c>
      <c r="Q955" t="b">
        <v>0</v>
      </c>
      <c r="R955" t="b">
        <v>1</v>
      </c>
      <c r="S955" t="s">
        <v>474</v>
      </c>
      <c r="T955" t="str">
        <f t="shared" si="89"/>
        <v>film &amp; video/</v>
      </c>
      <c r="U955" t="str">
        <f t="shared" si="90"/>
        <v>science fiction</v>
      </c>
    </row>
    <row r="956" spans="1:21" hidden="1" x14ac:dyDescent="0.35">
      <c r="A956">
        <v>954</v>
      </c>
      <c r="B956" s="4" t="s">
        <v>1938</v>
      </c>
      <c r="C956" s="3" t="s">
        <v>1939</v>
      </c>
      <c r="D956">
        <v>42600</v>
      </c>
      <c r="E956" s="11" cm="1">
        <f t="array" ref="E956">_xlfn.IFS(L956="USD",F956, L956="CAD", F956*0.73, L956="AUD", F956*0.64, L956="DKK",F956*0.13, L956="GBP", F956*1.07, L956="CHF", F956*1.01, L956="EUR", F956*0.96)</f>
        <v>100085.76000000001</v>
      </c>
      <c r="F956">
        <v>156384</v>
      </c>
      <c r="G956" s="7">
        <f t="shared" si="85"/>
        <v>3.6709859154929578</v>
      </c>
      <c r="H956" t="s">
        <v>20</v>
      </c>
      <c r="I956">
        <f t="shared" si="86"/>
        <v>101.02325581395348</v>
      </c>
      <c r="J956">
        <v>1548</v>
      </c>
      <c r="K956" t="s">
        <v>26</v>
      </c>
      <c r="L956" t="s">
        <v>27</v>
      </c>
      <c r="M956" s="9">
        <f t="shared" si="87"/>
        <v>41174.208333333336</v>
      </c>
      <c r="N956">
        <v>1348290000</v>
      </c>
      <c r="O956" s="9">
        <f t="shared" si="88"/>
        <v>41198.208333333336</v>
      </c>
      <c r="P956">
        <v>1350363600</v>
      </c>
      <c r="Q956" t="b">
        <v>0</v>
      </c>
      <c r="R956" t="b">
        <v>0</v>
      </c>
      <c r="S956" t="s">
        <v>28</v>
      </c>
      <c r="T956" t="str">
        <f t="shared" si="89"/>
        <v>technology/</v>
      </c>
      <c r="U956" t="str">
        <f t="shared" si="90"/>
        <v>web</v>
      </c>
    </row>
    <row r="957" spans="1:21" ht="31" hidden="1" x14ac:dyDescent="0.35">
      <c r="A957">
        <v>955</v>
      </c>
      <c r="B957" s="4" t="s">
        <v>1940</v>
      </c>
      <c r="C957" s="3" t="s">
        <v>1941</v>
      </c>
      <c r="D957">
        <v>700</v>
      </c>
      <c r="E957" s="11" cm="1">
        <f t="array" ref="E957">_xlfn.IFS(L957="USD",F957, L957="CAD", F957*0.73, L957="AUD", F957*0.64, L957="DKK",F957*0.13, L957="GBP", F957*1.07, L957="CHF", F957*1.01, L957="EUR", F957*0.96)</f>
        <v>7763</v>
      </c>
      <c r="F957">
        <v>7763</v>
      </c>
      <c r="G957" s="7">
        <f t="shared" si="85"/>
        <v>11.09</v>
      </c>
      <c r="H957" t="s">
        <v>20</v>
      </c>
      <c r="I957">
        <f t="shared" si="86"/>
        <v>97.037499999999994</v>
      </c>
      <c r="J957">
        <v>80</v>
      </c>
      <c r="K957" t="s">
        <v>21</v>
      </c>
      <c r="L957" t="s">
        <v>22</v>
      </c>
      <c r="M957" s="9">
        <f t="shared" si="87"/>
        <v>41238.25</v>
      </c>
      <c r="N957">
        <v>1353823200</v>
      </c>
      <c r="O957" s="9">
        <f t="shared" si="88"/>
        <v>41240.25</v>
      </c>
      <c r="P957">
        <v>1353996000</v>
      </c>
      <c r="Q957" t="b">
        <v>0</v>
      </c>
      <c r="R957" t="b">
        <v>0</v>
      </c>
      <c r="S957" t="s">
        <v>33</v>
      </c>
      <c r="T957" t="str">
        <f t="shared" si="89"/>
        <v>theater/</v>
      </c>
      <c r="U957" t="str">
        <f t="shared" si="90"/>
        <v>plays</v>
      </c>
    </row>
    <row r="958" spans="1:21" x14ac:dyDescent="0.35">
      <c r="A958">
        <v>956</v>
      </c>
      <c r="B958" s="4" t="s">
        <v>1942</v>
      </c>
      <c r="C958" s="3" t="s">
        <v>1943</v>
      </c>
      <c r="D958">
        <v>187600</v>
      </c>
      <c r="E958" s="11" cm="1">
        <f t="array" ref="E958">_xlfn.IFS(L958="USD",F958, L958="CAD", F958*0.73, L958="AUD", F958*0.64, L958="DKK",F958*0.13, L958="GBP", F958*1.07, L958="CHF", F958*1.01, L958="EUR", F958*0.96)</f>
        <v>35698</v>
      </c>
      <c r="F958">
        <v>35698</v>
      </c>
      <c r="G958" s="7">
        <f t="shared" si="85"/>
        <v>0.19028784648187633</v>
      </c>
      <c r="H958" t="s">
        <v>14</v>
      </c>
      <c r="I958">
        <f t="shared" si="86"/>
        <v>43.00963855421687</v>
      </c>
      <c r="J958">
        <v>830</v>
      </c>
      <c r="K958" t="s">
        <v>21</v>
      </c>
      <c r="L958" t="s">
        <v>22</v>
      </c>
      <c r="M958" s="9">
        <f t="shared" si="87"/>
        <v>42360.25</v>
      </c>
      <c r="N958">
        <v>1450764000</v>
      </c>
      <c r="O958" s="9">
        <f t="shared" si="88"/>
        <v>42364.25</v>
      </c>
      <c r="P958">
        <v>1451109600</v>
      </c>
      <c r="Q958" t="b">
        <v>0</v>
      </c>
      <c r="R958" t="b">
        <v>0</v>
      </c>
      <c r="S958" t="s">
        <v>474</v>
      </c>
      <c r="T958" t="str">
        <f t="shared" si="89"/>
        <v>film &amp; video/</v>
      </c>
      <c r="U958" t="str">
        <f t="shared" si="90"/>
        <v>science fiction</v>
      </c>
    </row>
    <row r="959" spans="1:21" hidden="1" x14ac:dyDescent="0.35">
      <c r="A959">
        <v>957</v>
      </c>
      <c r="B959" s="4" t="s">
        <v>1944</v>
      </c>
      <c r="C959" s="3" t="s">
        <v>1945</v>
      </c>
      <c r="D959">
        <v>9800</v>
      </c>
      <c r="E959" s="11" cm="1">
        <f t="array" ref="E959">_xlfn.IFS(L959="USD",F959, L959="CAD", F959*0.73, L959="AUD", F959*0.64, L959="DKK",F959*0.13, L959="GBP", F959*1.07, L959="CHF", F959*1.01, L959="EUR", F959*0.96)</f>
        <v>12434</v>
      </c>
      <c r="F959">
        <v>12434</v>
      </c>
      <c r="G959" s="7">
        <f t="shared" si="85"/>
        <v>1.2687755102040816</v>
      </c>
      <c r="H959" t="s">
        <v>20</v>
      </c>
      <c r="I959">
        <f t="shared" si="86"/>
        <v>94.916030534351151</v>
      </c>
      <c r="J959">
        <v>131</v>
      </c>
      <c r="K959" t="s">
        <v>21</v>
      </c>
      <c r="L959" t="s">
        <v>22</v>
      </c>
      <c r="M959" s="9">
        <f t="shared" si="87"/>
        <v>40955.25</v>
      </c>
      <c r="N959">
        <v>1329372000</v>
      </c>
      <c r="O959" s="9">
        <f t="shared" si="88"/>
        <v>40958.25</v>
      </c>
      <c r="P959">
        <v>1329631200</v>
      </c>
      <c r="Q959" t="b">
        <v>0</v>
      </c>
      <c r="R959" t="b">
        <v>0</v>
      </c>
      <c r="S959" t="s">
        <v>33</v>
      </c>
      <c r="T959" t="str">
        <f t="shared" si="89"/>
        <v>theater/</v>
      </c>
      <c r="U959" t="str">
        <f t="shared" si="90"/>
        <v>plays</v>
      </c>
    </row>
    <row r="960" spans="1:21" ht="31" hidden="1" x14ac:dyDescent="0.35">
      <c r="A960">
        <v>958</v>
      </c>
      <c r="B960" s="4" t="s">
        <v>1946</v>
      </c>
      <c r="C960" s="3" t="s">
        <v>1947</v>
      </c>
      <c r="D960">
        <v>1100</v>
      </c>
      <c r="E960" s="11" cm="1">
        <f t="array" ref="E960">_xlfn.IFS(L960="USD",F960, L960="CAD", F960*0.73, L960="AUD", F960*0.64, L960="DKK",F960*0.13, L960="GBP", F960*1.07, L960="CHF", F960*1.01, L960="EUR", F960*0.96)</f>
        <v>8081</v>
      </c>
      <c r="F960">
        <v>8081</v>
      </c>
      <c r="G960" s="7">
        <f t="shared" si="85"/>
        <v>7.3463636363636367</v>
      </c>
      <c r="H960" t="s">
        <v>20</v>
      </c>
      <c r="I960">
        <f t="shared" si="86"/>
        <v>72.151785714285708</v>
      </c>
      <c r="J960">
        <v>112</v>
      </c>
      <c r="K960" t="s">
        <v>21</v>
      </c>
      <c r="L960" t="s">
        <v>22</v>
      </c>
      <c r="M960" s="9">
        <f t="shared" si="87"/>
        <v>40350.208333333336</v>
      </c>
      <c r="N960">
        <v>1277096400</v>
      </c>
      <c r="O960" s="9">
        <f t="shared" si="88"/>
        <v>40372.208333333336</v>
      </c>
      <c r="P960">
        <v>1278997200</v>
      </c>
      <c r="Q960" t="b">
        <v>0</v>
      </c>
      <c r="R960" t="b">
        <v>0</v>
      </c>
      <c r="S960" t="s">
        <v>71</v>
      </c>
      <c r="T960" t="str">
        <f t="shared" si="89"/>
        <v>film &amp; video/</v>
      </c>
      <c r="U960" t="str">
        <f t="shared" si="90"/>
        <v>animation</v>
      </c>
    </row>
    <row r="961" spans="1:21" x14ac:dyDescent="0.35">
      <c r="A961">
        <v>959</v>
      </c>
      <c r="B961" s="4" t="s">
        <v>1948</v>
      </c>
      <c r="C961" s="3" t="s">
        <v>1949</v>
      </c>
      <c r="D961">
        <v>145000</v>
      </c>
      <c r="E961" s="11" cm="1">
        <f t="array" ref="E961">_xlfn.IFS(L961="USD",F961, L961="CAD", F961*0.73, L961="AUD", F961*0.64, L961="DKK",F961*0.13, L961="GBP", F961*1.07, L961="CHF", F961*1.01, L961="EUR", F961*0.96)</f>
        <v>6631</v>
      </c>
      <c r="F961">
        <v>6631</v>
      </c>
      <c r="G961" s="7">
        <f t="shared" si="85"/>
        <v>4.5731034482758622E-2</v>
      </c>
      <c r="H961" t="s">
        <v>14</v>
      </c>
      <c r="I961">
        <f t="shared" si="86"/>
        <v>51.007692307692309</v>
      </c>
      <c r="J961">
        <v>130</v>
      </c>
      <c r="K961" t="s">
        <v>21</v>
      </c>
      <c r="L961" t="s">
        <v>22</v>
      </c>
      <c r="M961" s="9">
        <f t="shared" si="87"/>
        <v>40357.208333333336</v>
      </c>
      <c r="N961">
        <v>1277701200</v>
      </c>
      <c r="O961" s="9">
        <f t="shared" si="88"/>
        <v>40385.208333333336</v>
      </c>
      <c r="P961">
        <v>1280120400</v>
      </c>
      <c r="Q961" t="b">
        <v>0</v>
      </c>
      <c r="R961" t="b">
        <v>0</v>
      </c>
      <c r="S961" t="s">
        <v>206</v>
      </c>
      <c r="T961" t="str">
        <f t="shared" si="89"/>
        <v>publishing/</v>
      </c>
      <c r="U961" t="str">
        <f t="shared" si="90"/>
        <v>translations</v>
      </c>
    </row>
    <row r="962" spans="1:21" x14ac:dyDescent="0.35">
      <c r="A962">
        <v>960</v>
      </c>
      <c r="B962" s="4" t="s">
        <v>1950</v>
      </c>
      <c r="C962" s="3" t="s">
        <v>1951</v>
      </c>
      <c r="D962">
        <v>5500</v>
      </c>
      <c r="E962" s="11" cm="1">
        <f t="array" ref="E962">_xlfn.IFS(L962="USD",F962, L962="CAD", F962*0.73, L962="AUD", F962*0.64, L962="DKK",F962*0.13, L962="GBP", F962*1.07, L962="CHF", F962*1.01, L962="EUR", F962*0.96)</f>
        <v>4678</v>
      </c>
      <c r="F962">
        <v>4678</v>
      </c>
      <c r="G962" s="7">
        <f t="shared" ref="G962:G1025" si="91">F962/D962</f>
        <v>0.85054545454545449</v>
      </c>
      <c r="H962" t="s">
        <v>14</v>
      </c>
      <c r="I962">
        <f t="shared" si="86"/>
        <v>85.054545454545448</v>
      </c>
      <c r="J962">
        <v>55</v>
      </c>
      <c r="K962" t="s">
        <v>21</v>
      </c>
      <c r="L962" t="s">
        <v>22</v>
      </c>
      <c r="M962" s="9">
        <f t="shared" si="87"/>
        <v>42408.25</v>
      </c>
      <c r="N962">
        <v>1454911200</v>
      </c>
      <c r="O962" s="9">
        <f t="shared" si="88"/>
        <v>42445.208333333328</v>
      </c>
      <c r="P962">
        <v>1458104400</v>
      </c>
      <c r="Q962" t="b">
        <v>0</v>
      </c>
      <c r="R962" t="b">
        <v>0</v>
      </c>
      <c r="S962" t="s">
        <v>28</v>
      </c>
      <c r="T962" t="str">
        <f t="shared" si="89"/>
        <v>technology/</v>
      </c>
      <c r="U962" t="str">
        <f t="shared" si="90"/>
        <v>web</v>
      </c>
    </row>
    <row r="963" spans="1:21" ht="31" hidden="1" x14ac:dyDescent="0.35">
      <c r="A963">
        <v>961</v>
      </c>
      <c r="B963" s="4" t="s">
        <v>1952</v>
      </c>
      <c r="C963" s="3" t="s">
        <v>1953</v>
      </c>
      <c r="D963">
        <v>5700</v>
      </c>
      <c r="E963" s="11" cm="1">
        <f t="array" ref="E963">_xlfn.IFS(L963="USD",F963, L963="CAD", F963*0.73, L963="AUD", F963*0.64, L963="DKK",F963*0.13, L963="GBP", F963*1.07, L963="CHF", F963*1.01, L963="EUR", F963*0.96)</f>
        <v>6800</v>
      </c>
      <c r="F963">
        <v>6800</v>
      </c>
      <c r="G963" s="7">
        <f t="shared" si="91"/>
        <v>1.1929824561403508</v>
      </c>
      <c r="H963" t="s">
        <v>20</v>
      </c>
      <c r="I963">
        <f t="shared" ref="I963:I1001" si="92">(F963/J963)</f>
        <v>43.87096774193548</v>
      </c>
      <c r="J963">
        <v>155</v>
      </c>
      <c r="K963" t="s">
        <v>21</v>
      </c>
      <c r="L963" t="s">
        <v>22</v>
      </c>
      <c r="M963" s="9">
        <f t="shared" ref="M963:M1001" si="93">(((N963/60)/60)/24)+DATE(1970, 1, 1)</f>
        <v>40591.25</v>
      </c>
      <c r="N963">
        <v>1297922400</v>
      </c>
      <c r="O963" s="9">
        <f t="shared" ref="O963:O1001" si="94">(((P963/60)/60)/24)+DATE(1970, 1, 1)</f>
        <v>40595.25</v>
      </c>
      <c r="P963">
        <v>1298268000</v>
      </c>
      <c r="Q963" t="b">
        <v>0</v>
      </c>
      <c r="R963" t="b">
        <v>0</v>
      </c>
      <c r="S963" t="s">
        <v>206</v>
      </c>
      <c r="T963" t="str">
        <f t="shared" si="89"/>
        <v>publishing/</v>
      </c>
      <c r="U963" t="str">
        <f t="shared" si="90"/>
        <v>translations</v>
      </c>
    </row>
    <row r="964" spans="1:21" hidden="1" x14ac:dyDescent="0.35">
      <c r="A964">
        <v>962</v>
      </c>
      <c r="B964" s="4" t="s">
        <v>1954</v>
      </c>
      <c r="C964" s="3" t="s">
        <v>1955</v>
      </c>
      <c r="D964">
        <v>3600</v>
      </c>
      <c r="E964" s="11" cm="1">
        <f t="array" ref="E964">_xlfn.IFS(L964="USD",F964, L964="CAD", F964*0.73, L964="AUD", F964*0.64, L964="DKK",F964*0.13, L964="GBP", F964*1.07, L964="CHF", F964*1.01, L964="EUR", F964*0.96)</f>
        <v>10657</v>
      </c>
      <c r="F964">
        <v>10657</v>
      </c>
      <c r="G964" s="7">
        <f t="shared" si="91"/>
        <v>2.9602777777777778</v>
      </c>
      <c r="H964" t="s">
        <v>20</v>
      </c>
      <c r="I964">
        <f t="shared" si="92"/>
        <v>40.063909774436091</v>
      </c>
      <c r="J964">
        <v>266</v>
      </c>
      <c r="K964" t="s">
        <v>21</v>
      </c>
      <c r="L964" t="s">
        <v>22</v>
      </c>
      <c r="M964" s="9">
        <f t="shared" si="93"/>
        <v>41592.25</v>
      </c>
      <c r="N964">
        <v>1384408800</v>
      </c>
      <c r="O964" s="9">
        <f t="shared" si="94"/>
        <v>41613.25</v>
      </c>
      <c r="P964">
        <v>1386223200</v>
      </c>
      <c r="Q964" t="b">
        <v>0</v>
      </c>
      <c r="R964" t="b">
        <v>0</v>
      </c>
      <c r="S964" t="s">
        <v>17</v>
      </c>
      <c r="T964" t="str">
        <f t="shared" si="89"/>
        <v>food/</v>
      </c>
      <c r="U964" t="str">
        <f t="shared" si="90"/>
        <v>food trucks</v>
      </c>
    </row>
    <row r="965" spans="1:21" x14ac:dyDescent="0.35">
      <c r="A965">
        <v>963</v>
      </c>
      <c r="B965" s="4" t="s">
        <v>1956</v>
      </c>
      <c r="C965" s="3" t="s">
        <v>1957</v>
      </c>
      <c r="D965">
        <v>5900</v>
      </c>
      <c r="E965" s="11" cm="1">
        <f t="array" ref="E965">_xlfn.IFS(L965="USD",F965, L965="CAD", F965*0.73, L965="AUD", F965*0.64, L965="DKK",F965*0.13, L965="GBP", F965*1.07, L965="CHF", F965*1.01, L965="EUR", F965*0.96)</f>
        <v>4797.12</v>
      </c>
      <c r="F965">
        <v>4997</v>
      </c>
      <c r="G965" s="7">
        <f t="shared" si="91"/>
        <v>0.84694915254237291</v>
      </c>
      <c r="H965" t="s">
        <v>14</v>
      </c>
      <c r="I965">
        <f t="shared" si="92"/>
        <v>43.833333333333336</v>
      </c>
      <c r="J965">
        <v>114</v>
      </c>
      <c r="K965" t="s">
        <v>107</v>
      </c>
      <c r="L965" t="s">
        <v>108</v>
      </c>
      <c r="M965" s="9">
        <f t="shared" si="93"/>
        <v>40607.25</v>
      </c>
      <c r="N965">
        <v>1299304800</v>
      </c>
      <c r="O965" s="9">
        <f t="shared" si="94"/>
        <v>40613.25</v>
      </c>
      <c r="P965">
        <v>1299823200</v>
      </c>
      <c r="Q965" t="b">
        <v>0</v>
      </c>
      <c r="R965" t="b">
        <v>1</v>
      </c>
      <c r="S965" t="s">
        <v>122</v>
      </c>
      <c r="T965" t="str">
        <f t="shared" ref="T965:T1001" si="95">LEFT(S965, SEARCH("/",S965,1))</f>
        <v>photography/</v>
      </c>
      <c r="U965" t="str">
        <f t="shared" si="90"/>
        <v>photography books</v>
      </c>
    </row>
    <row r="966" spans="1:21" hidden="1" x14ac:dyDescent="0.35">
      <c r="A966">
        <v>964</v>
      </c>
      <c r="B966" s="4" t="s">
        <v>1958</v>
      </c>
      <c r="C966" s="3" t="s">
        <v>1959</v>
      </c>
      <c r="D966">
        <v>3700</v>
      </c>
      <c r="E966" s="11" cm="1">
        <f t="array" ref="E966">_xlfn.IFS(L966="USD",F966, L966="CAD", F966*0.73, L966="AUD", F966*0.64, L966="DKK",F966*0.13, L966="GBP", F966*1.07, L966="CHF", F966*1.01, L966="EUR", F966*0.96)</f>
        <v>13164</v>
      </c>
      <c r="F966">
        <v>13164</v>
      </c>
      <c r="G966" s="7">
        <f t="shared" si="91"/>
        <v>3.5578378378378379</v>
      </c>
      <c r="H966" t="s">
        <v>20</v>
      </c>
      <c r="I966">
        <f t="shared" si="92"/>
        <v>84.92903225806451</v>
      </c>
      <c r="J966">
        <v>155</v>
      </c>
      <c r="K966" t="s">
        <v>21</v>
      </c>
      <c r="L966" t="s">
        <v>22</v>
      </c>
      <c r="M966" s="9">
        <f t="shared" si="93"/>
        <v>42135.208333333328</v>
      </c>
      <c r="N966">
        <v>1431320400</v>
      </c>
      <c r="O966" s="9">
        <f t="shared" si="94"/>
        <v>42140.208333333328</v>
      </c>
      <c r="P966">
        <v>1431752400</v>
      </c>
      <c r="Q966" t="b">
        <v>0</v>
      </c>
      <c r="R966" t="b">
        <v>0</v>
      </c>
      <c r="S966" t="s">
        <v>33</v>
      </c>
      <c r="T966" t="str">
        <f t="shared" si="95"/>
        <v>theater/</v>
      </c>
      <c r="U966" t="str">
        <f t="shared" si="90"/>
        <v>plays</v>
      </c>
    </row>
    <row r="967" spans="1:21" hidden="1" x14ac:dyDescent="0.35">
      <c r="A967">
        <v>965</v>
      </c>
      <c r="B967" s="4" t="s">
        <v>1960</v>
      </c>
      <c r="C967" s="3" t="s">
        <v>1961</v>
      </c>
      <c r="D967">
        <v>2200</v>
      </c>
      <c r="E967" s="11" cm="1">
        <f t="array" ref="E967">_xlfn.IFS(L967="USD",F967, L967="CAD", F967*0.73, L967="AUD", F967*0.64, L967="DKK",F967*0.13, L967="GBP", F967*1.07, L967="CHF", F967*1.01, L967="EUR", F967*0.96)</f>
        <v>9096.07</v>
      </c>
      <c r="F967">
        <v>8501</v>
      </c>
      <c r="G967" s="7">
        <f t="shared" si="91"/>
        <v>3.8640909090909092</v>
      </c>
      <c r="H967" t="s">
        <v>20</v>
      </c>
      <c r="I967">
        <f t="shared" si="92"/>
        <v>41.067632850241544</v>
      </c>
      <c r="J967">
        <v>207</v>
      </c>
      <c r="K967" t="s">
        <v>40</v>
      </c>
      <c r="L967" t="s">
        <v>41</v>
      </c>
      <c r="M967" s="9">
        <f t="shared" si="93"/>
        <v>40203.25</v>
      </c>
      <c r="N967">
        <v>1264399200</v>
      </c>
      <c r="O967" s="9">
        <f t="shared" si="94"/>
        <v>40243.25</v>
      </c>
      <c r="P967">
        <v>1267855200</v>
      </c>
      <c r="Q967" t="b">
        <v>0</v>
      </c>
      <c r="R967" t="b">
        <v>0</v>
      </c>
      <c r="S967" t="s">
        <v>23</v>
      </c>
      <c r="T967" t="str">
        <f t="shared" si="95"/>
        <v>music/</v>
      </c>
      <c r="U967" t="str">
        <f t="shared" si="90"/>
        <v>rock</v>
      </c>
    </row>
    <row r="968" spans="1:21" hidden="1" x14ac:dyDescent="0.35">
      <c r="A968">
        <v>966</v>
      </c>
      <c r="B968" s="4" t="s">
        <v>878</v>
      </c>
      <c r="C968" s="3" t="s">
        <v>1962</v>
      </c>
      <c r="D968">
        <v>1700</v>
      </c>
      <c r="E968" s="11" cm="1">
        <f t="array" ref="E968">_xlfn.IFS(L968="USD",F968, L968="CAD", F968*0.73, L968="AUD", F968*0.64, L968="DKK",F968*0.13, L968="GBP", F968*1.07, L968="CHF", F968*1.01, L968="EUR", F968*0.96)</f>
        <v>13468</v>
      </c>
      <c r="F968">
        <v>13468</v>
      </c>
      <c r="G968" s="7">
        <f t="shared" si="91"/>
        <v>7.9223529411764702</v>
      </c>
      <c r="H968" t="s">
        <v>20</v>
      </c>
      <c r="I968">
        <f t="shared" si="92"/>
        <v>54.971428571428568</v>
      </c>
      <c r="J968">
        <v>245</v>
      </c>
      <c r="K968" t="s">
        <v>21</v>
      </c>
      <c r="L968" t="s">
        <v>22</v>
      </c>
      <c r="M968" s="9">
        <f t="shared" si="93"/>
        <v>42901.208333333328</v>
      </c>
      <c r="N968">
        <v>1497502800</v>
      </c>
      <c r="O968" s="9">
        <f t="shared" si="94"/>
        <v>42903.208333333328</v>
      </c>
      <c r="P968">
        <v>1497675600</v>
      </c>
      <c r="Q968" t="b">
        <v>0</v>
      </c>
      <c r="R968" t="b">
        <v>0</v>
      </c>
      <c r="S968" t="s">
        <v>33</v>
      </c>
      <c r="T968" t="str">
        <f t="shared" si="95"/>
        <v>theater/</v>
      </c>
      <c r="U968" t="str">
        <f t="shared" si="90"/>
        <v>plays</v>
      </c>
    </row>
    <row r="969" spans="1:21" hidden="1" x14ac:dyDescent="0.35">
      <c r="A969">
        <v>967</v>
      </c>
      <c r="B969" s="4" t="s">
        <v>1963</v>
      </c>
      <c r="C969" s="3" t="s">
        <v>1964</v>
      </c>
      <c r="D969">
        <v>88400</v>
      </c>
      <c r="E969" s="11" cm="1">
        <f t="array" ref="E969">_xlfn.IFS(L969="USD",F969, L969="CAD", F969*0.73, L969="AUD", F969*0.64, L969="DKK",F969*0.13, L969="GBP", F969*1.07, L969="CHF", F969*1.01, L969="EUR", F969*0.96)</f>
        <v>121138</v>
      </c>
      <c r="F969">
        <v>121138</v>
      </c>
      <c r="G969" s="7">
        <f t="shared" si="91"/>
        <v>1.3703393665158372</v>
      </c>
      <c r="H969" t="s">
        <v>20</v>
      </c>
      <c r="I969">
        <f t="shared" si="92"/>
        <v>77.010807374443743</v>
      </c>
      <c r="J969">
        <v>1573</v>
      </c>
      <c r="K969" t="s">
        <v>21</v>
      </c>
      <c r="L969" t="s">
        <v>22</v>
      </c>
      <c r="M969" s="9">
        <f t="shared" si="93"/>
        <v>41005.208333333336</v>
      </c>
      <c r="N969">
        <v>1333688400</v>
      </c>
      <c r="O969" s="9">
        <f t="shared" si="94"/>
        <v>41042.208333333336</v>
      </c>
      <c r="P969">
        <v>1336885200</v>
      </c>
      <c r="Q969" t="b">
        <v>0</v>
      </c>
      <c r="R969" t="b">
        <v>0</v>
      </c>
      <c r="S969" t="s">
        <v>319</v>
      </c>
      <c r="T969" t="str">
        <f t="shared" si="95"/>
        <v>music/</v>
      </c>
      <c r="U969" t="str">
        <f t="shared" si="90"/>
        <v>world music</v>
      </c>
    </row>
    <row r="970" spans="1:21" ht="31" hidden="1" x14ac:dyDescent="0.35">
      <c r="A970">
        <v>968</v>
      </c>
      <c r="B970" s="4" t="s">
        <v>1965</v>
      </c>
      <c r="C970" s="3" t="s">
        <v>1966</v>
      </c>
      <c r="D970">
        <v>2400</v>
      </c>
      <c r="E970" s="11" cm="1">
        <f t="array" ref="E970">_xlfn.IFS(L970="USD",F970, L970="CAD", F970*0.73, L970="AUD", F970*0.64, L970="DKK",F970*0.13, L970="GBP", F970*1.07, L970="CHF", F970*1.01, L970="EUR", F970*0.96)</f>
        <v>8117</v>
      </c>
      <c r="F970">
        <v>8117</v>
      </c>
      <c r="G970" s="7">
        <f t="shared" si="91"/>
        <v>3.3820833333333336</v>
      </c>
      <c r="H970" t="s">
        <v>20</v>
      </c>
      <c r="I970">
        <f t="shared" si="92"/>
        <v>71.201754385964918</v>
      </c>
      <c r="J970">
        <v>114</v>
      </c>
      <c r="K970" t="s">
        <v>21</v>
      </c>
      <c r="L970" t="s">
        <v>22</v>
      </c>
      <c r="M970" s="9">
        <f t="shared" si="93"/>
        <v>40544.25</v>
      </c>
      <c r="N970">
        <v>1293861600</v>
      </c>
      <c r="O970" s="9">
        <f t="shared" si="94"/>
        <v>40559.25</v>
      </c>
      <c r="P970">
        <v>1295157600</v>
      </c>
      <c r="Q970" t="b">
        <v>0</v>
      </c>
      <c r="R970" t="b">
        <v>0</v>
      </c>
      <c r="S970" t="s">
        <v>17</v>
      </c>
      <c r="T970" t="str">
        <f t="shared" si="95"/>
        <v>food/</v>
      </c>
      <c r="U970" t="str">
        <f t="shared" si="90"/>
        <v>food trucks</v>
      </c>
    </row>
    <row r="971" spans="1:21" hidden="1" x14ac:dyDescent="0.35">
      <c r="A971">
        <v>969</v>
      </c>
      <c r="B971" s="4" t="s">
        <v>1967</v>
      </c>
      <c r="C971" s="3" t="s">
        <v>1968</v>
      </c>
      <c r="D971">
        <v>7900</v>
      </c>
      <c r="E971" s="11" cm="1">
        <f t="array" ref="E971">_xlfn.IFS(L971="USD",F971, L971="CAD", F971*0.73, L971="AUD", F971*0.64, L971="DKK",F971*0.13, L971="GBP", F971*1.07, L971="CHF", F971*1.01, L971="EUR", F971*0.96)</f>
        <v>8550</v>
      </c>
      <c r="F971">
        <v>8550</v>
      </c>
      <c r="G971" s="7">
        <f t="shared" si="91"/>
        <v>1.0822784810126582</v>
      </c>
      <c r="H971" t="s">
        <v>20</v>
      </c>
      <c r="I971">
        <f t="shared" si="92"/>
        <v>91.935483870967744</v>
      </c>
      <c r="J971">
        <v>93</v>
      </c>
      <c r="K971" t="s">
        <v>21</v>
      </c>
      <c r="L971" t="s">
        <v>22</v>
      </c>
      <c r="M971" s="9">
        <f t="shared" si="93"/>
        <v>43821.25</v>
      </c>
      <c r="N971">
        <v>1576994400</v>
      </c>
      <c r="O971" s="9">
        <f t="shared" si="94"/>
        <v>43828.25</v>
      </c>
      <c r="P971">
        <v>1577599200</v>
      </c>
      <c r="Q971" t="b">
        <v>0</v>
      </c>
      <c r="R971" t="b">
        <v>0</v>
      </c>
      <c r="S971" t="s">
        <v>33</v>
      </c>
      <c r="T971" t="str">
        <f t="shared" si="95"/>
        <v>theater/</v>
      </c>
      <c r="U971" t="str">
        <f t="shared" ref="U971:U1001" si="96">RIGHT(S971, LEN(S971)-SEARCH("/",S971, 1))</f>
        <v>plays</v>
      </c>
    </row>
    <row r="972" spans="1:21" ht="31" x14ac:dyDescent="0.35">
      <c r="A972">
        <v>970</v>
      </c>
      <c r="B972" s="4" t="s">
        <v>1969</v>
      </c>
      <c r="C972" s="3" t="s">
        <v>1970</v>
      </c>
      <c r="D972">
        <v>94900</v>
      </c>
      <c r="E972" s="11" cm="1">
        <f t="array" ref="E972">_xlfn.IFS(L972="USD",F972, L972="CAD", F972*0.73, L972="AUD", F972*0.64, L972="DKK",F972*0.13, L972="GBP", F972*1.07, L972="CHF", F972*1.01, L972="EUR", F972*0.96)</f>
        <v>57659</v>
      </c>
      <c r="F972">
        <v>57659</v>
      </c>
      <c r="G972" s="7">
        <f t="shared" si="91"/>
        <v>0.60757639620653314</v>
      </c>
      <c r="H972" t="s">
        <v>14</v>
      </c>
      <c r="I972">
        <f t="shared" si="92"/>
        <v>97.069023569023571</v>
      </c>
      <c r="J972">
        <v>594</v>
      </c>
      <c r="K972" t="s">
        <v>21</v>
      </c>
      <c r="L972" t="s">
        <v>22</v>
      </c>
      <c r="M972" s="9">
        <f t="shared" si="93"/>
        <v>40672.208333333336</v>
      </c>
      <c r="N972">
        <v>1304917200</v>
      </c>
      <c r="O972" s="9">
        <f t="shared" si="94"/>
        <v>40673.208333333336</v>
      </c>
      <c r="P972">
        <v>1305003600</v>
      </c>
      <c r="Q972" t="b">
        <v>0</v>
      </c>
      <c r="R972" t="b">
        <v>0</v>
      </c>
      <c r="S972" t="s">
        <v>33</v>
      </c>
      <c r="T972" t="str">
        <f t="shared" si="95"/>
        <v>theater/</v>
      </c>
      <c r="U972" t="str">
        <f t="shared" si="96"/>
        <v>plays</v>
      </c>
    </row>
    <row r="973" spans="1:21" x14ac:dyDescent="0.35">
      <c r="A973">
        <v>971</v>
      </c>
      <c r="B973" s="4" t="s">
        <v>1971</v>
      </c>
      <c r="C973" s="3" t="s">
        <v>1972</v>
      </c>
      <c r="D973">
        <v>5100</v>
      </c>
      <c r="E973" s="11" cm="1">
        <f t="array" ref="E973">_xlfn.IFS(L973="USD",F973, L973="CAD", F973*0.73, L973="AUD", F973*0.64, L973="DKK",F973*0.13, L973="GBP", F973*1.07, L973="CHF", F973*1.01, L973="EUR", F973*0.96)</f>
        <v>1414</v>
      </c>
      <c r="F973">
        <v>1414</v>
      </c>
      <c r="G973" s="7">
        <f t="shared" si="91"/>
        <v>0.27725490196078434</v>
      </c>
      <c r="H973" t="s">
        <v>14</v>
      </c>
      <c r="I973">
        <f t="shared" si="92"/>
        <v>58.916666666666664</v>
      </c>
      <c r="J973">
        <v>24</v>
      </c>
      <c r="K973" t="s">
        <v>21</v>
      </c>
      <c r="L973" t="s">
        <v>22</v>
      </c>
      <c r="M973" s="9">
        <f t="shared" si="93"/>
        <v>41555.208333333336</v>
      </c>
      <c r="N973">
        <v>1381208400</v>
      </c>
      <c r="O973" s="9">
        <f t="shared" si="94"/>
        <v>41561.208333333336</v>
      </c>
      <c r="P973">
        <v>1381726800</v>
      </c>
      <c r="Q973" t="b">
        <v>0</v>
      </c>
      <c r="R973" t="b">
        <v>0</v>
      </c>
      <c r="S973" t="s">
        <v>269</v>
      </c>
      <c r="T973" t="str">
        <f t="shared" si="95"/>
        <v>film &amp; video/</v>
      </c>
      <c r="U973" t="str">
        <f t="shared" si="96"/>
        <v>television</v>
      </c>
    </row>
    <row r="974" spans="1:21" ht="31" hidden="1" x14ac:dyDescent="0.35">
      <c r="A974">
        <v>972</v>
      </c>
      <c r="B974" s="4" t="s">
        <v>1973</v>
      </c>
      <c r="C974" s="3" t="s">
        <v>1974</v>
      </c>
      <c r="D974">
        <v>42700</v>
      </c>
      <c r="E974" s="11" cm="1">
        <f t="array" ref="E974">_xlfn.IFS(L974="USD",F974, L974="CAD", F974*0.73, L974="AUD", F974*0.64, L974="DKK",F974*0.13, L974="GBP", F974*1.07, L974="CHF", F974*1.01, L974="EUR", F974*0.96)</f>
        <v>97524</v>
      </c>
      <c r="F974">
        <v>97524</v>
      </c>
      <c r="G974" s="7">
        <f t="shared" si="91"/>
        <v>2.283934426229508</v>
      </c>
      <c r="H974" t="s">
        <v>20</v>
      </c>
      <c r="I974">
        <f t="shared" si="92"/>
        <v>58.015466983938133</v>
      </c>
      <c r="J974">
        <v>1681</v>
      </c>
      <c r="K974" t="s">
        <v>21</v>
      </c>
      <c r="L974" t="s">
        <v>22</v>
      </c>
      <c r="M974" s="9">
        <f t="shared" si="93"/>
        <v>41792.208333333336</v>
      </c>
      <c r="N974">
        <v>1401685200</v>
      </c>
      <c r="O974" s="9">
        <f t="shared" si="94"/>
        <v>41801.208333333336</v>
      </c>
      <c r="P974">
        <v>1402462800</v>
      </c>
      <c r="Q974" t="b">
        <v>0</v>
      </c>
      <c r="R974" t="b">
        <v>1</v>
      </c>
      <c r="S974" t="s">
        <v>28</v>
      </c>
      <c r="T974" t="str">
        <f t="shared" si="95"/>
        <v>technology/</v>
      </c>
      <c r="U974" t="str">
        <f t="shared" si="96"/>
        <v>web</v>
      </c>
    </row>
    <row r="975" spans="1:21" x14ac:dyDescent="0.35">
      <c r="A975">
        <v>973</v>
      </c>
      <c r="B975" s="4" t="s">
        <v>1975</v>
      </c>
      <c r="C975" s="3" t="s">
        <v>1976</v>
      </c>
      <c r="D975">
        <v>121100</v>
      </c>
      <c r="E975" s="11" cm="1">
        <f t="array" ref="E975">_xlfn.IFS(L975="USD",F975, L975="CAD", F975*0.73, L975="AUD", F975*0.64, L975="DKK",F975*0.13, L975="GBP", F975*1.07, L975="CHF", F975*1.01, L975="EUR", F975*0.96)</f>
        <v>26176</v>
      </c>
      <c r="F975">
        <v>26176</v>
      </c>
      <c r="G975" s="7">
        <f t="shared" si="91"/>
        <v>0.21615194054500414</v>
      </c>
      <c r="H975" t="s">
        <v>14</v>
      </c>
      <c r="I975">
        <f t="shared" si="92"/>
        <v>103.87301587301587</v>
      </c>
      <c r="J975">
        <v>252</v>
      </c>
      <c r="K975" t="s">
        <v>21</v>
      </c>
      <c r="L975" t="s">
        <v>22</v>
      </c>
      <c r="M975" s="9">
        <f t="shared" si="93"/>
        <v>40522.25</v>
      </c>
      <c r="N975">
        <v>1291960800</v>
      </c>
      <c r="O975" s="9">
        <f t="shared" si="94"/>
        <v>40524.25</v>
      </c>
      <c r="P975">
        <v>1292133600</v>
      </c>
      <c r="Q975" t="b">
        <v>0</v>
      </c>
      <c r="R975" t="b">
        <v>1</v>
      </c>
      <c r="S975" t="s">
        <v>33</v>
      </c>
      <c r="T975" t="str">
        <f t="shared" si="95"/>
        <v>theater/</v>
      </c>
      <c r="U975" t="str">
        <f t="shared" si="96"/>
        <v>plays</v>
      </c>
    </row>
    <row r="976" spans="1:21" hidden="1" x14ac:dyDescent="0.35">
      <c r="A976">
        <v>974</v>
      </c>
      <c r="B976" s="4" t="s">
        <v>1977</v>
      </c>
      <c r="C976" s="3" t="s">
        <v>1978</v>
      </c>
      <c r="D976">
        <v>800</v>
      </c>
      <c r="E976" s="11" cm="1">
        <f t="array" ref="E976">_xlfn.IFS(L976="USD",F976, L976="CAD", F976*0.73, L976="AUD", F976*0.64, L976="DKK",F976*0.13, L976="GBP", F976*1.07, L976="CHF", F976*1.01, L976="EUR", F976*0.96)</f>
        <v>2991</v>
      </c>
      <c r="F976">
        <v>2991</v>
      </c>
      <c r="G976" s="7">
        <f t="shared" si="91"/>
        <v>3.73875</v>
      </c>
      <c r="H976" t="s">
        <v>20</v>
      </c>
      <c r="I976">
        <f t="shared" si="92"/>
        <v>93.46875</v>
      </c>
      <c r="J976">
        <v>32</v>
      </c>
      <c r="K976" t="s">
        <v>21</v>
      </c>
      <c r="L976" t="s">
        <v>22</v>
      </c>
      <c r="M976" s="9">
        <f t="shared" si="93"/>
        <v>41412.208333333336</v>
      </c>
      <c r="N976">
        <v>1368853200</v>
      </c>
      <c r="O976" s="9">
        <f t="shared" si="94"/>
        <v>41413.208333333336</v>
      </c>
      <c r="P976">
        <v>1368939600</v>
      </c>
      <c r="Q976" t="b">
        <v>0</v>
      </c>
      <c r="R976" t="b">
        <v>0</v>
      </c>
      <c r="S976" t="s">
        <v>60</v>
      </c>
      <c r="T976" t="str">
        <f t="shared" si="95"/>
        <v>music/</v>
      </c>
      <c r="U976" t="str">
        <f t="shared" si="96"/>
        <v>indie rock</v>
      </c>
    </row>
    <row r="977" spans="1:21" hidden="1" x14ac:dyDescent="0.35">
      <c r="A977">
        <v>975</v>
      </c>
      <c r="B977" s="4" t="s">
        <v>1979</v>
      </c>
      <c r="C977" s="3" t="s">
        <v>1980</v>
      </c>
      <c r="D977">
        <v>5400</v>
      </c>
      <c r="E977" s="11" cm="1">
        <f t="array" ref="E977">_xlfn.IFS(L977="USD",F977, L977="CAD", F977*0.73, L977="AUD", F977*0.64, L977="DKK",F977*0.13, L977="GBP", F977*1.07, L977="CHF", F977*1.01, L977="EUR", F977*0.96)</f>
        <v>8366</v>
      </c>
      <c r="F977">
        <v>8366</v>
      </c>
      <c r="G977" s="7">
        <f t="shared" si="91"/>
        <v>1.5492592592592593</v>
      </c>
      <c r="H977" t="s">
        <v>20</v>
      </c>
      <c r="I977">
        <f t="shared" si="92"/>
        <v>61.970370370370368</v>
      </c>
      <c r="J977">
        <v>135</v>
      </c>
      <c r="K977" t="s">
        <v>21</v>
      </c>
      <c r="L977" t="s">
        <v>22</v>
      </c>
      <c r="M977" s="9">
        <f t="shared" si="93"/>
        <v>42337.25</v>
      </c>
      <c r="N977">
        <v>1448776800</v>
      </c>
      <c r="O977" s="9">
        <f t="shared" si="94"/>
        <v>42376.25</v>
      </c>
      <c r="P977">
        <v>1452146400</v>
      </c>
      <c r="Q977" t="b">
        <v>0</v>
      </c>
      <c r="R977" t="b">
        <v>1</v>
      </c>
      <c r="S977" t="s">
        <v>33</v>
      </c>
      <c r="T977" t="str">
        <f t="shared" si="95"/>
        <v>theater/</v>
      </c>
      <c r="U977" t="str">
        <f t="shared" si="96"/>
        <v>plays</v>
      </c>
    </row>
    <row r="978" spans="1:21" ht="31" hidden="1" x14ac:dyDescent="0.35">
      <c r="A978">
        <v>976</v>
      </c>
      <c r="B978" s="4" t="s">
        <v>1981</v>
      </c>
      <c r="C978" s="3" t="s">
        <v>1982</v>
      </c>
      <c r="D978">
        <v>4000</v>
      </c>
      <c r="E978" s="11" cm="1">
        <f t="array" ref="E978">_xlfn.IFS(L978="USD",F978, L978="CAD", F978*0.73, L978="AUD", F978*0.64, L978="DKK",F978*0.13, L978="GBP", F978*1.07, L978="CHF", F978*1.01, L978="EUR", F978*0.96)</f>
        <v>12886</v>
      </c>
      <c r="F978">
        <v>12886</v>
      </c>
      <c r="G978" s="7">
        <f t="shared" si="91"/>
        <v>3.2214999999999998</v>
      </c>
      <c r="H978" t="s">
        <v>20</v>
      </c>
      <c r="I978">
        <f t="shared" si="92"/>
        <v>92.042857142857144</v>
      </c>
      <c r="J978">
        <v>140</v>
      </c>
      <c r="K978" t="s">
        <v>21</v>
      </c>
      <c r="L978" t="s">
        <v>22</v>
      </c>
      <c r="M978" s="9">
        <f t="shared" si="93"/>
        <v>40571.25</v>
      </c>
      <c r="N978">
        <v>1296194400</v>
      </c>
      <c r="O978" s="9">
        <f t="shared" si="94"/>
        <v>40577.25</v>
      </c>
      <c r="P978">
        <v>1296712800</v>
      </c>
      <c r="Q978" t="b">
        <v>0</v>
      </c>
      <c r="R978" t="b">
        <v>1</v>
      </c>
      <c r="S978" t="s">
        <v>33</v>
      </c>
      <c r="T978" t="str">
        <f t="shared" si="95"/>
        <v>theater/</v>
      </c>
      <c r="U978" t="str">
        <f t="shared" si="96"/>
        <v>plays</v>
      </c>
    </row>
    <row r="979" spans="1:21" x14ac:dyDescent="0.35">
      <c r="A979">
        <v>977</v>
      </c>
      <c r="B979" s="4" t="s">
        <v>1258</v>
      </c>
      <c r="C979" s="3" t="s">
        <v>1983</v>
      </c>
      <c r="D979">
        <v>7000</v>
      </c>
      <c r="E979" s="11" cm="1">
        <f t="array" ref="E979">_xlfn.IFS(L979="USD",F979, L979="CAD", F979*0.73, L979="AUD", F979*0.64, L979="DKK",F979*0.13, L979="GBP", F979*1.07, L979="CHF", F979*1.01, L979="EUR", F979*0.96)</f>
        <v>5177</v>
      </c>
      <c r="F979">
        <v>5177</v>
      </c>
      <c r="G979" s="7">
        <f t="shared" si="91"/>
        <v>0.73957142857142855</v>
      </c>
      <c r="H979" t="s">
        <v>14</v>
      </c>
      <c r="I979">
        <f t="shared" si="92"/>
        <v>77.268656716417908</v>
      </c>
      <c r="J979">
        <v>67</v>
      </c>
      <c r="K979" t="s">
        <v>21</v>
      </c>
      <c r="L979" t="s">
        <v>22</v>
      </c>
      <c r="M979" s="9">
        <f t="shared" si="93"/>
        <v>43138.25</v>
      </c>
      <c r="N979">
        <v>1517983200</v>
      </c>
      <c r="O979" s="9">
        <f t="shared" si="94"/>
        <v>43170.25</v>
      </c>
      <c r="P979">
        <v>1520748000</v>
      </c>
      <c r="Q979" t="b">
        <v>0</v>
      </c>
      <c r="R979" t="b">
        <v>0</v>
      </c>
      <c r="S979" t="s">
        <v>17</v>
      </c>
      <c r="T979" t="str">
        <f t="shared" si="95"/>
        <v>food/</v>
      </c>
      <c r="U979" t="str">
        <f t="shared" si="96"/>
        <v>food trucks</v>
      </c>
    </row>
    <row r="980" spans="1:21" hidden="1" x14ac:dyDescent="0.35">
      <c r="A980">
        <v>978</v>
      </c>
      <c r="B980" s="4" t="s">
        <v>1984</v>
      </c>
      <c r="C980" s="3" t="s">
        <v>1985</v>
      </c>
      <c r="D980">
        <v>1000</v>
      </c>
      <c r="E980" s="11" cm="1">
        <f t="array" ref="E980">_xlfn.IFS(L980="USD",F980, L980="CAD", F980*0.73, L980="AUD", F980*0.64, L980="DKK",F980*0.13, L980="GBP", F980*1.07, L980="CHF", F980*1.01, L980="EUR", F980*0.96)</f>
        <v>8641</v>
      </c>
      <c r="F980">
        <v>8641</v>
      </c>
      <c r="G980" s="7">
        <f t="shared" si="91"/>
        <v>8.641</v>
      </c>
      <c r="H980" t="s">
        <v>20</v>
      </c>
      <c r="I980">
        <f t="shared" si="92"/>
        <v>93.923913043478265</v>
      </c>
      <c r="J980">
        <v>92</v>
      </c>
      <c r="K980" t="s">
        <v>21</v>
      </c>
      <c r="L980" t="s">
        <v>22</v>
      </c>
      <c r="M980" s="9">
        <f t="shared" si="93"/>
        <v>42686.25</v>
      </c>
      <c r="N980">
        <v>1478930400</v>
      </c>
      <c r="O980" s="9">
        <f t="shared" si="94"/>
        <v>42708.25</v>
      </c>
      <c r="P980">
        <v>1480831200</v>
      </c>
      <c r="Q980" t="b">
        <v>0</v>
      </c>
      <c r="R980" t="b">
        <v>0</v>
      </c>
      <c r="S980" t="s">
        <v>89</v>
      </c>
      <c r="T980" t="str">
        <f t="shared" si="95"/>
        <v>games/</v>
      </c>
      <c r="U980" t="str">
        <f t="shared" si="96"/>
        <v>video games</v>
      </c>
    </row>
    <row r="981" spans="1:21" hidden="1" x14ac:dyDescent="0.35">
      <c r="A981">
        <v>979</v>
      </c>
      <c r="B981" s="4" t="s">
        <v>1986</v>
      </c>
      <c r="C981" s="3" t="s">
        <v>1987</v>
      </c>
      <c r="D981">
        <v>60200</v>
      </c>
      <c r="E981" s="11" cm="1">
        <f t="array" ref="E981">_xlfn.IFS(L981="USD",F981, L981="CAD", F981*0.73, L981="AUD", F981*0.64, L981="DKK",F981*0.13, L981="GBP", F981*1.07, L981="CHF", F981*1.01, L981="EUR", F981*0.96)</f>
        <v>92281.08</v>
      </c>
      <c r="F981">
        <v>86244</v>
      </c>
      <c r="G981" s="7">
        <f t="shared" si="91"/>
        <v>1.432624584717608</v>
      </c>
      <c r="H981" t="s">
        <v>20</v>
      </c>
      <c r="I981">
        <f t="shared" si="92"/>
        <v>84.969458128078813</v>
      </c>
      <c r="J981">
        <v>1015</v>
      </c>
      <c r="K981" t="s">
        <v>40</v>
      </c>
      <c r="L981" t="s">
        <v>41</v>
      </c>
      <c r="M981" s="9">
        <f t="shared" si="93"/>
        <v>42078.208333333328</v>
      </c>
      <c r="N981">
        <v>1426395600</v>
      </c>
      <c r="O981" s="9">
        <f t="shared" si="94"/>
        <v>42084.208333333328</v>
      </c>
      <c r="P981">
        <v>1426914000</v>
      </c>
      <c r="Q981" t="b">
        <v>0</v>
      </c>
      <c r="R981" t="b">
        <v>0</v>
      </c>
      <c r="S981" t="s">
        <v>33</v>
      </c>
      <c r="T981" t="str">
        <f t="shared" si="95"/>
        <v>theater/</v>
      </c>
      <c r="U981" t="str">
        <f t="shared" si="96"/>
        <v>plays</v>
      </c>
    </row>
    <row r="982" spans="1:21" x14ac:dyDescent="0.35">
      <c r="A982">
        <v>980</v>
      </c>
      <c r="B982" s="4" t="s">
        <v>1988</v>
      </c>
      <c r="C982" s="3" t="s">
        <v>1989</v>
      </c>
      <c r="D982">
        <v>195200</v>
      </c>
      <c r="E982" s="11" cm="1">
        <f t="array" ref="E982">_xlfn.IFS(L982="USD",F982, L982="CAD", F982*0.73, L982="AUD", F982*0.64, L982="DKK",F982*0.13, L982="GBP", F982*1.07, L982="CHF", F982*1.01, L982="EUR", F982*0.96)</f>
        <v>78630</v>
      </c>
      <c r="F982">
        <v>78630</v>
      </c>
      <c r="G982" s="7">
        <f t="shared" si="91"/>
        <v>0.40281762295081969</v>
      </c>
      <c r="H982" t="s">
        <v>14</v>
      </c>
      <c r="I982">
        <f t="shared" si="92"/>
        <v>105.97035040431267</v>
      </c>
      <c r="J982">
        <v>742</v>
      </c>
      <c r="K982" t="s">
        <v>21</v>
      </c>
      <c r="L982" t="s">
        <v>22</v>
      </c>
      <c r="M982" s="9">
        <f t="shared" si="93"/>
        <v>42307.208333333328</v>
      </c>
      <c r="N982">
        <v>1446181200</v>
      </c>
      <c r="O982" s="9">
        <f t="shared" si="94"/>
        <v>42312.25</v>
      </c>
      <c r="P982">
        <v>1446616800</v>
      </c>
      <c r="Q982" t="b">
        <v>1</v>
      </c>
      <c r="R982" t="b">
        <v>0</v>
      </c>
      <c r="S982" t="s">
        <v>68</v>
      </c>
      <c r="T982" t="str">
        <f t="shared" si="95"/>
        <v>publishing/</v>
      </c>
      <c r="U982" t="str">
        <f t="shared" si="96"/>
        <v>nonfiction</v>
      </c>
    </row>
    <row r="983" spans="1:21" hidden="1" x14ac:dyDescent="0.35">
      <c r="A983">
        <v>981</v>
      </c>
      <c r="B983" s="4" t="s">
        <v>1990</v>
      </c>
      <c r="C983" s="3" t="s">
        <v>1991</v>
      </c>
      <c r="D983">
        <v>6700</v>
      </c>
      <c r="E983" s="11" cm="1">
        <f t="array" ref="E983">_xlfn.IFS(L983="USD",F983, L983="CAD", F983*0.73, L983="AUD", F983*0.64, L983="DKK",F983*0.13, L983="GBP", F983*1.07, L983="CHF", F983*1.01, L983="EUR", F983*0.96)</f>
        <v>11941</v>
      </c>
      <c r="F983">
        <v>11941</v>
      </c>
      <c r="G983" s="7">
        <f t="shared" si="91"/>
        <v>1.7822388059701493</v>
      </c>
      <c r="H983" t="s">
        <v>20</v>
      </c>
      <c r="I983">
        <f t="shared" si="92"/>
        <v>36.969040247678016</v>
      </c>
      <c r="J983">
        <v>323</v>
      </c>
      <c r="K983" t="s">
        <v>21</v>
      </c>
      <c r="L983" t="s">
        <v>22</v>
      </c>
      <c r="M983" s="9">
        <f t="shared" si="93"/>
        <v>43094.25</v>
      </c>
      <c r="N983">
        <v>1514181600</v>
      </c>
      <c r="O983" s="9">
        <f t="shared" si="94"/>
        <v>43127.25</v>
      </c>
      <c r="P983">
        <v>1517032800</v>
      </c>
      <c r="Q983" t="b">
        <v>0</v>
      </c>
      <c r="R983" t="b">
        <v>0</v>
      </c>
      <c r="S983" t="s">
        <v>28</v>
      </c>
      <c r="T983" t="str">
        <f t="shared" si="95"/>
        <v>technology/</v>
      </c>
      <c r="U983" t="str">
        <f t="shared" si="96"/>
        <v>web</v>
      </c>
    </row>
    <row r="984" spans="1:21" x14ac:dyDescent="0.35">
      <c r="A984">
        <v>982</v>
      </c>
      <c r="B984" s="4" t="s">
        <v>1992</v>
      </c>
      <c r="C984" s="3" t="s">
        <v>1993</v>
      </c>
      <c r="D984">
        <v>7200</v>
      </c>
      <c r="E984" s="11" cm="1">
        <f t="array" ref="E984">_xlfn.IFS(L984="USD",F984, L984="CAD", F984*0.73, L984="AUD", F984*0.64, L984="DKK",F984*0.13, L984="GBP", F984*1.07, L984="CHF", F984*1.01, L984="EUR", F984*0.96)</f>
        <v>6115</v>
      </c>
      <c r="F984">
        <v>6115</v>
      </c>
      <c r="G984" s="7">
        <f t="shared" si="91"/>
        <v>0.84930555555555554</v>
      </c>
      <c r="H984" t="s">
        <v>14</v>
      </c>
      <c r="I984">
        <f t="shared" si="92"/>
        <v>81.533333333333331</v>
      </c>
      <c r="J984">
        <v>75</v>
      </c>
      <c r="K984" t="s">
        <v>21</v>
      </c>
      <c r="L984" t="s">
        <v>22</v>
      </c>
      <c r="M984" s="9">
        <f t="shared" si="93"/>
        <v>40743.208333333336</v>
      </c>
      <c r="N984">
        <v>1311051600</v>
      </c>
      <c r="O984" s="9">
        <f t="shared" si="94"/>
        <v>40745.208333333336</v>
      </c>
      <c r="P984">
        <v>1311224400</v>
      </c>
      <c r="Q984" t="b">
        <v>0</v>
      </c>
      <c r="R984" t="b">
        <v>1</v>
      </c>
      <c r="S984" t="s">
        <v>42</v>
      </c>
      <c r="T984" t="str">
        <f t="shared" si="95"/>
        <v>film &amp; video/</v>
      </c>
      <c r="U984" t="str">
        <f t="shared" si="96"/>
        <v>documentary</v>
      </c>
    </row>
    <row r="985" spans="1:21" hidden="1" x14ac:dyDescent="0.35">
      <c r="A985">
        <v>983</v>
      </c>
      <c r="B985" s="4" t="s">
        <v>1994</v>
      </c>
      <c r="C985" s="3" t="s">
        <v>1995</v>
      </c>
      <c r="D985">
        <v>129100</v>
      </c>
      <c r="E985" s="11" cm="1">
        <f t="array" ref="E985">_xlfn.IFS(L985="USD",F985, L985="CAD", F985*0.73, L985="AUD", F985*0.64, L985="DKK",F985*0.13, L985="GBP", F985*1.07, L985="CHF", F985*1.01, L985="EUR", F985*0.96)</f>
        <v>188404</v>
      </c>
      <c r="F985">
        <v>188404</v>
      </c>
      <c r="G985" s="7">
        <f t="shared" si="91"/>
        <v>1.4593648334624323</v>
      </c>
      <c r="H985" t="s">
        <v>20</v>
      </c>
      <c r="I985">
        <f t="shared" si="92"/>
        <v>80.999140154772135</v>
      </c>
      <c r="J985">
        <v>2326</v>
      </c>
      <c r="K985" t="s">
        <v>21</v>
      </c>
      <c r="L985" t="s">
        <v>22</v>
      </c>
      <c r="M985" s="9">
        <f t="shared" si="93"/>
        <v>43681.208333333328</v>
      </c>
      <c r="N985">
        <v>1564894800</v>
      </c>
      <c r="O985" s="9">
        <f t="shared" si="94"/>
        <v>43696.208333333328</v>
      </c>
      <c r="P985">
        <v>1566190800</v>
      </c>
      <c r="Q985" t="b">
        <v>0</v>
      </c>
      <c r="R985" t="b">
        <v>0</v>
      </c>
      <c r="S985" t="s">
        <v>42</v>
      </c>
      <c r="T985" t="str">
        <f t="shared" si="95"/>
        <v>film &amp; video/</v>
      </c>
      <c r="U985" t="str">
        <f t="shared" si="96"/>
        <v>documentary</v>
      </c>
    </row>
    <row r="986" spans="1:21" ht="31" hidden="1" x14ac:dyDescent="0.35">
      <c r="A986">
        <v>984</v>
      </c>
      <c r="B986" s="4" t="s">
        <v>1996</v>
      </c>
      <c r="C986" s="3" t="s">
        <v>1997</v>
      </c>
      <c r="D986">
        <v>6500</v>
      </c>
      <c r="E986" s="11" cm="1">
        <f t="array" ref="E986">_xlfn.IFS(L986="USD",F986, L986="CAD", F986*0.73, L986="AUD", F986*0.64, L986="DKK",F986*0.13, L986="GBP", F986*1.07, L986="CHF", F986*1.01, L986="EUR", F986*0.96)</f>
        <v>9910</v>
      </c>
      <c r="F986">
        <v>9910</v>
      </c>
      <c r="G986" s="7">
        <f t="shared" si="91"/>
        <v>1.5246153846153847</v>
      </c>
      <c r="H986" t="s">
        <v>20</v>
      </c>
      <c r="I986">
        <f t="shared" si="92"/>
        <v>26.010498687664043</v>
      </c>
      <c r="J986">
        <v>381</v>
      </c>
      <c r="K986" t="s">
        <v>21</v>
      </c>
      <c r="L986" t="s">
        <v>22</v>
      </c>
      <c r="M986" s="9">
        <f t="shared" si="93"/>
        <v>43716.208333333328</v>
      </c>
      <c r="N986">
        <v>1567918800</v>
      </c>
      <c r="O986" s="9">
        <f t="shared" si="94"/>
        <v>43742.208333333328</v>
      </c>
      <c r="P986">
        <v>1570165200</v>
      </c>
      <c r="Q986" t="b">
        <v>0</v>
      </c>
      <c r="R986" t="b">
        <v>0</v>
      </c>
      <c r="S986" t="s">
        <v>33</v>
      </c>
      <c r="T986" t="str">
        <f t="shared" si="95"/>
        <v>theater/</v>
      </c>
      <c r="U986" t="str">
        <f t="shared" si="96"/>
        <v>plays</v>
      </c>
    </row>
    <row r="987" spans="1:21" x14ac:dyDescent="0.35">
      <c r="A987">
        <v>985</v>
      </c>
      <c r="B987" s="4" t="s">
        <v>1998</v>
      </c>
      <c r="C987" s="3" t="s">
        <v>1999</v>
      </c>
      <c r="D987">
        <v>170600</v>
      </c>
      <c r="E987" s="11" cm="1">
        <f t="array" ref="E987">_xlfn.IFS(L987="USD",F987, L987="CAD", F987*0.73, L987="AUD", F987*0.64, L987="DKK",F987*0.13, L987="GBP", F987*1.07, L987="CHF", F987*1.01, L987="EUR", F987*0.96)</f>
        <v>114523</v>
      </c>
      <c r="F987">
        <v>114523</v>
      </c>
      <c r="G987" s="7">
        <f t="shared" si="91"/>
        <v>0.67129542790152408</v>
      </c>
      <c r="H987" t="s">
        <v>14</v>
      </c>
      <c r="I987">
        <f t="shared" si="92"/>
        <v>25.998410896708286</v>
      </c>
      <c r="J987">
        <v>4405</v>
      </c>
      <c r="K987" t="s">
        <v>21</v>
      </c>
      <c r="L987" t="s">
        <v>22</v>
      </c>
      <c r="M987" s="9">
        <f t="shared" si="93"/>
        <v>41614.25</v>
      </c>
      <c r="N987">
        <v>1386309600</v>
      </c>
      <c r="O987" s="9">
        <f t="shared" si="94"/>
        <v>41640.25</v>
      </c>
      <c r="P987">
        <v>1388556000</v>
      </c>
      <c r="Q987" t="b">
        <v>0</v>
      </c>
      <c r="R987" t="b">
        <v>1</v>
      </c>
      <c r="S987" t="s">
        <v>23</v>
      </c>
      <c r="T987" t="str">
        <f t="shared" si="95"/>
        <v>music/</v>
      </c>
      <c r="U987" t="str">
        <f t="shared" si="96"/>
        <v>rock</v>
      </c>
    </row>
    <row r="988" spans="1:21" ht="31" x14ac:dyDescent="0.35">
      <c r="A988">
        <v>986</v>
      </c>
      <c r="B988" s="4" t="s">
        <v>2000</v>
      </c>
      <c r="C988" s="3" t="s">
        <v>2001</v>
      </c>
      <c r="D988">
        <v>7800</v>
      </c>
      <c r="E988" s="11" cm="1">
        <f t="array" ref="E988">_xlfn.IFS(L988="USD",F988, L988="CAD", F988*0.73, L988="AUD", F988*0.64, L988="DKK",F988*0.13, L988="GBP", F988*1.07, L988="CHF", F988*1.01, L988="EUR", F988*0.96)</f>
        <v>3144</v>
      </c>
      <c r="F988">
        <v>3144</v>
      </c>
      <c r="G988" s="7">
        <f t="shared" si="91"/>
        <v>0.40307692307692305</v>
      </c>
      <c r="H988" t="s">
        <v>14</v>
      </c>
      <c r="I988">
        <f t="shared" si="92"/>
        <v>34.173913043478258</v>
      </c>
      <c r="J988">
        <v>92</v>
      </c>
      <c r="K988" t="s">
        <v>21</v>
      </c>
      <c r="L988" t="s">
        <v>22</v>
      </c>
      <c r="M988" s="9">
        <f t="shared" si="93"/>
        <v>40638.208333333336</v>
      </c>
      <c r="N988">
        <v>1301979600</v>
      </c>
      <c r="O988" s="9">
        <f t="shared" si="94"/>
        <v>40652.208333333336</v>
      </c>
      <c r="P988">
        <v>1303189200</v>
      </c>
      <c r="Q988" t="b">
        <v>0</v>
      </c>
      <c r="R988" t="b">
        <v>0</v>
      </c>
      <c r="S988" t="s">
        <v>23</v>
      </c>
      <c r="T988" t="str">
        <f t="shared" si="95"/>
        <v>music/</v>
      </c>
      <c r="U988" t="str">
        <f t="shared" si="96"/>
        <v>rock</v>
      </c>
    </row>
    <row r="989" spans="1:21" hidden="1" x14ac:dyDescent="0.35">
      <c r="A989">
        <v>987</v>
      </c>
      <c r="B989" s="4" t="s">
        <v>2002</v>
      </c>
      <c r="C989" s="3" t="s">
        <v>2003</v>
      </c>
      <c r="D989">
        <v>6200</v>
      </c>
      <c r="E989" s="11" cm="1">
        <f t="array" ref="E989">_xlfn.IFS(L989="USD",F989, L989="CAD", F989*0.73, L989="AUD", F989*0.64, L989="DKK",F989*0.13, L989="GBP", F989*1.07, L989="CHF", F989*1.01, L989="EUR", F989*0.96)</f>
        <v>13441</v>
      </c>
      <c r="F989">
        <v>13441</v>
      </c>
      <c r="G989" s="7">
        <f t="shared" si="91"/>
        <v>2.1679032258064517</v>
      </c>
      <c r="H989" t="s">
        <v>20</v>
      </c>
      <c r="I989">
        <f t="shared" si="92"/>
        <v>28.002083333333335</v>
      </c>
      <c r="J989">
        <v>480</v>
      </c>
      <c r="K989" t="s">
        <v>21</v>
      </c>
      <c r="L989" t="s">
        <v>22</v>
      </c>
      <c r="M989" s="9">
        <f t="shared" si="93"/>
        <v>42852.208333333328</v>
      </c>
      <c r="N989">
        <v>1493269200</v>
      </c>
      <c r="O989" s="9">
        <f t="shared" si="94"/>
        <v>42866.208333333328</v>
      </c>
      <c r="P989">
        <v>1494478800</v>
      </c>
      <c r="Q989" t="b">
        <v>0</v>
      </c>
      <c r="R989" t="b">
        <v>0</v>
      </c>
      <c r="S989" t="s">
        <v>42</v>
      </c>
      <c r="T989" t="str">
        <f t="shared" si="95"/>
        <v>film &amp; video/</v>
      </c>
      <c r="U989" t="str">
        <f t="shared" si="96"/>
        <v>documentary</v>
      </c>
    </row>
    <row r="990" spans="1:21" x14ac:dyDescent="0.35">
      <c r="A990">
        <v>988</v>
      </c>
      <c r="B990" s="4" t="s">
        <v>2004</v>
      </c>
      <c r="C990" s="3" t="s">
        <v>2005</v>
      </c>
      <c r="D990">
        <v>9400</v>
      </c>
      <c r="E990" s="11" cm="1">
        <f t="array" ref="E990">_xlfn.IFS(L990="USD",F990, L990="CAD", F990*0.73, L990="AUD", F990*0.64, L990="DKK",F990*0.13, L990="GBP", F990*1.07, L990="CHF", F990*1.01, L990="EUR", F990*0.96)</f>
        <v>4899</v>
      </c>
      <c r="F990">
        <v>4899</v>
      </c>
      <c r="G990" s="7">
        <f t="shared" si="91"/>
        <v>0.52117021276595743</v>
      </c>
      <c r="H990" t="s">
        <v>14</v>
      </c>
      <c r="I990">
        <f t="shared" si="92"/>
        <v>76.546875</v>
      </c>
      <c r="J990">
        <v>64</v>
      </c>
      <c r="K990" t="s">
        <v>21</v>
      </c>
      <c r="L990" t="s">
        <v>22</v>
      </c>
      <c r="M990" s="9">
        <f t="shared" si="93"/>
        <v>42686.25</v>
      </c>
      <c r="N990">
        <v>1478930400</v>
      </c>
      <c r="O990" s="9">
        <f t="shared" si="94"/>
        <v>42707.25</v>
      </c>
      <c r="P990">
        <v>1480744800</v>
      </c>
      <c r="Q990" t="b">
        <v>0</v>
      </c>
      <c r="R990" t="b">
        <v>0</v>
      </c>
      <c r="S990" t="s">
        <v>133</v>
      </c>
      <c r="T990" t="str">
        <f t="shared" si="95"/>
        <v>publishing/</v>
      </c>
      <c r="U990" t="str">
        <f t="shared" si="96"/>
        <v>radio &amp; podcasts</v>
      </c>
    </row>
    <row r="991" spans="1:21" hidden="1" x14ac:dyDescent="0.35">
      <c r="A991">
        <v>989</v>
      </c>
      <c r="B991" s="4" t="s">
        <v>2006</v>
      </c>
      <c r="C991" s="3" t="s">
        <v>2007</v>
      </c>
      <c r="D991">
        <v>2400</v>
      </c>
      <c r="E991" s="11" cm="1">
        <f t="array" ref="E991">_xlfn.IFS(L991="USD",F991, L991="CAD", F991*0.73, L991="AUD", F991*0.64, L991="DKK",F991*0.13, L991="GBP", F991*1.07, L991="CHF", F991*1.01, L991="EUR", F991*0.96)</f>
        <v>11990</v>
      </c>
      <c r="F991">
        <v>11990</v>
      </c>
      <c r="G991" s="7">
        <f t="shared" si="91"/>
        <v>4.9958333333333336</v>
      </c>
      <c r="H991" t="s">
        <v>20</v>
      </c>
      <c r="I991">
        <f t="shared" si="92"/>
        <v>53.053097345132741</v>
      </c>
      <c r="J991">
        <v>226</v>
      </c>
      <c r="K991" t="s">
        <v>21</v>
      </c>
      <c r="L991" t="s">
        <v>22</v>
      </c>
      <c r="M991" s="9">
        <f t="shared" si="93"/>
        <v>43571.208333333328</v>
      </c>
      <c r="N991">
        <v>1555390800</v>
      </c>
      <c r="O991" s="9">
        <f t="shared" si="94"/>
        <v>43576.208333333328</v>
      </c>
      <c r="P991">
        <v>1555822800</v>
      </c>
      <c r="Q991" t="b">
        <v>0</v>
      </c>
      <c r="R991" t="b">
        <v>0</v>
      </c>
      <c r="S991" t="s">
        <v>206</v>
      </c>
      <c r="T991" t="str">
        <f t="shared" si="95"/>
        <v>publishing/</v>
      </c>
      <c r="U991" t="str">
        <f t="shared" si="96"/>
        <v>translations</v>
      </c>
    </row>
    <row r="992" spans="1:21" x14ac:dyDescent="0.35">
      <c r="A992">
        <v>990</v>
      </c>
      <c r="B992" s="4" t="s">
        <v>2008</v>
      </c>
      <c r="C992" s="3" t="s">
        <v>2009</v>
      </c>
      <c r="D992">
        <v>7800</v>
      </c>
      <c r="E992" s="11" cm="1">
        <f t="array" ref="E992">_xlfn.IFS(L992="USD",F992, L992="CAD", F992*0.73, L992="AUD", F992*0.64, L992="DKK",F992*0.13, L992="GBP", F992*1.07, L992="CHF", F992*1.01, L992="EUR", F992*0.96)</f>
        <v>6839</v>
      </c>
      <c r="F992">
        <v>6839</v>
      </c>
      <c r="G992" s="7">
        <f t="shared" si="91"/>
        <v>0.87679487179487181</v>
      </c>
      <c r="H992" t="s">
        <v>14</v>
      </c>
      <c r="I992">
        <f t="shared" si="92"/>
        <v>106.859375</v>
      </c>
      <c r="J992">
        <v>64</v>
      </c>
      <c r="K992" t="s">
        <v>21</v>
      </c>
      <c r="L992" t="s">
        <v>22</v>
      </c>
      <c r="M992" s="9">
        <f t="shared" si="93"/>
        <v>42432.25</v>
      </c>
      <c r="N992">
        <v>1456984800</v>
      </c>
      <c r="O992" s="9">
        <f t="shared" si="94"/>
        <v>42454.208333333328</v>
      </c>
      <c r="P992">
        <v>1458882000</v>
      </c>
      <c r="Q992" t="b">
        <v>0</v>
      </c>
      <c r="R992" t="b">
        <v>1</v>
      </c>
      <c r="S992" t="s">
        <v>53</v>
      </c>
      <c r="T992" t="str">
        <f t="shared" si="95"/>
        <v>film &amp; video/</v>
      </c>
      <c r="U992" t="str">
        <f t="shared" si="96"/>
        <v>drama</v>
      </c>
    </row>
    <row r="993" spans="1:21" hidden="1" x14ac:dyDescent="0.35">
      <c r="A993">
        <v>991</v>
      </c>
      <c r="B993" s="4" t="s">
        <v>1080</v>
      </c>
      <c r="C993" s="3" t="s">
        <v>2010</v>
      </c>
      <c r="D993">
        <v>9800</v>
      </c>
      <c r="E993" s="11" cm="1">
        <f t="array" ref="E993">_xlfn.IFS(L993="USD",F993, L993="CAD", F993*0.73, L993="AUD", F993*0.64, L993="DKK",F993*0.13, L993="GBP", F993*1.07, L993="CHF", F993*1.01, L993="EUR", F993*0.96)</f>
        <v>11091</v>
      </c>
      <c r="F993">
        <v>11091</v>
      </c>
      <c r="G993" s="7">
        <f t="shared" si="91"/>
        <v>1.131734693877551</v>
      </c>
      <c r="H993" t="s">
        <v>20</v>
      </c>
      <c r="I993">
        <f t="shared" si="92"/>
        <v>46.020746887966808</v>
      </c>
      <c r="J993">
        <v>241</v>
      </c>
      <c r="K993" t="s">
        <v>21</v>
      </c>
      <c r="L993" t="s">
        <v>22</v>
      </c>
      <c r="M993" s="9">
        <f t="shared" si="93"/>
        <v>41907.208333333336</v>
      </c>
      <c r="N993">
        <v>1411621200</v>
      </c>
      <c r="O993" s="9">
        <f t="shared" si="94"/>
        <v>41911.208333333336</v>
      </c>
      <c r="P993">
        <v>1411966800</v>
      </c>
      <c r="Q993" t="b">
        <v>0</v>
      </c>
      <c r="R993" t="b">
        <v>1</v>
      </c>
      <c r="S993" t="s">
        <v>23</v>
      </c>
      <c r="T993" t="str">
        <f t="shared" si="95"/>
        <v>music/</v>
      </c>
      <c r="U993" t="str">
        <f t="shared" si="96"/>
        <v>rock</v>
      </c>
    </row>
    <row r="994" spans="1:21" hidden="1" x14ac:dyDescent="0.35">
      <c r="A994">
        <v>992</v>
      </c>
      <c r="B994" s="4" t="s">
        <v>2011</v>
      </c>
      <c r="C994" s="3" t="s">
        <v>2012</v>
      </c>
      <c r="D994">
        <v>3100</v>
      </c>
      <c r="E994" s="11" cm="1">
        <f t="array" ref="E994">_xlfn.IFS(L994="USD",F994, L994="CAD", F994*0.73, L994="AUD", F994*0.64, L994="DKK",F994*0.13, L994="GBP", F994*1.07, L994="CHF", F994*1.01, L994="EUR", F994*0.96)</f>
        <v>13223</v>
      </c>
      <c r="F994">
        <v>13223</v>
      </c>
      <c r="G994" s="7">
        <f t="shared" si="91"/>
        <v>4.2654838709677421</v>
      </c>
      <c r="H994" t="s">
        <v>20</v>
      </c>
      <c r="I994">
        <f t="shared" si="92"/>
        <v>100.17424242424242</v>
      </c>
      <c r="J994">
        <v>132</v>
      </c>
      <c r="K994" t="s">
        <v>21</v>
      </c>
      <c r="L994" t="s">
        <v>22</v>
      </c>
      <c r="M994" s="9">
        <f t="shared" si="93"/>
        <v>43227.208333333328</v>
      </c>
      <c r="N994">
        <v>1525669200</v>
      </c>
      <c r="O994" s="9">
        <f t="shared" si="94"/>
        <v>43241.208333333328</v>
      </c>
      <c r="P994">
        <v>1526878800</v>
      </c>
      <c r="Q994" t="b">
        <v>0</v>
      </c>
      <c r="R994" t="b">
        <v>1</v>
      </c>
      <c r="S994" t="s">
        <v>53</v>
      </c>
      <c r="T994" t="str">
        <f t="shared" si="95"/>
        <v>film &amp; video/</v>
      </c>
      <c r="U994" t="str">
        <f t="shared" si="96"/>
        <v>drama</v>
      </c>
    </row>
    <row r="995" spans="1:21" hidden="1" x14ac:dyDescent="0.35">
      <c r="A995">
        <v>993</v>
      </c>
      <c r="B995" s="4" t="s">
        <v>2013</v>
      </c>
      <c r="C995" s="3" t="s">
        <v>2014</v>
      </c>
      <c r="D995">
        <v>9800</v>
      </c>
      <c r="E995" s="11" cm="1">
        <f t="array" ref="E995">_xlfn.IFS(L995="USD",F995, L995="CAD", F995*0.73, L995="AUD", F995*0.64, L995="DKK",F995*0.13, L995="GBP", F995*1.07, L995="CHF", F995*1.01, L995="EUR", F995*0.96)</f>
        <v>7303.6799999999994</v>
      </c>
      <c r="F995">
        <v>7608</v>
      </c>
      <c r="G995" s="7">
        <f t="shared" si="91"/>
        <v>0.77632653061224488</v>
      </c>
      <c r="H995" t="s">
        <v>74</v>
      </c>
      <c r="I995">
        <f t="shared" si="92"/>
        <v>101.44</v>
      </c>
      <c r="J995">
        <v>75</v>
      </c>
      <c r="K995" t="s">
        <v>107</v>
      </c>
      <c r="L995" t="s">
        <v>108</v>
      </c>
      <c r="M995" s="9">
        <f t="shared" si="93"/>
        <v>42362.25</v>
      </c>
      <c r="N995">
        <v>1450936800</v>
      </c>
      <c r="O995" s="9">
        <f t="shared" si="94"/>
        <v>42379.25</v>
      </c>
      <c r="P995">
        <v>1452405600</v>
      </c>
      <c r="Q995" t="b">
        <v>0</v>
      </c>
      <c r="R995" t="b">
        <v>1</v>
      </c>
      <c r="S995" t="s">
        <v>122</v>
      </c>
      <c r="T995" t="str">
        <f t="shared" si="95"/>
        <v>photography/</v>
      </c>
      <c r="U995" t="str">
        <f t="shared" si="96"/>
        <v>photography books</v>
      </c>
    </row>
    <row r="996" spans="1:21" x14ac:dyDescent="0.35">
      <c r="A996">
        <v>994</v>
      </c>
      <c r="B996" s="4" t="s">
        <v>2015</v>
      </c>
      <c r="C996" s="3" t="s">
        <v>2016</v>
      </c>
      <c r="D996">
        <v>141100</v>
      </c>
      <c r="E996" s="11" cm="1">
        <f t="array" ref="E996">_xlfn.IFS(L996="USD",F996, L996="CAD", F996*0.73, L996="AUD", F996*0.64, L996="DKK",F996*0.13, L996="GBP", F996*1.07, L996="CHF", F996*1.01, L996="EUR", F996*0.96)</f>
        <v>74073</v>
      </c>
      <c r="F996">
        <v>74073</v>
      </c>
      <c r="G996" s="7">
        <f t="shared" si="91"/>
        <v>0.52496810772501767</v>
      </c>
      <c r="H996" t="s">
        <v>14</v>
      </c>
      <c r="I996">
        <f t="shared" si="92"/>
        <v>87.972684085510693</v>
      </c>
      <c r="J996">
        <v>842</v>
      </c>
      <c r="K996" t="s">
        <v>21</v>
      </c>
      <c r="L996" t="s">
        <v>22</v>
      </c>
      <c r="M996" s="9">
        <f t="shared" si="93"/>
        <v>41929.208333333336</v>
      </c>
      <c r="N996">
        <v>1413522000</v>
      </c>
      <c r="O996" s="9">
        <f t="shared" si="94"/>
        <v>41935.208333333336</v>
      </c>
      <c r="P996">
        <v>1414040400</v>
      </c>
      <c r="Q996" t="b">
        <v>0</v>
      </c>
      <c r="R996" t="b">
        <v>1</v>
      </c>
      <c r="S996" t="s">
        <v>206</v>
      </c>
      <c r="T996" t="str">
        <f t="shared" si="95"/>
        <v>publishing/</v>
      </c>
      <c r="U996" t="str">
        <f t="shared" si="96"/>
        <v>translations</v>
      </c>
    </row>
    <row r="997" spans="1:21" hidden="1" x14ac:dyDescent="0.35">
      <c r="A997">
        <v>995</v>
      </c>
      <c r="B997" s="4" t="s">
        <v>2017</v>
      </c>
      <c r="C997" s="3" t="s">
        <v>2018</v>
      </c>
      <c r="D997">
        <v>97300</v>
      </c>
      <c r="E997" s="11" cm="1">
        <f t="array" ref="E997">_xlfn.IFS(L997="USD",F997, L997="CAD", F997*0.73, L997="AUD", F997*0.64, L997="DKK",F997*0.13, L997="GBP", F997*1.07, L997="CHF", F997*1.01, L997="EUR", F997*0.96)</f>
        <v>153216</v>
      </c>
      <c r="F997">
        <v>153216</v>
      </c>
      <c r="G997" s="7">
        <f t="shared" si="91"/>
        <v>1.5746762589928058</v>
      </c>
      <c r="H997" t="s">
        <v>20</v>
      </c>
      <c r="I997">
        <f t="shared" si="92"/>
        <v>74.995594713656388</v>
      </c>
      <c r="J997">
        <v>2043</v>
      </c>
      <c r="K997" t="s">
        <v>21</v>
      </c>
      <c r="L997" t="s">
        <v>22</v>
      </c>
      <c r="M997" s="9">
        <f t="shared" si="93"/>
        <v>43408.208333333328</v>
      </c>
      <c r="N997">
        <v>1541307600</v>
      </c>
      <c r="O997" s="9">
        <f t="shared" si="94"/>
        <v>43437.25</v>
      </c>
      <c r="P997">
        <v>1543816800</v>
      </c>
      <c r="Q997" t="b">
        <v>0</v>
      </c>
      <c r="R997" t="b">
        <v>1</v>
      </c>
      <c r="S997" t="s">
        <v>17</v>
      </c>
      <c r="T997" t="str">
        <f t="shared" si="95"/>
        <v>food/</v>
      </c>
      <c r="U997" t="str">
        <f t="shared" si="96"/>
        <v>food trucks</v>
      </c>
    </row>
    <row r="998" spans="1:21" ht="31" x14ac:dyDescent="0.35">
      <c r="A998">
        <v>996</v>
      </c>
      <c r="B998" s="4" t="s">
        <v>2019</v>
      </c>
      <c r="C998" s="3" t="s">
        <v>2020</v>
      </c>
      <c r="D998">
        <v>6600</v>
      </c>
      <c r="E998" s="11" cm="1">
        <f t="array" ref="E998">_xlfn.IFS(L998="USD",F998, L998="CAD", F998*0.73, L998="AUD", F998*0.64, L998="DKK",F998*0.13, L998="GBP", F998*1.07, L998="CHF", F998*1.01, L998="EUR", F998*0.96)</f>
        <v>4814</v>
      </c>
      <c r="F998">
        <v>4814</v>
      </c>
      <c r="G998" s="7">
        <f t="shared" si="91"/>
        <v>0.72939393939393937</v>
      </c>
      <c r="H998" t="s">
        <v>14</v>
      </c>
      <c r="I998">
        <f t="shared" si="92"/>
        <v>42.982142857142854</v>
      </c>
      <c r="J998">
        <v>112</v>
      </c>
      <c r="K998" t="s">
        <v>21</v>
      </c>
      <c r="L998" t="s">
        <v>22</v>
      </c>
      <c r="M998" s="9">
        <f t="shared" si="93"/>
        <v>41276.25</v>
      </c>
      <c r="N998">
        <v>1357106400</v>
      </c>
      <c r="O998" s="9">
        <f t="shared" si="94"/>
        <v>41306.25</v>
      </c>
      <c r="P998">
        <v>1359698400</v>
      </c>
      <c r="Q998" t="b">
        <v>0</v>
      </c>
      <c r="R998" t="b">
        <v>0</v>
      </c>
      <c r="S998" t="s">
        <v>33</v>
      </c>
      <c r="T998" t="str">
        <f t="shared" si="95"/>
        <v>theater/</v>
      </c>
      <c r="U998" t="str">
        <f t="shared" si="96"/>
        <v>plays</v>
      </c>
    </row>
    <row r="999" spans="1:21" hidden="1" x14ac:dyDescent="0.35">
      <c r="A999">
        <v>997</v>
      </c>
      <c r="B999" s="4" t="s">
        <v>2021</v>
      </c>
      <c r="C999" s="3" t="s">
        <v>2022</v>
      </c>
      <c r="D999">
        <v>7600</v>
      </c>
      <c r="E999" s="11" cm="1">
        <f t="array" ref="E999">_xlfn.IFS(L999="USD",F999, L999="CAD", F999*0.73, L999="AUD", F999*0.64, L999="DKK",F999*0.13, L999="GBP", F999*1.07, L999="CHF", F999*1.01, L999="EUR", F999*0.96)</f>
        <v>4418.88</v>
      </c>
      <c r="F999">
        <v>4603</v>
      </c>
      <c r="G999" s="7">
        <f t="shared" si="91"/>
        <v>0.60565789473684206</v>
      </c>
      <c r="H999" t="s">
        <v>74</v>
      </c>
      <c r="I999">
        <f t="shared" si="92"/>
        <v>33.115107913669064</v>
      </c>
      <c r="J999">
        <v>139</v>
      </c>
      <c r="K999" t="s">
        <v>107</v>
      </c>
      <c r="L999" t="s">
        <v>108</v>
      </c>
      <c r="M999" s="9">
        <f t="shared" si="93"/>
        <v>41659.25</v>
      </c>
      <c r="N999">
        <v>1390197600</v>
      </c>
      <c r="O999" s="9">
        <f t="shared" si="94"/>
        <v>41664.25</v>
      </c>
      <c r="P999">
        <v>1390629600</v>
      </c>
      <c r="Q999" t="b">
        <v>0</v>
      </c>
      <c r="R999" t="b">
        <v>0</v>
      </c>
      <c r="S999" t="s">
        <v>33</v>
      </c>
      <c r="T999" t="str">
        <f t="shared" si="95"/>
        <v>theater/</v>
      </c>
      <c r="U999" t="str">
        <f t="shared" si="96"/>
        <v>plays</v>
      </c>
    </row>
    <row r="1000" spans="1:21" x14ac:dyDescent="0.35">
      <c r="A1000">
        <v>998</v>
      </c>
      <c r="B1000" s="4" t="s">
        <v>2023</v>
      </c>
      <c r="C1000" s="3" t="s">
        <v>2024</v>
      </c>
      <c r="D1000">
        <v>66600</v>
      </c>
      <c r="E1000" s="11" cm="1">
        <f t="array" ref="E1000">_xlfn.IFS(L1000="USD",F1000, L1000="CAD", F1000*0.73, L1000="AUD", F1000*0.64, L1000="DKK",F1000*0.13, L1000="GBP", F1000*1.07, L1000="CHF", F1000*1.01, L1000="EUR", F1000*0.96)</f>
        <v>37823</v>
      </c>
      <c r="F1000">
        <v>37823</v>
      </c>
      <c r="G1000" s="7">
        <f t="shared" si="91"/>
        <v>0.5679129129129129</v>
      </c>
      <c r="H1000" t="s">
        <v>14</v>
      </c>
      <c r="I1000">
        <f t="shared" si="92"/>
        <v>101.13101604278074</v>
      </c>
      <c r="J1000">
        <v>374</v>
      </c>
      <c r="K1000" t="s">
        <v>21</v>
      </c>
      <c r="L1000" t="s">
        <v>22</v>
      </c>
      <c r="M1000" s="9">
        <f t="shared" si="93"/>
        <v>40220.25</v>
      </c>
      <c r="N1000">
        <v>1265868000</v>
      </c>
      <c r="O1000" s="9">
        <f t="shared" si="94"/>
        <v>40234.25</v>
      </c>
      <c r="P1000">
        <v>1267077600</v>
      </c>
      <c r="Q1000" t="b">
        <v>0</v>
      </c>
      <c r="R1000" t="b">
        <v>1</v>
      </c>
      <c r="S1000" t="s">
        <v>60</v>
      </c>
      <c r="T1000" t="str">
        <f t="shared" si="95"/>
        <v>music/</v>
      </c>
      <c r="U1000" t="str">
        <f t="shared" si="96"/>
        <v>indie rock</v>
      </c>
    </row>
    <row r="1001" spans="1:21" hidden="1" x14ac:dyDescent="0.35">
      <c r="A1001">
        <v>999</v>
      </c>
      <c r="B1001" s="4" t="s">
        <v>2025</v>
      </c>
      <c r="C1001" s="3" t="s">
        <v>2026</v>
      </c>
      <c r="D1001">
        <v>111100</v>
      </c>
      <c r="E1001" s="11" cm="1">
        <f t="array" ref="E1001">_xlfn.IFS(L1001="USD",F1001, L1001="CAD", F1001*0.73, L1001="AUD", F1001*0.64, L1001="DKK",F1001*0.13, L1001="GBP", F1001*1.07, L1001="CHF", F1001*1.01, L1001="EUR", F1001*0.96)</f>
        <v>62819</v>
      </c>
      <c r="F1001">
        <v>62819</v>
      </c>
      <c r="G1001" s="7">
        <f t="shared" si="91"/>
        <v>0.56542754275427543</v>
      </c>
      <c r="H1001" t="s">
        <v>74</v>
      </c>
      <c r="I1001">
        <f t="shared" si="92"/>
        <v>55.98841354723708</v>
      </c>
      <c r="J1001">
        <v>1122</v>
      </c>
      <c r="K1001" t="s">
        <v>21</v>
      </c>
      <c r="L1001" t="s">
        <v>22</v>
      </c>
      <c r="M1001" s="9">
        <f t="shared" si="93"/>
        <v>42550.208333333328</v>
      </c>
      <c r="N1001">
        <v>1467176400</v>
      </c>
      <c r="O1001" s="9">
        <f t="shared" si="94"/>
        <v>42557.208333333328</v>
      </c>
      <c r="P1001">
        <v>1467781200</v>
      </c>
      <c r="Q1001" t="b">
        <v>0</v>
      </c>
      <c r="R1001" t="b">
        <v>0</v>
      </c>
      <c r="S1001" t="s">
        <v>17</v>
      </c>
      <c r="T1001" t="str">
        <f t="shared" si="95"/>
        <v>food/</v>
      </c>
      <c r="U1001" t="str">
        <f t="shared" si="96"/>
        <v>food trucks</v>
      </c>
    </row>
    <row r="1002" spans="1:21" hidden="1" x14ac:dyDescent="0.35">
      <c r="E1002"/>
      <c r="G1002" s="7"/>
      <c r="M1002" s="9"/>
    </row>
  </sheetData>
  <autoFilter ref="H1:H1002" xr:uid="{00000000-0001-0000-0000-000000000000}">
    <filterColumn colId="0">
      <filters>
        <filter val="failed"/>
      </filters>
    </filterColumn>
  </autoFilter>
  <conditionalFormatting sqref="H5:I5 I6:I1001">
    <cfRule type="containsText" dxfId="5" priority="11" operator="containsText" text="failed">
      <formula>NOT(ISERROR(SEARCH("failed",H5)))</formula>
    </cfRule>
  </conditionalFormatting>
  <conditionalFormatting sqref="K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I2 I3:I1001">
    <cfRule type="cellIs" dxfId="4" priority="8" operator="equal">
      <formula>"failed"</formula>
    </cfRule>
  </conditionalFormatting>
  <conditionalFormatting sqref="H2:I1001">
    <cfRule type="containsText" dxfId="3" priority="4" operator="containsText" text="cancel">
      <formula>NOT(ISERROR(SEARCH("cancel",H2)))</formula>
    </cfRule>
    <cfRule type="containsText" dxfId="2" priority="5" operator="containsText" text="live">
      <formula>NOT(ISERROR(SEARCH("live",H2)))</formula>
    </cfRule>
    <cfRule type="containsText" dxfId="1" priority="6" operator="containsText" text="failed">
      <formula>NOT(ISERROR(SEARCH("failed",H2)))</formula>
    </cfRule>
    <cfRule type="containsText" dxfId="0" priority="7" operator="containsText" text="succ">
      <formula>NOT(ISERROR(SEARCH("succ",H2)))</formula>
    </cfRule>
  </conditionalFormatting>
  <conditionalFormatting sqref="G1:G1048576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00F3-6270-444F-9784-0C3CFDB59A1D}">
  <sheetPr codeName="Sheet2"/>
  <dimension ref="A1:H566"/>
  <sheetViews>
    <sheetView topLeftCell="C1" workbookViewId="0">
      <selection activeCell="M31" sqref="M31"/>
    </sheetView>
  </sheetViews>
  <sheetFormatPr defaultRowHeight="15.5" x14ac:dyDescent="0.35"/>
  <cols>
    <col min="1" max="1" width="12.6640625" customWidth="1"/>
    <col min="2" max="2" width="21.1640625" customWidth="1"/>
    <col min="4" max="4" width="17" customWidth="1"/>
    <col min="6" max="6" width="18.33203125" customWidth="1"/>
    <col min="7" max="7" width="10.83203125" customWidth="1"/>
  </cols>
  <sheetData>
    <row r="1" spans="1:8" ht="31" x14ac:dyDescent="0.35">
      <c r="A1" s="15" t="s">
        <v>2107</v>
      </c>
      <c r="B1" s="15" t="s">
        <v>2115</v>
      </c>
      <c r="C1" s="15" t="s">
        <v>2108</v>
      </c>
      <c r="D1" s="15" t="s">
        <v>2115</v>
      </c>
      <c r="G1" s="15" t="s">
        <v>2107</v>
      </c>
      <c r="H1" s="15" t="s">
        <v>2108</v>
      </c>
    </row>
    <row r="2" spans="1:8" x14ac:dyDescent="0.35">
      <c r="A2">
        <v>16</v>
      </c>
      <c r="B2">
        <f>_xlfn.NORM.DIST(A2,$G$2,$G$7, FALSE)</f>
        <v>2.5347390636345715E-4</v>
      </c>
      <c r="C2">
        <v>0</v>
      </c>
      <c r="D2">
        <f>_xlfn.NORM.DIST(C2,$H$2,$H$7, FALSE)</f>
        <v>3.4501489470727619E-4</v>
      </c>
      <c r="F2" t="s">
        <v>2109</v>
      </c>
      <c r="G2">
        <f>AVERAGE(A2:A566)</f>
        <v>851.14690265486729</v>
      </c>
      <c r="H2">
        <f>AVERAGE(C2:C365)</f>
        <v>585.61538461538464</v>
      </c>
    </row>
    <row r="3" spans="1:8" x14ac:dyDescent="0.35">
      <c r="A3">
        <v>26</v>
      </c>
      <c r="B3">
        <f t="shared" ref="B3:B66" si="0">_xlfn.NORM.DIST(A3,$G$2,$G$7, FALSE)</f>
        <v>2.5478967100214084E-4</v>
      </c>
      <c r="C3">
        <v>0</v>
      </c>
      <c r="D3">
        <f t="shared" ref="D3:D66" si="1">_xlfn.NORM.DIST(C3,$H$2,$H$7, FALSE)</f>
        <v>3.4501489470727619E-4</v>
      </c>
      <c r="F3" t="s">
        <v>2110</v>
      </c>
      <c r="G3">
        <f>MEDIAN(A2:A566)</f>
        <v>201</v>
      </c>
      <c r="H3">
        <f>MEDIAN(C2:C365)</f>
        <v>114.5</v>
      </c>
    </row>
    <row r="4" spans="1:8" x14ac:dyDescent="0.35">
      <c r="A4">
        <v>27</v>
      </c>
      <c r="B4">
        <f t="shared" si="0"/>
        <v>2.5492074808685061E-4</v>
      </c>
      <c r="C4">
        <v>1</v>
      </c>
      <c r="D4">
        <f t="shared" si="1"/>
        <v>3.4523401707029774E-4</v>
      </c>
      <c r="F4" t="s">
        <v>2111</v>
      </c>
      <c r="G4">
        <f>MIN(A2:A566)</f>
        <v>16</v>
      </c>
      <c r="H4">
        <f>MIN(C2:C365)</f>
        <v>0</v>
      </c>
    </row>
    <row r="5" spans="1:8" x14ac:dyDescent="0.35">
      <c r="A5">
        <v>32</v>
      </c>
      <c r="B5">
        <f t="shared" si="0"/>
        <v>2.5557475471478796E-4</v>
      </c>
      <c r="C5">
        <v>1</v>
      </c>
      <c r="D5">
        <f t="shared" si="1"/>
        <v>3.4523401707029774E-4</v>
      </c>
      <c r="F5" t="s">
        <v>2112</v>
      </c>
      <c r="G5">
        <f>MAX(A2:A566)</f>
        <v>7295</v>
      </c>
      <c r="H5">
        <f>MAX(C2:C365)</f>
        <v>6080</v>
      </c>
    </row>
    <row r="6" spans="1:8" x14ac:dyDescent="0.35">
      <c r="A6">
        <v>32</v>
      </c>
      <c r="B6">
        <f t="shared" si="0"/>
        <v>2.5557475471478796E-4</v>
      </c>
      <c r="C6">
        <v>1</v>
      </c>
      <c r="D6">
        <f t="shared" si="1"/>
        <v>3.4523401707029774E-4</v>
      </c>
      <c r="F6" t="s">
        <v>2113</v>
      </c>
      <c r="G6">
        <f>G7^(1/2)</f>
        <v>35.584321640854554</v>
      </c>
      <c r="H6">
        <f t="shared" ref="H6" si="2">H7^(1/2)</f>
        <v>30.983653969736665</v>
      </c>
    </row>
    <row r="7" spans="1:8" x14ac:dyDescent="0.35">
      <c r="A7">
        <v>34</v>
      </c>
      <c r="B7">
        <f t="shared" si="0"/>
        <v>2.5583571000108412E-4</v>
      </c>
      <c r="C7">
        <v>1</v>
      </c>
      <c r="D7">
        <f t="shared" si="1"/>
        <v>3.4523401707029774E-4</v>
      </c>
      <c r="F7" t="s">
        <v>2114</v>
      </c>
      <c r="G7">
        <f>_xlfn.STDEV.P(A2:A566)</f>
        <v>1266.2439466397898</v>
      </c>
      <c r="H7">
        <f>_xlfn.STDEV.P(C2:C365)</f>
        <v>959.98681331637863</v>
      </c>
    </row>
    <row r="8" spans="1:8" x14ac:dyDescent="0.35">
      <c r="A8">
        <v>40</v>
      </c>
      <c r="B8">
        <f t="shared" si="0"/>
        <v>2.5661633446864759E-4</v>
      </c>
      <c r="C8">
        <v>1</v>
      </c>
      <c r="D8">
        <f t="shared" si="1"/>
        <v>3.4523401707029774E-4</v>
      </c>
    </row>
    <row r="9" spans="1:8" x14ac:dyDescent="0.35">
      <c r="A9">
        <v>41</v>
      </c>
      <c r="B9">
        <f t="shared" si="0"/>
        <v>2.5674610947301683E-4</v>
      </c>
      <c r="C9">
        <v>1</v>
      </c>
      <c r="D9">
        <f t="shared" si="1"/>
        <v>3.4523401707029774E-4</v>
      </c>
    </row>
    <row r="10" spans="1:8" x14ac:dyDescent="0.35">
      <c r="A10">
        <v>41</v>
      </c>
      <c r="B10">
        <f t="shared" si="0"/>
        <v>2.5674610947301683E-4</v>
      </c>
      <c r="C10">
        <v>1</v>
      </c>
      <c r="D10">
        <f t="shared" si="1"/>
        <v>3.4523401707029774E-4</v>
      </c>
    </row>
    <row r="11" spans="1:8" x14ac:dyDescent="0.35">
      <c r="A11">
        <v>42</v>
      </c>
      <c r="B11">
        <f t="shared" si="0"/>
        <v>2.5687578989708778E-4</v>
      </c>
      <c r="C11">
        <v>1</v>
      </c>
      <c r="D11">
        <f t="shared" si="1"/>
        <v>3.4523401707029774E-4</v>
      </c>
    </row>
    <row r="12" spans="1:8" x14ac:dyDescent="0.35">
      <c r="A12">
        <v>43</v>
      </c>
      <c r="B12">
        <f t="shared" si="0"/>
        <v>2.570053755312885E-4</v>
      </c>
      <c r="C12">
        <v>1</v>
      </c>
      <c r="D12">
        <f t="shared" si="1"/>
        <v>3.4523401707029774E-4</v>
      </c>
    </row>
    <row r="13" spans="1:8" x14ac:dyDescent="0.35">
      <c r="A13">
        <v>43</v>
      </c>
      <c r="B13">
        <f t="shared" si="0"/>
        <v>2.570053755312885E-4</v>
      </c>
      <c r="C13">
        <v>1</v>
      </c>
      <c r="D13">
        <f t="shared" si="1"/>
        <v>3.4523401707029774E-4</v>
      </c>
    </row>
    <row r="14" spans="1:8" x14ac:dyDescent="0.35">
      <c r="A14">
        <v>48</v>
      </c>
      <c r="B14">
        <f t="shared" si="0"/>
        <v>2.5765187452426221E-4</v>
      </c>
      <c r="C14">
        <v>1</v>
      </c>
      <c r="D14">
        <f t="shared" si="1"/>
        <v>3.4523401707029774E-4</v>
      </c>
    </row>
    <row r="15" spans="1:8" x14ac:dyDescent="0.35">
      <c r="A15">
        <v>48</v>
      </c>
      <c r="B15">
        <f t="shared" si="0"/>
        <v>2.5765187452426221E-4</v>
      </c>
      <c r="C15">
        <v>1</v>
      </c>
      <c r="D15">
        <f t="shared" si="1"/>
        <v>3.4523401707029774E-4</v>
      </c>
    </row>
    <row r="16" spans="1:8" x14ac:dyDescent="0.35">
      <c r="A16">
        <v>48</v>
      </c>
      <c r="B16">
        <f t="shared" si="0"/>
        <v>2.5765187452426221E-4</v>
      </c>
      <c r="C16">
        <v>1</v>
      </c>
      <c r="D16">
        <f t="shared" si="1"/>
        <v>3.4523401707029774E-4</v>
      </c>
    </row>
    <row r="17" spans="1:4" x14ac:dyDescent="0.35">
      <c r="A17">
        <v>50</v>
      </c>
      <c r="B17">
        <f t="shared" si="0"/>
        <v>2.5790980326545753E-4</v>
      </c>
      <c r="C17">
        <v>1</v>
      </c>
      <c r="D17">
        <f t="shared" si="1"/>
        <v>3.4523401707029774E-4</v>
      </c>
    </row>
    <row r="18" spans="1:4" x14ac:dyDescent="0.35">
      <c r="A18">
        <v>50</v>
      </c>
      <c r="B18">
        <f t="shared" si="0"/>
        <v>2.5790980326545753E-4</v>
      </c>
      <c r="C18">
        <v>1</v>
      </c>
      <c r="D18">
        <f t="shared" si="1"/>
        <v>3.4523401707029774E-4</v>
      </c>
    </row>
    <row r="19" spans="1:4" x14ac:dyDescent="0.35">
      <c r="A19">
        <v>50</v>
      </c>
      <c r="B19">
        <f t="shared" si="0"/>
        <v>2.5790980326545753E-4</v>
      </c>
      <c r="C19">
        <v>1</v>
      </c>
      <c r="D19">
        <f t="shared" si="1"/>
        <v>3.4523401707029774E-4</v>
      </c>
    </row>
    <row r="20" spans="1:4" x14ac:dyDescent="0.35">
      <c r="A20">
        <v>52</v>
      </c>
      <c r="B20">
        <f t="shared" si="0"/>
        <v>2.5816734615144389E-4</v>
      </c>
      <c r="C20">
        <v>1</v>
      </c>
      <c r="D20">
        <f t="shared" si="1"/>
        <v>3.4523401707029774E-4</v>
      </c>
    </row>
    <row r="21" spans="1:4" x14ac:dyDescent="0.35">
      <c r="A21">
        <v>53</v>
      </c>
      <c r="B21">
        <f t="shared" si="0"/>
        <v>2.5829597237651348E-4</v>
      </c>
      <c r="C21">
        <v>5</v>
      </c>
      <c r="D21">
        <f t="shared" si="1"/>
        <v>3.4610814343700942E-4</v>
      </c>
    </row>
    <row r="22" spans="1:4" x14ac:dyDescent="0.35">
      <c r="A22">
        <v>53</v>
      </c>
      <c r="B22">
        <f t="shared" si="0"/>
        <v>2.5829597237651348E-4</v>
      </c>
      <c r="C22">
        <v>5</v>
      </c>
      <c r="D22">
        <f t="shared" si="1"/>
        <v>3.4610814343700942E-4</v>
      </c>
    </row>
    <row r="23" spans="1:4" x14ac:dyDescent="0.35">
      <c r="A23">
        <v>54</v>
      </c>
      <c r="B23">
        <f t="shared" si="0"/>
        <v>2.5842450151127017E-4</v>
      </c>
      <c r="C23">
        <v>6</v>
      </c>
      <c r="D23">
        <f t="shared" si="1"/>
        <v>3.4632608113712425E-4</v>
      </c>
    </row>
    <row r="24" spans="1:4" x14ac:dyDescent="0.35">
      <c r="A24">
        <v>55</v>
      </c>
      <c r="B24">
        <f t="shared" si="0"/>
        <v>2.5855293334703833E-4</v>
      </c>
      <c r="C24">
        <v>7</v>
      </c>
      <c r="D24">
        <f t="shared" si="1"/>
        <v>3.4654378003385299E-4</v>
      </c>
    </row>
    <row r="25" spans="1:4" x14ac:dyDescent="0.35">
      <c r="A25">
        <v>56</v>
      </c>
      <c r="B25">
        <f t="shared" si="0"/>
        <v>2.5868126767522056E-4</v>
      </c>
      <c r="C25">
        <v>7</v>
      </c>
      <c r="D25">
        <f t="shared" si="1"/>
        <v>3.4654378003385299E-4</v>
      </c>
    </row>
    <row r="26" spans="1:4" x14ac:dyDescent="0.35">
      <c r="A26">
        <v>59</v>
      </c>
      <c r="B26">
        <f t="shared" si="0"/>
        <v>2.5906568352946372E-4</v>
      </c>
      <c r="C26">
        <v>9</v>
      </c>
      <c r="D26">
        <f t="shared" si="1"/>
        <v>3.46978458926706E-4</v>
      </c>
    </row>
    <row r="27" spans="1:4" x14ac:dyDescent="0.35">
      <c r="A27">
        <v>62</v>
      </c>
      <c r="B27">
        <f t="shared" si="0"/>
        <v>2.594492143135628E-4</v>
      </c>
      <c r="C27">
        <v>9</v>
      </c>
      <c r="D27">
        <f t="shared" si="1"/>
        <v>3.46978458926706E-4</v>
      </c>
    </row>
    <row r="28" spans="1:4" x14ac:dyDescent="0.35">
      <c r="A28">
        <v>64</v>
      </c>
      <c r="B28">
        <f t="shared" si="0"/>
        <v>2.5970440702218313E-4</v>
      </c>
      <c r="C28">
        <v>10</v>
      </c>
      <c r="D28">
        <f t="shared" si="1"/>
        <v>3.4719543767858138E-4</v>
      </c>
    </row>
    <row r="29" spans="1:4" x14ac:dyDescent="0.35">
      <c r="A29">
        <v>65</v>
      </c>
      <c r="B29">
        <f t="shared" si="0"/>
        <v>2.5983185440840825E-4</v>
      </c>
      <c r="C29">
        <v>10</v>
      </c>
      <c r="D29">
        <f t="shared" si="1"/>
        <v>3.4719543767858138E-4</v>
      </c>
    </row>
    <row r="30" spans="1:4" x14ac:dyDescent="0.35">
      <c r="A30">
        <v>65</v>
      </c>
      <c r="B30">
        <f t="shared" si="0"/>
        <v>2.5983185440840825E-4</v>
      </c>
      <c r="C30">
        <v>10</v>
      </c>
      <c r="D30">
        <f t="shared" si="1"/>
        <v>3.4719543767858138E-4</v>
      </c>
    </row>
    <row r="31" spans="1:4" x14ac:dyDescent="0.35">
      <c r="A31">
        <v>67</v>
      </c>
      <c r="B31">
        <f t="shared" si="0"/>
        <v>2.60086450205772E-4</v>
      </c>
      <c r="C31">
        <v>10</v>
      </c>
      <c r="D31">
        <f t="shared" si="1"/>
        <v>3.4719543767858138E-4</v>
      </c>
    </row>
    <row r="32" spans="1:4" x14ac:dyDescent="0.35">
      <c r="A32">
        <v>68</v>
      </c>
      <c r="B32">
        <f t="shared" si="0"/>
        <v>2.6021359820159776E-4</v>
      </c>
      <c r="C32">
        <v>12</v>
      </c>
      <c r="D32">
        <f t="shared" si="1"/>
        <v>3.4762867068556194E-4</v>
      </c>
    </row>
    <row r="33" spans="1:4" x14ac:dyDescent="0.35">
      <c r="A33">
        <v>69</v>
      </c>
      <c r="B33">
        <f t="shared" si="0"/>
        <v>2.6034064598545324E-4</v>
      </c>
      <c r="C33">
        <v>12</v>
      </c>
      <c r="D33">
        <f t="shared" si="1"/>
        <v>3.4762867068556194E-4</v>
      </c>
    </row>
    <row r="34" spans="1:4" x14ac:dyDescent="0.35">
      <c r="A34">
        <v>69</v>
      </c>
      <c r="B34">
        <f t="shared" si="0"/>
        <v>2.6034064598545324E-4</v>
      </c>
      <c r="C34">
        <v>13</v>
      </c>
      <c r="D34">
        <f t="shared" si="1"/>
        <v>3.4784492369879376E-4</v>
      </c>
    </row>
    <row r="35" spans="1:4" x14ac:dyDescent="0.35">
      <c r="A35">
        <v>70</v>
      </c>
      <c r="B35">
        <f t="shared" si="0"/>
        <v>2.604675933498963E-4</v>
      </c>
      <c r="C35">
        <v>13</v>
      </c>
      <c r="D35">
        <f t="shared" si="1"/>
        <v>3.4784492369879376E-4</v>
      </c>
    </row>
    <row r="36" spans="1:4" x14ac:dyDescent="0.35">
      <c r="A36">
        <v>71</v>
      </c>
      <c r="B36">
        <f t="shared" si="0"/>
        <v>2.6059444008757153E-4</v>
      </c>
      <c r="C36">
        <v>14</v>
      </c>
      <c r="D36">
        <f t="shared" si="1"/>
        <v>3.4806093355794132E-4</v>
      </c>
    </row>
    <row r="37" spans="1:4" x14ac:dyDescent="0.35">
      <c r="A37">
        <v>72</v>
      </c>
      <c r="B37">
        <f t="shared" si="0"/>
        <v>2.6072118599121082E-4</v>
      </c>
      <c r="C37">
        <v>14</v>
      </c>
      <c r="D37">
        <f t="shared" si="1"/>
        <v>3.4806093355794132E-4</v>
      </c>
    </row>
    <row r="38" spans="1:4" x14ac:dyDescent="0.35">
      <c r="A38">
        <v>76</v>
      </c>
      <c r="B38">
        <f t="shared" si="0"/>
        <v>2.6122715712313194E-4</v>
      </c>
      <c r="C38">
        <v>15</v>
      </c>
      <c r="D38">
        <f t="shared" si="1"/>
        <v>3.482766996430777E-4</v>
      </c>
    </row>
    <row r="39" spans="1:4" x14ac:dyDescent="0.35">
      <c r="A39">
        <v>76</v>
      </c>
      <c r="B39">
        <f t="shared" si="0"/>
        <v>2.6122715712313194E-4</v>
      </c>
      <c r="C39">
        <v>15</v>
      </c>
      <c r="D39">
        <f t="shared" si="1"/>
        <v>3.482766996430777E-4</v>
      </c>
    </row>
    <row r="40" spans="1:4" x14ac:dyDescent="0.35">
      <c r="A40">
        <v>78</v>
      </c>
      <c r="B40">
        <f t="shared" si="0"/>
        <v>2.614795323024145E-4</v>
      </c>
      <c r="C40">
        <v>15</v>
      </c>
      <c r="D40">
        <f t="shared" si="1"/>
        <v>3.482766996430777E-4</v>
      </c>
    </row>
    <row r="41" spans="1:4" x14ac:dyDescent="0.35">
      <c r="A41">
        <v>78</v>
      </c>
      <c r="B41">
        <f t="shared" si="0"/>
        <v>2.614795323024145E-4</v>
      </c>
      <c r="C41">
        <v>15</v>
      </c>
      <c r="D41">
        <f t="shared" si="1"/>
        <v>3.482766996430777E-4</v>
      </c>
    </row>
    <row r="42" spans="1:4" x14ac:dyDescent="0.35">
      <c r="A42">
        <v>80</v>
      </c>
      <c r="B42">
        <f t="shared" si="0"/>
        <v>2.6173149835210054E-4</v>
      </c>
      <c r="C42">
        <v>15</v>
      </c>
      <c r="D42">
        <f t="shared" si="1"/>
        <v>3.482766996430777E-4</v>
      </c>
    </row>
    <row r="43" spans="1:4" x14ac:dyDescent="0.35">
      <c r="A43">
        <v>80</v>
      </c>
      <c r="B43">
        <f t="shared" si="0"/>
        <v>2.6173149835210054E-4</v>
      </c>
      <c r="C43">
        <v>15</v>
      </c>
      <c r="D43">
        <f t="shared" si="1"/>
        <v>3.482766996430777E-4</v>
      </c>
    </row>
    <row r="44" spans="1:4" x14ac:dyDescent="0.35">
      <c r="A44">
        <v>80</v>
      </c>
      <c r="B44">
        <f t="shared" si="0"/>
        <v>2.6173149835210054E-4</v>
      </c>
      <c r="C44">
        <v>16</v>
      </c>
      <c r="D44">
        <f t="shared" si="1"/>
        <v>3.4849222133468479E-4</v>
      </c>
    </row>
    <row r="45" spans="1:4" x14ac:dyDescent="0.35">
      <c r="A45">
        <v>80</v>
      </c>
      <c r="B45">
        <f t="shared" si="0"/>
        <v>2.6173149835210054E-4</v>
      </c>
      <c r="C45">
        <v>16</v>
      </c>
      <c r="D45">
        <f t="shared" si="1"/>
        <v>3.4849222133468479E-4</v>
      </c>
    </row>
    <row r="46" spans="1:4" x14ac:dyDescent="0.35">
      <c r="A46">
        <v>80</v>
      </c>
      <c r="B46">
        <f t="shared" si="0"/>
        <v>2.6173149835210054E-4</v>
      </c>
      <c r="C46">
        <v>16</v>
      </c>
      <c r="D46">
        <f t="shared" si="1"/>
        <v>3.4849222133468479E-4</v>
      </c>
    </row>
    <row r="47" spans="1:4" x14ac:dyDescent="0.35">
      <c r="A47">
        <v>80</v>
      </c>
      <c r="B47">
        <f t="shared" si="0"/>
        <v>2.6173149835210054E-4</v>
      </c>
      <c r="C47">
        <v>16</v>
      </c>
      <c r="D47">
        <f t="shared" si="1"/>
        <v>3.4849222133468479E-4</v>
      </c>
    </row>
    <row r="48" spans="1:4" x14ac:dyDescent="0.35">
      <c r="A48">
        <v>81</v>
      </c>
      <c r="B48">
        <f t="shared" si="0"/>
        <v>2.6185732743702844E-4</v>
      </c>
      <c r="C48">
        <v>17</v>
      </c>
      <c r="D48">
        <f t="shared" si="1"/>
        <v>3.487074980136573E-4</v>
      </c>
    </row>
    <row r="49" spans="1:4" x14ac:dyDescent="0.35">
      <c r="A49">
        <v>82</v>
      </c>
      <c r="B49">
        <f t="shared" si="0"/>
        <v>2.6198305362016254E-4</v>
      </c>
      <c r="C49">
        <v>17</v>
      </c>
      <c r="D49">
        <f t="shared" si="1"/>
        <v>3.487074980136573E-4</v>
      </c>
    </row>
    <row r="50" spans="1:4" x14ac:dyDescent="0.35">
      <c r="A50">
        <v>82</v>
      </c>
      <c r="B50">
        <f t="shared" si="0"/>
        <v>2.6198305362016254E-4</v>
      </c>
      <c r="C50">
        <v>17</v>
      </c>
      <c r="D50">
        <f t="shared" si="1"/>
        <v>3.487074980136573E-4</v>
      </c>
    </row>
    <row r="51" spans="1:4" x14ac:dyDescent="0.35">
      <c r="A51">
        <v>83</v>
      </c>
      <c r="B51">
        <f t="shared" si="0"/>
        <v>2.6210867669523174E-4</v>
      </c>
      <c r="C51">
        <v>18</v>
      </c>
      <c r="D51">
        <f t="shared" si="1"/>
        <v>3.4892252906130425E-4</v>
      </c>
    </row>
    <row r="52" spans="1:4" x14ac:dyDescent="0.35">
      <c r="A52">
        <v>83</v>
      </c>
      <c r="B52">
        <f t="shared" si="0"/>
        <v>2.6210867669523174E-4</v>
      </c>
      <c r="C52">
        <v>18</v>
      </c>
      <c r="D52">
        <f t="shared" si="1"/>
        <v>3.4892252906130425E-4</v>
      </c>
    </row>
    <row r="53" spans="1:4" x14ac:dyDescent="0.35">
      <c r="A53">
        <v>84</v>
      </c>
      <c r="B53">
        <f t="shared" si="0"/>
        <v>2.6223419645605886E-4</v>
      </c>
      <c r="C53">
        <v>19</v>
      </c>
      <c r="D53">
        <f t="shared" si="1"/>
        <v>3.4913731385935313E-4</v>
      </c>
    </row>
    <row r="54" spans="1:4" x14ac:dyDescent="0.35">
      <c r="A54">
        <v>84</v>
      </c>
      <c r="B54">
        <f t="shared" si="0"/>
        <v>2.6223419645605886E-4</v>
      </c>
      <c r="C54">
        <v>19</v>
      </c>
      <c r="D54">
        <f t="shared" si="1"/>
        <v>3.4913731385935313E-4</v>
      </c>
    </row>
    <row r="55" spans="1:4" x14ac:dyDescent="0.35">
      <c r="A55">
        <v>85</v>
      </c>
      <c r="B55">
        <f t="shared" si="0"/>
        <v>2.6235961269656128E-4</v>
      </c>
      <c r="C55">
        <v>19</v>
      </c>
      <c r="D55">
        <f t="shared" si="1"/>
        <v>3.4913731385935313E-4</v>
      </c>
    </row>
    <row r="56" spans="1:4" x14ac:dyDescent="0.35">
      <c r="A56">
        <v>85</v>
      </c>
      <c r="B56">
        <f t="shared" si="0"/>
        <v>2.6235961269656128E-4</v>
      </c>
      <c r="C56">
        <v>21</v>
      </c>
      <c r="D56">
        <f t="shared" si="1"/>
        <v>3.495661422356737E-4</v>
      </c>
    </row>
    <row r="57" spans="1:4" x14ac:dyDescent="0.35">
      <c r="A57">
        <v>85</v>
      </c>
      <c r="B57">
        <f t="shared" si="0"/>
        <v>2.6235961269656128E-4</v>
      </c>
      <c r="C57">
        <v>21</v>
      </c>
      <c r="D57">
        <f t="shared" si="1"/>
        <v>3.495661422356737E-4</v>
      </c>
    </row>
    <row r="58" spans="1:4" x14ac:dyDescent="0.35">
      <c r="A58">
        <v>85</v>
      </c>
      <c r="B58">
        <f t="shared" si="0"/>
        <v>2.6235961269656128E-4</v>
      </c>
      <c r="C58">
        <v>21</v>
      </c>
      <c r="D58">
        <f t="shared" si="1"/>
        <v>3.495661422356737E-4</v>
      </c>
    </row>
    <row r="59" spans="1:4" x14ac:dyDescent="0.35">
      <c r="A59">
        <v>85</v>
      </c>
      <c r="B59">
        <f t="shared" si="0"/>
        <v>2.6235961269656128E-4</v>
      </c>
      <c r="C59">
        <v>22</v>
      </c>
      <c r="D59">
        <f t="shared" si="1"/>
        <v>3.4978018457951655E-4</v>
      </c>
    </row>
    <row r="60" spans="1:4" x14ac:dyDescent="0.35">
      <c r="A60">
        <v>85</v>
      </c>
      <c r="B60">
        <f t="shared" si="0"/>
        <v>2.6235961269656128E-4</v>
      </c>
      <c r="C60">
        <v>23</v>
      </c>
      <c r="D60">
        <f t="shared" si="1"/>
        <v>3.4999397820490959E-4</v>
      </c>
    </row>
    <row r="61" spans="1:4" x14ac:dyDescent="0.35">
      <c r="A61">
        <v>86</v>
      </c>
      <c r="B61">
        <f t="shared" si="0"/>
        <v>2.6248492521075166E-4</v>
      </c>
      <c r="C61">
        <v>24</v>
      </c>
      <c r="D61">
        <f t="shared" si="1"/>
        <v>3.5020752249571418E-4</v>
      </c>
    </row>
    <row r="62" spans="1:4" x14ac:dyDescent="0.35">
      <c r="A62">
        <v>86</v>
      </c>
      <c r="B62">
        <f t="shared" si="0"/>
        <v>2.6248492521075166E-4</v>
      </c>
      <c r="C62">
        <v>24</v>
      </c>
      <c r="D62">
        <f t="shared" si="1"/>
        <v>3.5020752249571418E-4</v>
      </c>
    </row>
    <row r="63" spans="1:4" x14ac:dyDescent="0.35">
      <c r="A63">
        <v>86</v>
      </c>
      <c r="B63">
        <f t="shared" si="0"/>
        <v>2.6248492521075166E-4</v>
      </c>
      <c r="C63">
        <v>24</v>
      </c>
      <c r="D63">
        <f t="shared" si="1"/>
        <v>3.5020752249571418E-4</v>
      </c>
    </row>
    <row r="64" spans="1:4" x14ac:dyDescent="0.35">
      <c r="A64">
        <v>87</v>
      </c>
      <c r="B64">
        <f t="shared" si="0"/>
        <v>2.6261013379273805E-4</v>
      </c>
      <c r="C64">
        <v>25</v>
      </c>
      <c r="D64">
        <f t="shared" si="1"/>
        <v>3.5042081683622751E-4</v>
      </c>
    </row>
    <row r="65" spans="1:4" x14ac:dyDescent="0.35">
      <c r="A65">
        <v>87</v>
      </c>
      <c r="B65">
        <f t="shared" si="0"/>
        <v>2.6261013379273805E-4</v>
      </c>
      <c r="C65">
        <v>25</v>
      </c>
      <c r="D65">
        <f t="shared" si="1"/>
        <v>3.5042081683622751E-4</v>
      </c>
    </row>
    <row r="66" spans="1:4" x14ac:dyDescent="0.35">
      <c r="A66">
        <v>87</v>
      </c>
      <c r="B66">
        <f t="shared" si="0"/>
        <v>2.6261013379273805E-4</v>
      </c>
      <c r="C66">
        <v>26</v>
      </c>
      <c r="D66">
        <f t="shared" si="1"/>
        <v>3.5063386061118517E-4</v>
      </c>
    </row>
    <row r="67" spans="1:4" x14ac:dyDescent="0.35">
      <c r="A67">
        <v>88</v>
      </c>
      <c r="B67">
        <f t="shared" ref="B67:B130" si="3">_xlfn.NORM.DIST(A67,$G$2,$G$7, FALSE)</f>
        <v>2.6273523823672505E-4</v>
      </c>
      <c r="C67">
        <v>26</v>
      </c>
      <c r="D67">
        <f t="shared" ref="D67:D130" si="4">_xlfn.NORM.DIST(C67,$H$2,$H$7, FALSE)</f>
        <v>3.5063386061118517E-4</v>
      </c>
    </row>
    <row r="68" spans="1:4" x14ac:dyDescent="0.35">
      <c r="A68">
        <v>88</v>
      </c>
      <c r="B68">
        <f t="shared" si="3"/>
        <v>2.6273523823672505E-4</v>
      </c>
      <c r="C68">
        <v>26</v>
      </c>
      <c r="D68">
        <f t="shared" si="4"/>
        <v>3.5063386061118517E-4</v>
      </c>
    </row>
    <row r="69" spans="1:4" x14ac:dyDescent="0.35">
      <c r="A69">
        <v>88</v>
      </c>
      <c r="B69">
        <f t="shared" si="3"/>
        <v>2.6273523823672505E-4</v>
      </c>
      <c r="C69">
        <v>27</v>
      </c>
      <c r="D69">
        <f t="shared" si="4"/>
        <v>3.5084665320576447E-4</v>
      </c>
    </row>
    <row r="70" spans="1:4" x14ac:dyDescent="0.35">
      <c r="A70">
        <v>88</v>
      </c>
      <c r="B70">
        <f t="shared" si="3"/>
        <v>2.6273523823672505E-4</v>
      </c>
      <c r="C70">
        <v>27</v>
      </c>
      <c r="D70">
        <f t="shared" si="4"/>
        <v>3.5084665320576447E-4</v>
      </c>
    </row>
    <row r="71" spans="1:4" x14ac:dyDescent="0.35">
      <c r="A71">
        <v>89</v>
      </c>
      <c r="B71">
        <f t="shared" si="3"/>
        <v>2.6286023833701371E-4</v>
      </c>
      <c r="C71">
        <v>29</v>
      </c>
      <c r="D71">
        <f t="shared" si="4"/>
        <v>3.512714823967218E-4</v>
      </c>
    </row>
    <row r="72" spans="1:4" x14ac:dyDescent="0.35">
      <c r="A72">
        <v>89</v>
      </c>
      <c r="B72">
        <f t="shared" si="3"/>
        <v>2.6286023833701371E-4</v>
      </c>
      <c r="C72">
        <v>30</v>
      </c>
      <c r="D72">
        <f t="shared" si="4"/>
        <v>3.5148351776568838E-4</v>
      </c>
    </row>
    <row r="73" spans="1:4" x14ac:dyDescent="0.35">
      <c r="A73">
        <v>91</v>
      </c>
      <c r="B73">
        <f t="shared" si="3"/>
        <v>2.6310992468418857E-4</v>
      </c>
      <c r="C73">
        <v>30</v>
      </c>
      <c r="D73">
        <f t="shared" si="4"/>
        <v>3.5148351776568838E-4</v>
      </c>
    </row>
    <row r="74" spans="1:4" x14ac:dyDescent="0.35">
      <c r="A74">
        <v>92</v>
      </c>
      <c r="B74">
        <f t="shared" si="3"/>
        <v>2.6323461052016615E-4</v>
      </c>
      <c r="C74">
        <v>31</v>
      </c>
      <c r="D74">
        <f t="shared" si="4"/>
        <v>3.5169529949945921E-4</v>
      </c>
    </row>
    <row r="75" spans="1:4" x14ac:dyDescent="0.35">
      <c r="A75">
        <v>92</v>
      </c>
      <c r="B75">
        <f t="shared" si="3"/>
        <v>2.6323461052016615E-4</v>
      </c>
      <c r="C75">
        <v>31</v>
      </c>
      <c r="D75">
        <f t="shared" si="4"/>
        <v>3.5169529949945921E-4</v>
      </c>
    </row>
    <row r="76" spans="1:4" x14ac:dyDescent="0.35">
      <c r="A76">
        <v>92</v>
      </c>
      <c r="B76">
        <f t="shared" si="3"/>
        <v>2.6323461052016615E-4</v>
      </c>
      <c r="C76">
        <v>31</v>
      </c>
      <c r="D76">
        <f t="shared" si="4"/>
        <v>3.5169529949945921E-4</v>
      </c>
    </row>
    <row r="77" spans="1:4" x14ac:dyDescent="0.35">
      <c r="A77">
        <v>92</v>
      </c>
      <c r="B77">
        <f t="shared" si="3"/>
        <v>2.6323461052016615E-4</v>
      </c>
      <c r="C77">
        <v>31</v>
      </c>
      <c r="D77">
        <f t="shared" si="4"/>
        <v>3.5169529949945921E-4</v>
      </c>
    </row>
    <row r="78" spans="1:4" x14ac:dyDescent="0.35">
      <c r="A78">
        <v>92</v>
      </c>
      <c r="B78">
        <f t="shared" si="3"/>
        <v>2.6323461052016615E-4</v>
      </c>
      <c r="C78">
        <v>31</v>
      </c>
      <c r="D78">
        <f t="shared" si="4"/>
        <v>3.5169529949945921E-4</v>
      </c>
    </row>
    <row r="79" spans="1:4" x14ac:dyDescent="0.35">
      <c r="A79">
        <v>93</v>
      </c>
      <c r="B79">
        <f t="shared" si="3"/>
        <v>2.6335919119062953E-4</v>
      </c>
      <c r="C79">
        <v>32</v>
      </c>
      <c r="D79">
        <f t="shared" si="4"/>
        <v>3.5190682698546337E-4</v>
      </c>
    </row>
    <row r="80" spans="1:4" x14ac:dyDescent="0.35">
      <c r="A80">
        <v>94</v>
      </c>
      <c r="B80">
        <f t="shared" si="3"/>
        <v>2.6348366649037218E-4</v>
      </c>
      <c r="C80">
        <v>32</v>
      </c>
      <c r="D80">
        <f t="shared" si="4"/>
        <v>3.5190682698546337E-4</v>
      </c>
    </row>
    <row r="81" spans="1:4" x14ac:dyDescent="0.35">
      <c r="A81">
        <v>94</v>
      </c>
      <c r="B81">
        <f t="shared" si="3"/>
        <v>2.6348366649037218E-4</v>
      </c>
      <c r="C81">
        <v>33</v>
      </c>
      <c r="D81">
        <f t="shared" si="4"/>
        <v>3.5211809961158862E-4</v>
      </c>
    </row>
    <row r="82" spans="1:4" x14ac:dyDescent="0.35">
      <c r="A82">
        <v>94</v>
      </c>
      <c r="B82">
        <f t="shared" si="3"/>
        <v>2.6348366649037218E-4</v>
      </c>
      <c r="C82">
        <v>33</v>
      </c>
      <c r="D82">
        <f t="shared" si="4"/>
        <v>3.5211809961158862E-4</v>
      </c>
    </row>
    <row r="83" spans="1:4" x14ac:dyDescent="0.35">
      <c r="A83">
        <v>95</v>
      </c>
      <c r="B83">
        <f t="shared" si="3"/>
        <v>2.6360803621428794E-4</v>
      </c>
      <c r="C83">
        <v>33</v>
      </c>
      <c r="D83">
        <f t="shared" si="4"/>
        <v>3.5211809961158862E-4</v>
      </c>
    </row>
    <row r="84" spans="1:4" x14ac:dyDescent="0.35">
      <c r="A84">
        <v>96</v>
      </c>
      <c r="B84">
        <f t="shared" si="3"/>
        <v>2.6373230015737115E-4</v>
      </c>
      <c r="C84">
        <v>34</v>
      </c>
      <c r="D84">
        <f t="shared" si="4"/>
        <v>3.5232911676618518E-4</v>
      </c>
    </row>
    <row r="85" spans="1:4" x14ac:dyDescent="0.35">
      <c r="A85">
        <v>96</v>
      </c>
      <c r="B85">
        <f t="shared" si="3"/>
        <v>2.6373230015737115E-4</v>
      </c>
      <c r="C85">
        <v>35</v>
      </c>
      <c r="D85">
        <f t="shared" si="4"/>
        <v>3.5253987783806804E-4</v>
      </c>
    </row>
    <row r="86" spans="1:4" x14ac:dyDescent="0.35">
      <c r="A86">
        <v>96</v>
      </c>
      <c r="B86">
        <f t="shared" si="3"/>
        <v>2.6373230015737115E-4</v>
      </c>
      <c r="C86">
        <v>35</v>
      </c>
      <c r="D86">
        <f t="shared" si="4"/>
        <v>3.5253987783806804E-4</v>
      </c>
    </row>
    <row r="87" spans="1:4" x14ac:dyDescent="0.35">
      <c r="A87">
        <v>97</v>
      </c>
      <c r="B87">
        <f t="shared" si="3"/>
        <v>2.6385645811471752E-4</v>
      </c>
      <c r="C87">
        <v>35</v>
      </c>
      <c r="D87">
        <f t="shared" si="4"/>
        <v>3.5253987783806804E-4</v>
      </c>
    </row>
    <row r="88" spans="1:4" x14ac:dyDescent="0.35">
      <c r="A88">
        <v>98</v>
      </c>
      <c r="B88">
        <f t="shared" si="3"/>
        <v>2.6398050988152462E-4</v>
      </c>
      <c r="C88">
        <v>36</v>
      </c>
      <c r="D88">
        <f t="shared" si="4"/>
        <v>3.5275038221652024E-4</v>
      </c>
    </row>
    <row r="89" spans="1:4" x14ac:dyDescent="0.35">
      <c r="A89">
        <v>98</v>
      </c>
      <c r="B89">
        <f t="shared" si="3"/>
        <v>2.6398050988152462E-4</v>
      </c>
      <c r="C89">
        <v>37</v>
      </c>
      <c r="D89">
        <f t="shared" si="4"/>
        <v>3.5296062929129565E-4</v>
      </c>
    </row>
    <row r="90" spans="1:4" x14ac:dyDescent="0.35">
      <c r="A90">
        <v>100</v>
      </c>
      <c r="B90">
        <f t="shared" si="3"/>
        <v>2.642282940248234E-4</v>
      </c>
      <c r="C90">
        <v>37</v>
      </c>
      <c r="D90">
        <f t="shared" si="4"/>
        <v>3.5296062929129565E-4</v>
      </c>
    </row>
    <row r="91" spans="1:4" x14ac:dyDescent="0.35">
      <c r="A91">
        <v>100</v>
      </c>
      <c r="B91">
        <f t="shared" si="3"/>
        <v>2.642282940248234E-4</v>
      </c>
      <c r="C91">
        <v>37</v>
      </c>
      <c r="D91">
        <f t="shared" si="4"/>
        <v>3.5296062929129565E-4</v>
      </c>
    </row>
    <row r="92" spans="1:4" x14ac:dyDescent="0.35">
      <c r="A92">
        <v>101</v>
      </c>
      <c r="B92">
        <f t="shared" si="3"/>
        <v>2.643520259922243E-4</v>
      </c>
      <c r="C92">
        <v>38</v>
      </c>
      <c r="D92">
        <f t="shared" si="4"/>
        <v>3.5317061845262194E-4</v>
      </c>
    </row>
    <row r="93" spans="1:4" x14ac:dyDescent="0.35">
      <c r="A93">
        <v>101</v>
      </c>
      <c r="B93">
        <f t="shared" si="3"/>
        <v>2.643520259922243E-4</v>
      </c>
      <c r="C93">
        <v>38</v>
      </c>
      <c r="D93">
        <f t="shared" si="4"/>
        <v>3.5317061845262194E-4</v>
      </c>
    </row>
    <row r="94" spans="1:4" x14ac:dyDescent="0.35">
      <c r="A94">
        <v>102</v>
      </c>
      <c r="B94">
        <f t="shared" si="3"/>
        <v>2.6447565095090534E-4</v>
      </c>
      <c r="C94">
        <v>38</v>
      </c>
      <c r="D94">
        <f t="shared" si="4"/>
        <v>3.5317061845262194E-4</v>
      </c>
    </row>
    <row r="95" spans="1:4" x14ac:dyDescent="0.35">
      <c r="A95">
        <v>102</v>
      </c>
      <c r="B95">
        <f t="shared" si="3"/>
        <v>2.6447565095090534E-4</v>
      </c>
      <c r="C95">
        <v>39</v>
      </c>
      <c r="D95">
        <f t="shared" si="4"/>
        <v>3.5338034909120346E-4</v>
      </c>
    </row>
    <row r="96" spans="1:4" x14ac:dyDescent="0.35">
      <c r="A96">
        <v>103</v>
      </c>
      <c r="B96">
        <f t="shared" si="3"/>
        <v>2.6459916869658163E-4</v>
      </c>
      <c r="C96">
        <v>40</v>
      </c>
      <c r="D96">
        <f t="shared" si="4"/>
        <v>3.5358982059822437E-4</v>
      </c>
    </row>
    <row r="97" spans="1:4" x14ac:dyDescent="0.35">
      <c r="A97">
        <v>103</v>
      </c>
      <c r="B97">
        <f t="shared" si="3"/>
        <v>2.6459916869658163E-4</v>
      </c>
      <c r="C97">
        <v>40</v>
      </c>
      <c r="D97">
        <f t="shared" si="4"/>
        <v>3.5358982059822437E-4</v>
      </c>
    </row>
    <row r="98" spans="1:4" x14ac:dyDescent="0.35">
      <c r="A98">
        <v>105</v>
      </c>
      <c r="B98">
        <f t="shared" si="3"/>
        <v>2.648458817323063E-4</v>
      </c>
      <c r="C98">
        <v>40</v>
      </c>
      <c r="D98">
        <f t="shared" si="4"/>
        <v>3.5358982059822437E-4</v>
      </c>
    </row>
    <row r="99" spans="1:4" x14ac:dyDescent="0.35">
      <c r="A99">
        <v>106</v>
      </c>
      <c r="B99">
        <f t="shared" si="3"/>
        <v>2.6496907661431297E-4</v>
      </c>
      <c r="C99">
        <v>41</v>
      </c>
      <c r="D99">
        <f t="shared" si="4"/>
        <v>3.5379903236535119E-4</v>
      </c>
    </row>
    <row r="100" spans="1:4" x14ac:dyDescent="0.35">
      <c r="A100">
        <v>106</v>
      </c>
      <c r="B100">
        <f t="shared" si="3"/>
        <v>2.6496907661431297E-4</v>
      </c>
      <c r="C100">
        <v>41</v>
      </c>
      <c r="D100">
        <f t="shared" si="4"/>
        <v>3.5379903236535119E-4</v>
      </c>
    </row>
    <row r="101" spans="1:4" x14ac:dyDescent="0.35">
      <c r="A101">
        <v>107</v>
      </c>
      <c r="B101">
        <f t="shared" si="3"/>
        <v>2.6509216346723218E-4</v>
      </c>
      <c r="C101">
        <v>42</v>
      </c>
      <c r="D101">
        <f t="shared" si="4"/>
        <v>3.5400798378473612E-4</v>
      </c>
    </row>
    <row r="102" spans="1:4" x14ac:dyDescent="0.35">
      <c r="A102">
        <v>107</v>
      </c>
      <c r="B102">
        <f t="shared" si="3"/>
        <v>2.6509216346723218E-4</v>
      </c>
      <c r="C102">
        <v>44</v>
      </c>
      <c r="D102">
        <f t="shared" si="4"/>
        <v>3.5442510315133405E-4</v>
      </c>
    </row>
    <row r="103" spans="1:4" x14ac:dyDescent="0.35">
      <c r="A103">
        <v>107</v>
      </c>
      <c r="B103">
        <f t="shared" si="3"/>
        <v>2.6509216346723218E-4</v>
      </c>
      <c r="C103">
        <v>44</v>
      </c>
      <c r="D103">
        <f t="shared" si="4"/>
        <v>3.5442510315133405E-4</v>
      </c>
    </row>
    <row r="104" spans="1:4" x14ac:dyDescent="0.35">
      <c r="A104">
        <v>107</v>
      </c>
      <c r="B104">
        <f t="shared" si="3"/>
        <v>2.6509216346723218E-4</v>
      </c>
      <c r="C104">
        <v>45</v>
      </c>
      <c r="D104">
        <f t="shared" si="4"/>
        <v>3.5463326988530522E-4</v>
      </c>
    </row>
    <row r="105" spans="1:4" x14ac:dyDescent="0.35">
      <c r="A105">
        <v>107</v>
      </c>
      <c r="B105">
        <f t="shared" si="3"/>
        <v>2.6509216346723218E-4</v>
      </c>
      <c r="C105">
        <v>46</v>
      </c>
      <c r="D105">
        <f t="shared" si="4"/>
        <v>3.5484117384505673E-4</v>
      </c>
    </row>
    <row r="106" spans="1:4" x14ac:dyDescent="0.35">
      <c r="A106">
        <v>110</v>
      </c>
      <c r="B106">
        <f t="shared" si="3"/>
        <v>2.6546077381447134E-4</v>
      </c>
      <c r="C106">
        <v>47</v>
      </c>
      <c r="D106">
        <f t="shared" si="4"/>
        <v>3.5504881442521217E-4</v>
      </c>
    </row>
    <row r="107" spans="1:4" x14ac:dyDescent="0.35">
      <c r="A107">
        <v>110</v>
      </c>
      <c r="B107">
        <f t="shared" si="3"/>
        <v>2.6546077381447134E-4</v>
      </c>
      <c r="C107">
        <v>48</v>
      </c>
      <c r="D107">
        <f t="shared" si="4"/>
        <v>3.5525619102089824E-4</v>
      </c>
    </row>
    <row r="108" spans="1:4" x14ac:dyDescent="0.35">
      <c r="A108">
        <v>110</v>
      </c>
      <c r="B108">
        <f t="shared" si="3"/>
        <v>2.6546077381447134E-4</v>
      </c>
      <c r="C108">
        <v>49</v>
      </c>
      <c r="D108">
        <f t="shared" si="4"/>
        <v>3.5546330302774741E-4</v>
      </c>
    </row>
    <row r="109" spans="1:4" x14ac:dyDescent="0.35">
      <c r="A109">
        <v>110</v>
      </c>
      <c r="B109">
        <f t="shared" si="3"/>
        <v>2.6546077381447134E-4</v>
      </c>
      <c r="C109">
        <v>49</v>
      </c>
      <c r="D109">
        <f t="shared" si="4"/>
        <v>3.5546330302774741E-4</v>
      </c>
    </row>
    <row r="110" spans="1:4" x14ac:dyDescent="0.35">
      <c r="A110">
        <v>111</v>
      </c>
      <c r="B110">
        <f t="shared" si="3"/>
        <v>2.6558342651458868E-4</v>
      </c>
      <c r="C110">
        <v>52</v>
      </c>
      <c r="D110">
        <f t="shared" si="4"/>
        <v>3.5608304547925137E-4</v>
      </c>
    </row>
    <row r="111" spans="1:4" x14ac:dyDescent="0.35">
      <c r="A111">
        <v>112</v>
      </c>
      <c r="B111">
        <f t="shared" si="3"/>
        <v>2.6570597016793652E-4</v>
      </c>
      <c r="C111">
        <v>53</v>
      </c>
      <c r="D111">
        <f t="shared" si="4"/>
        <v>3.5628909309730122E-4</v>
      </c>
    </row>
    <row r="112" spans="1:4" x14ac:dyDescent="0.35">
      <c r="A112">
        <v>112</v>
      </c>
      <c r="B112">
        <f t="shared" si="3"/>
        <v>2.6570597016793652E-4</v>
      </c>
      <c r="C112">
        <v>54</v>
      </c>
      <c r="D112">
        <f t="shared" si="4"/>
        <v>3.5649487311236914E-4</v>
      </c>
    </row>
    <row r="113" spans="1:4" x14ac:dyDescent="0.35">
      <c r="A113">
        <v>112</v>
      </c>
      <c r="B113">
        <f t="shared" si="3"/>
        <v>2.6570597016793652E-4</v>
      </c>
      <c r="C113">
        <v>55</v>
      </c>
      <c r="D113">
        <f t="shared" si="4"/>
        <v>3.5670038492318496E-4</v>
      </c>
    </row>
    <row r="114" spans="1:4" x14ac:dyDescent="0.35">
      <c r="A114">
        <v>113</v>
      </c>
      <c r="B114">
        <f t="shared" si="3"/>
        <v>2.658284045713067E-4</v>
      </c>
      <c r="C114">
        <v>55</v>
      </c>
      <c r="D114">
        <f t="shared" si="4"/>
        <v>3.5670038492318496E-4</v>
      </c>
    </row>
    <row r="115" spans="1:4" x14ac:dyDescent="0.35">
      <c r="A115">
        <v>113</v>
      </c>
      <c r="B115">
        <f t="shared" si="3"/>
        <v>2.658284045713067E-4</v>
      </c>
      <c r="C115">
        <v>56</v>
      </c>
      <c r="D115">
        <f t="shared" si="4"/>
        <v>3.5690562792900472E-4</v>
      </c>
    </row>
    <row r="116" spans="1:4" x14ac:dyDescent="0.35">
      <c r="A116">
        <v>114</v>
      </c>
      <c r="B116">
        <f t="shared" si="3"/>
        <v>2.6595072952160191E-4</v>
      </c>
      <c r="C116">
        <v>56</v>
      </c>
      <c r="D116">
        <f t="shared" si="4"/>
        <v>3.5690562792900472E-4</v>
      </c>
    </row>
    <row r="117" spans="1:4" x14ac:dyDescent="0.35">
      <c r="A117">
        <v>114</v>
      </c>
      <c r="B117">
        <f t="shared" si="3"/>
        <v>2.6595072952160191E-4</v>
      </c>
      <c r="C117">
        <v>57</v>
      </c>
      <c r="D117">
        <f t="shared" si="4"/>
        <v>3.5711060152961388E-4</v>
      </c>
    </row>
    <row r="118" spans="1:4" x14ac:dyDescent="0.35">
      <c r="A118">
        <v>114</v>
      </c>
      <c r="B118">
        <f t="shared" si="3"/>
        <v>2.6595072952160191E-4</v>
      </c>
      <c r="C118">
        <v>57</v>
      </c>
      <c r="D118">
        <f t="shared" si="4"/>
        <v>3.5711060152961388E-4</v>
      </c>
    </row>
    <row r="119" spans="1:4" x14ac:dyDescent="0.35">
      <c r="A119">
        <v>115</v>
      </c>
      <c r="B119">
        <f t="shared" si="3"/>
        <v>2.6607294481583615E-4</v>
      </c>
      <c r="C119">
        <v>58</v>
      </c>
      <c r="D119">
        <f t="shared" si="4"/>
        <v>3.5731530512533009E-4</v>
      </c>
    </row>
    <row r="120" spans="1:4" x14ac:dyDescent="0.35">
      <c r="A120">
        <v>116</v>
      </c>
      <c r="B120">
        <f t="shared" si="3"/>
        <v>2.6619505025113533E-4</v>
      </c>
      <c r="C120">
        <v>60</v>
      </c>
      <c r="D120">
        <f t="shared" si="4"/>
        <v>3.5772389990603289E-4</v>
      </c>
    </row>
    <row r="121" spans="1:4" x14ac:dyDescent="0.35">
      <c r="A121">
        <v>116</v>
      </c>
      <c r="B121">
        <f t="shared" si="3"/>
        <v>2.6619505025113533E-4</v>
      </c>
      <c r="C121">
        <v>62</v>
      </c>
      <c r="D121">
        <f t="shared" si="4"/>
        <v>3.581314074844092E-4</v>
      </c>
    </row>
    <row r="122" spans="1:4" x14ac:dyDescent="0.35">
      <c r="A122">
        <v>117</v>
      </c>
      <c r="B122">
        <f t="shared" si="3"/>
        <v>2.6631704562473778E-4</v>
      </c>
      <c r="C122">
        <v>62</v>
      </c>
      <c r="D122">
        <f t="shared" si="4"/>
        <v>3.581314074844092E-4</v>
      </c>
    </row>
    <row r="123" spans="1:4" x14ac:dyDescent="0.35">
      <c r="A123">
        <v>117</v>
      </c>
      <c r="B123">
        <f t="shared" si="3"/>
        <v>2.6631704562473778E-4</v>
      </c>
      <c r="C123">
        <v>63</v>
      </c>
      <c r="D123">
        <f t="shared" si="4"/>
        <v>3.5833475207925659E-4</v>
      </c>
    </row>
    <row r="124" spans="1:4" x14ac:dyDescent="0.35">
      <c r="A124">
        <v>119</v>
      </c>
      <c r="B124">
        <f t="shared" si="3"/>
        <v>2.6656070537637113E-4</v>
      </c>
      <c r="C124">
        <v>63</v>
      </c>
      <c r="D124">
        <f t="shared" si="4"/>
        <v>3.5833475207925659E-4</v>
      </c>
    </row>
    <row r="125" spans="1:4" x14ac:dyDescent="0.35">
      <c r="A125">
        <v>121</v>
      </c>
      <c r="B125">
        <f t="shared" si="3"/>
        <v>2.6680392245091267E-4</v>
      </c>
      <c r="C125">
        <v>64</v>
      </c>
      <c r="D125">
        <f t="shared" si="4"/>
        <v>3.5853782308245628E-4</v>
      </c>
    </row>
    <row r="126" spans="1:4" x14ac:dyDescent="0.35">
      <c r="A126">
        <v>121</v>
      </c>
      <c r="B126">
        <f t="shared" si="3"/>
        <v>2.6680392245091267E-4</v>
      </c>
      <c r="C126">
        <v>64</v>
      </c>
      <c r="D126">
        <f t="shared" si="4"/>
        <v>3.5853782308245628E-4</v>
      </c>
    </row>
    <row r="127" spans="1:4" x14ac:dyDescent="0.35">
      <c r="A127">
        <v>121</v>
      </c>
      <c r="B127">
        <f t="shared" si="3"/>
        <v>2.6680392245091267E-4</v>
      </c>
      <c r="C127">
        <v>64</v>
      </c>
      <c r="D127">
        <f t="shared" si="4"/>
        <v>3.5853782308245628E-4</v>
      </c>
    </row>
    <row r="128" spans="1:4" x14ac:dyDescent="0.35">
      <c r="A128">
        <v>122</v>
      </c>
      <c r="B128">
        <f t="shared" si="3"/>
        <v>2.6692536447858023E-4</v>
      </c>
      <c r="C128">
        <v>64</v>
      </c>
      <c r="D128">
        <f t="shared" si="4"/>
        <v>3.5853782308245628E-4</v>
      </c>
    </row>
    <row r="129" spans="1:4" x14ac:dyDescent="0.35">
      <c r="A129">
        <v>122</v>
      </c>
      <c r="B129">
        <f t="shared" si="3"/>
        <v>2.6692536447858023E-4</v>
      </c>
      <c r="C129">
        <v>65</v>
      </c>
      <c r="D129">
        <f t="shared" si="4"/>
        <v>3.5874061989813274E-4</v>
      </c>
    </row>
    <row r="130" spans="1:4" x14ac:dyDescent="0.35">
      <c r="A130">
        <v>122</v>
      </c>
      <c r="B130">
        <f t="shared" si="3"/>
        <v>2.6692536447858023E-4</v>
      </c>
      <c r="C130">
        <v>65</v>
      </c>
      <c r="D130">
        <f t="shared" si="4"/>
        <v>3.5874061989813274E-4</v>
      </c>
    </row>
    <row r="131" spans="1:4" x14ac:dyDescent="0.35">
      <c r="A131">
        <v>122</v>
      </c>
      <c r="B131">
        <f t="shared" ref="B131:B194" si="5">_xlfn.NORM.DIST(A131,$G$2,$G$7, FALSE)</f>
        <v>2.6692536447858023E-4</v>
      </c>
      <c r="C131">
        <v>67</v>
      </c>
      <c r="D131">
        <f t="shared" ref="D131:D194" si="6">_xlfn.NORM.DIST(C131,$H$2,$H$7, FALSE)</f>
        <v>3.5914538858619442E-4</v>
      </c>
    </row>
    <row r="132" spans="1:4" x14ac:dyDescent="0.35">
      <c r="A132">
        <v>123</v>
      </c>
      <c r="B132">
        <f t="shared" si="5"/>
        <v>2.6704669523037333E-4</v>
      </c>
      <c r="C132">
        <v>67</v>
      </c>
      <c r="D132">
        <f t="shared" si="6"/>
        <v>3.5914538858619442E-4</v>
      </c>
    </row>
    <row r="133" spans="1:4" x14ac:dyDescent="0.35">
      <c r="A133">
        <v>123</v>
      </c>
      <c r="B133">
        <f t="shared" si="5"/>
        <v>2.6704669523037333E-4</v>
      </c>
      <c r="C133">
        <v>67</v>
      </c>
      <c r="D133">
        <f t="shared" si="6"/>
        <v>3.5914538858619442E-4</v>
      </c>
    </row>
    <row r="134" spans="1:4" x14ac:dyDescent="0.35">
      <c r="A134">
        <v>123</v>
      </c>
      <c r="B134">
        <f t="shared" si="5"/>
        <v>2.6704669523037333E-4</v>
      </c>
      <c r="C134">
        <v>67</v>
      </c>
      <c r="D134">
        <f t="shared" si="6"/>
        <v>3.5914538858619442E-4</v>
      </c>
    </row>
    <row r="135" spans="1:4" x14ac:dyDescent="0.35">
      <c r="A135">
        <v>125</v>
      </c>
      <c r="B135">
        <f t="shared" si="5"/>
        <v>2.6728902209861648E-4</v>
      </c>
      <c r="C135">
        <v>67</v>
      </c>
      <c r="D135">
        <f t="shared" si="6"/>
        <v>3.5914538858619442E-4</v>
      </c>
    </row>
    <row r="136" spans="1:4" x14ac:dyDescent="0.35">
      <c r="A136">
        <v>126</v>
      </c>
      <c r="B136">
        <f t="shared" si="5"/>
        <v>2.6741001781149982E-4</v>
      </c>
      <c r="C136">
        <v>67</v>
      </c>
      <c r="D136">
        <f t="shared" si="6"/>
        <v>3.5914538858619442E-4</v>
      </c>
    </row>
    <row r="137" spans="1:4" x14ac:dyDescent="0.35">
      <c r="A137">
        <v>126</v>
      </c>
      <c r="B137">
        <f t="shared" si="5"/>
        <v>2.6741001781149982E-4</v>
      </c>
      <c r="C137">
        <v>67</v>
      </c>
      <c r="D137">
        <f t="shared" si="6"/>
        <v>3.5914538858619442E-4</v>
      </c>
    </row>
    <row r="138" spans="1:4" x14ac:dyDescent="0.35">
      <c r="A138">
        <v>126</v>
      </c>
      <c r="B138">
        <f t="shared" si="5"/>
        <v>2.6741001781149982E-4</v>
      </c>
      <c r="C138">
        <v>70</v>
      </c>
      <c r="D138">
        <f t="shared" si="6"/>
        <v>3.5975047034706966E-4</v>
      </c>
    </row>
    <row r="139" spans="1:4" x14ac:dyDescent="0.35">
      <c r="A139">
        <v>126</v>
      </c>
      <c r="B139">
        <f t="shared" si="5"/>
        <v>2.6741001781149982E-4</v>
      </c>
      <c r="C139">
        <v>71</v>
      </c>
      <c r="D139">
        <f t="shared" si="6"/>
        <v>3.5995160955553014E-4</v>
      </c>
    </row>
    <row r="140" spans="1:4" x14ac:dyDescent="0.35">
      <c r="A140">
        <v>126</v>
      </c>
      <c r="B140">
        <f t="shared" si="5"/>
        <v>2.6741001781149982E-4</v>
      </c>
      <c r="C140">
        <v>73</v>
      </c>
      <c r="D140">
        <f t="shared" si="6"/>
        <v>3.6035305235229041E-4</v>
      </c>
    </row>
    <row r="141" spans="1:4" x14ac:dyDescent="0.35">
      <c r="A141">
        <v>127</v>
      </c>
      <c r="B141">
        <f t="shared" si="5"/>
        <v>2.675309014413759E-4</v>
      </c>
      <c r="C141">
        <v>73</v>
      </c>
      <c r="D141">
        <f t="shared" si="6"/>
        <v>3.6035305235229041E-4</v>
      </c>
    </row>
    <row r="142" spans="1:4" x14ac:dyDescent="0.35">
      <c r="A142">
        <v>127</v>
      </c>
      <c r="B142">
        <f t="shared" si="5"/>
        <v>2.675309014413759E-4</v>
      </c>
      <c r="C142">
        <v>75</v>
      </c>
      <c r="D142">
        <f t="shared" si="6"/>
        <v>3.6075337704939378E-4</v>
      </c>
    </row>
    <row r="143" spans="1:4" x14ac:dyDescent="0.35">
      <c r="A143">
        <v>128</v>
      </c>
      <c r="B143">
        <f t="shared" si="5"/>
        <v>2.676516727867568E-4</v>
      </c>
      <c r="C143">
        <v>75</v>
      </c>
      <c r="D143">
        <f t="shared" si="6"/>
        <v>3.6075337704939378E-4</v>
      </c>
    </row>
    <row r="144" spans="1:4" x14ac:dyDescent="0.35">
      <c r="A144">
        <v>128</v>
      </c>
      <c r="B144">
        <f t="shared" si="5"/>
        <v>2.676516727867568E-4</v>
      </c>
      <c r="C144">
        <v>75</v>
      </c>
      <c r="D144">
        <f t="shared" si="6"/>
        <v>3.6075337704939378E-4</v>
      </c>
    </row>
    <row r="145" spans="1:4" x14ac:dyDescent="0.35">
      <c r="A145">
        <v>129</v>
      </c>
      <c r="B145">
        <f t="shared" si="5"/>
        <v>2.6777233164627337E-4</v>
      </c>
      <c r="C145">
        <v>75</v>
      </c>
      <c r="D145">
        <f t="shared" si="6"/>
        <v>3.6075337704939378E-4</v>
      </c>
    </row>
    <row r="146" spans="1:4" x14ac:dyDescent="0.35">
      <c r="A146">
        <v>129</v>
      </c>
      <c r="B146">
        <f t="shared" si="5"/>
        <v>2.6777233164627337E-4</v>
      </c>
      <c r="C146">
        <v>76</v>
      </c>
      <c r="D146">
        <f t="shared" si="6"/>
        <v>3.6095311863546371E-4</v>
      </c>
    </row>
    <row r="147" spans="1:4" x14ac:dyDescent="0.35">
      <c r="A147">
        <v>130</v>
      </c>
      <c r="B147">
        <f t="shared" si="5"/>
        <v>2.6789287781867624E-4</v>
      </c>
      <c r="C147">
        <v>77</v>
      </c>
      <c r="D147">
        <f t="shared" si="6"/>
        <v>3.6115257892765793E-4</v>
      </c>
    </row>
    <row r="148" spans="1:4" x14ac:dyDescent="0.35">
      <c r="A148">
        <v>130</v>
      </c>
      <c r="B148">
        <f t="shared" si="5"/>
        <v>2.6789287781867624E-4</v>
      </c>
      <c r="C148">
        <v>77</v>
      </c>
      <c r="D148">
        <f t="shared" si="6"/>
        <v>3.6115257892765793E-4</v>
      </c>
    </row>
    <row r="149" spans="1:4" x14ac:dyDescent="0.35">
      <c r="A149">
        <v>131</v>
      </c>
      <c r="B149">
        <f t="shared" si="5"/>
        <v>2.6801331110283636E-4</v>
      </c>
      <c r="C149">
        <v>77</v>
      </c>
      <c r="D149">
        <f t="shared" si="6"/>
        <v>3.6115257892765793E-4</v>
      </c>
    </row>
    <row r="150" spans="1:4" x14ac:dyDescent="0.35">
      <c r="A150">
        <v>131</v>
      </c>
      <c r="B150">
        <f t="shared" si="5"/>
        <v>2.6801331110283636E-4</v>
      </c>
      <c r="C150">
        <v>78</v>
      </c>
      <c r="D150">
        <f t="shared" si="6"/>
        <v>3.6135175733754764E-4</v>
      </c>
    </row>
    <row r="151" spans="1:4" x14ac:dyDescent="0.35">
      <c r="A151">
        <v>131</v>
      </c>
      <c r="B151">
        <f t="shared" si="5"/>
        <v>2.6801331110283636E-4</v>
      </c>
      <c r="C151">
        <v>78</v>
      </c>
      <c r="D151">
        <f t="shared" si="6"/>
        <v>3.6135175733754764E-4</v>
      </c>
    </row>
    <row r="152" spans="1:4" x14ac:dyDescent="0.35">
      <c r="A152">
        <v>131</v>
      </c>
      <c r="B152">
        <f t="shared" si="5"/>
        <v>2.6801331110283636E-4</v>
      </c>
      <c r="C152">
        <v>79</v>
      </c>
      <c r="D152">
        <f t="shared" si="6"/>
        <v>3.6155065327729677E-4</v>
      </c>
    </row>
    <row r="153" spans="1:4" x14ac:dyDescent="0.35">
      <c r="A153">
        <v>131</v>
      </c>
      <c r="B153">
        <f t="shared" si="5"/>
        <v>2.6801331110283636E-4</v>
      </c>
      <c r="C153">
        <v>80</v>
      </c>
      <c r="D153">
        <f t="shared" si="6"/>
        <v>3.6174926615966546E-4</v>
      </c>
    </row>
    <row r="154" spans="1:4" x14ac:dyDescent="0.35">
      <c r="A154">
        <v>132</v>
      </c>
      <c r="B154">
        <f t="shared" si="5"/>
        <v>2.6813363129774535E-4</v>
      </c>
      <c r="C154">
        <v>80</v>
      </c>
      <c r="D154">
        <f t="shared" si="6"/>
        <v>3.6174926615966546E-4</v>
      </c>
    </row>
    <row r="155" spans="1:4" x14ac:dyDescent="0.35">
      <c r="A155">
        <v>132</v>
      </c>
      <c r="B155">
        <f t="shared" si="5"/>
        <v>2.6813363129774535E-4</v>
      </c>
      <c r="C155">
        <v>82</v>
      </c>
      <c r="D155">
        <f t="shared" si="6"/>
        <v>3.6214564040629822E-4</v>
      </c>
    </row>
    <row r="156" spans="1:4" x14ac:dyDescent="0.35">
      <c r="A156">
        <v>132</v>
      </c>
      <c r="B156">
        <f t="shared" si="5"/>
        <v>2.6813363129774535E-4</v>
      </c>
      <c r="C156">
        <v>83</v>
      </c>
      <c r="D156">
        <f t="shared" si="6"/>
        <v>3.6234340059908764E-4</v>
      </c>
    </row>
    <row r="157" spans="1:4" x14ac:dyDescent="0.35">
      <c r="A157">
        <v>133</v>
      </c>
      <c r="B157">
        <f t="shared" si="5"/>
        <v>2.6825383820251633E-4</v>
      </c>
      <c r="C157">
        <v>83</v>
      </c>
      <c r="D157">
        <f t="shared" si="6"/>
        <v>3.6234340059908764E-4</v>
      </c>
    </row>
    <row r="158" spans="1:4" x14ac:dyDescent="0.35">
      <c r="A158">
        <v>133</v>
      </c>
      <c r="B158">
        <f t="shared" si="5"/>
        <v>2.6825383820251633E-4</v>
      </c>
      <c r="C158">
        <v>84</v>
      </c>
      <c r="D158">
        <f t="shared" si="6"/>
        <v>3.6254087539155315E-4</v>
      </c>
    </row>
    <row r="159" spans="1:4" x14ac:dyDescent="0.35">
      <c r="A159">
        <v>133</v>
      </c>
      <c r="B159">
        <f t="shared" si="5"/>
        <v>2.6825383820251633E-4</v>
      </c>
      <c r="C159">
        <v>86</v>
      </c>
      <c r="D159">
        <f t="shared" si="6"/>
        <v>3.6293496643925602E-4</v>
      </c>
    </row>
    <row r="160" spans="1:4" x14ac:dyDescent="0.35">
      <c r="A160">
        <v>134</v>
      </c>
      <c r="B160">
        <f t="shared" si="5"/>
        <v>2.6837393161638405E-4</v>
      </c>
      <c r="C160">
        <v>86</v>
      </c>
      <c r="D160">
        <f t="shared" si="6"/>
        <v>3.6293496643925602E-4</v>
      </c>
    </row>
    <row r="161" spans="1:4" x14ac:dyDescent="0.35">
      <c r="A161">
        <v>134</v>
      </c>
      <c r="B161">
        <f t="shared" si="5"/>
        <v>2.6837393161638405E-4</v>
      </c>
      <c r="C161">
        <v>86</v>
      </c>
      <c r="D161">
        <f t="shared" si="6"/>
        <v>3.6293496643925602E-4</v>
      </c>
    </row>
    <row r="162" spans="1:4" x14ac:dyDescent="0.35">
      <c r="A162">
        <v>134</v>
      </c>
      <c r="B162">
        <f t="shared" si="5"/>
        <v>2.6837393161638405E-4</v>
      </c>
      <c r="C162">
        <v>87</v>
      </c>
      <c r="D162">
        <f t="shared" si="6"/>
        <v>3.6313158152790096E-4</v>
      </c>
    </row>
    <row r="163" spans="1:4" x14ac:dyDescent="0.35">
      <c r="A163">
        <v>135</v>
      </c>
      <c r="B163">
        <f t="shared" si="5"/>
        <v>2.6849391133870591E-4</v>
      </c>
      <c r="C163">
        <v>88</v>
      </c>
      <c r="D163">
        <f t="shared" si="6"/>
        <v>3.6332790888304281E-4</v>
      </c>
    </row>
    <row r="164" spans="1:4" x14ac:dyDescent="0.35">
      <c r="A164">
        <v>135</v>
      </c>
      <c r="B164">
        <f t="shared" si="5"/>
        <v>2.6849391133870591E-4</v>
      </c>
      <c r="C164">
        <v>91</v>
      </c>
      <c r="D164">
        <f t="shared" si="6"/>
        <v>3.6391515873309945E-4</v>
      </c>
    </row>
    <row r="165" spans="1:4" x14ac:dyDescent="0.35">
      <c r="A165">
        <v>135</v>
      </c>
      <c r="B165">
        <f t="shared" si="5"/>
        <v>2.6849391133870591E-4</v>
      </c>
      <c r="C165">
        <v>92</v>
      </c>
      <c r="D165">
        <f t="shared" si="6"/>
        <v>3.641103293430131E-4</v>
      </c>
    </row>
    <row r="166" spans="1:4" x14ac:dyDescent="0.35">
      <c r="A166">
        <v>136</v>
      </c>
      <c r="B166">
        <f t="shared" si="5"/>
        <v>2.6861377716896233E-4</v>
      </c>
      <c r="C166">
        <v>92</v>
      </c>
      <c r="D166">
        <f t="shared" si="6"/>
        <v>3.641103293430131E-4</v>
      </c>
    </row>
    <row r="167" spans="1:4" x14ac:dyDescent="0.35">
      <c r="A167">
        <v>137</v>
      </c>
      <c r="B167">
        <f t="shared" si="5"/>
        <v>2.6873352890675721E-4</v>
      </c>
      <c r="C167">
        <v>92</v>
      </c>
      <c r="D167">
        <f t="shared" si="6"/>
        <v>3.641103293430131E-4</v>
      </c>
    </row>
    <row r="168" spans="1:4" x14ac:dyDescent="0.35">
      <c r="A168">
        <v>137</v>
      </c>
      <c r="B168">
        <f t="shared" si="5"/>
        <v>2.6873352890675721E-4</v>
      </c>
      <c r="C168">
        <v>94</v>
      </c>
      <c r="D168">
        <f t="shared" si="6"/>
        <v>3.644997980763446E-4</v>
      </c>
    </row>
    <row r="169" spans="1:4" x14ac:dyDescent="0.35">
      <c r="A169">
        <v>138</v>
      </c>
      <c r="B169">
        <f t="shared" si="5"/>
        <v>2.688531663518186E-4</v>
      </c>
      <c r="C169">
        <v>94</v>
      </c>
      <c r="D169">
        <f t="shared" si="6"/>
        <v>3.644997980763446E-4</v>
      </c>
    </row>
    <row r="170" spans="1:4" x14ac:dyDescent="0.35">
      <c r="A170">
        <v>138</v>
      </c>
      <c r="B170">
        <f t="shared" si="5"/>
        <v>2.688531663518186E-4</v>
      </c>
      <c r="C170">
        <v>100</v>
      </c>
      <c r="D170">
        <f t="shared" si="6"/>
        <v>3.6566118280631705E-4</v>
      </c>
    </row>
    <row r="171" spans="1:4" x14ac:dyDescent="0.35">
      <c r="A171">
        <v>138</v>
      </c>
      <c r="B171">
        <f t="shared" si="5"/>
        <v>2.688531663518186E-4</v>
      </c>
      <c r="C171">
        <v>101</v>
      </c>
      <c r="D171">
        <f t="shared" si="6"/>
        <v>3.6585371691709922E-4</v>
      </c>
    </row>
    <row r="172" spans="1:4" x14ac:dyDescent="0.35">
      <c r="A172">
        <v>139</v>
      </c>
      <c r="B172">
        <f t="shared" si="5"/>
        <v>2.6897268930399921E-4</v>
      </c>
      <c r="C172">
        <v>102</v>
      </c>
      <c r="D172">
        <f t="shared" si="6"/>
        <v>3.6604595520778934E-4</v>
      </c>
    </row>
    <row r="173" spans="1:4" x14ac:dyDescent="0.35">
      <c r="A173">
        <v>139</v>
      </c>
      <c r="B173">
        <f t="shared" si="5"/>
        <v>2.6897268930399921E-4</v>
      </c>
      <c r="C173">
        <v>104</v>
      </c>
      <c r="D173">
        <f t="shared" si="6"/>
        <v>3.6642954203858338E-4</v>
      </c>
    </row>
    <row r="174" spans="1:4" x14ac:dyDescent="0.35">
      <c r="A174">
        <v>140</v>
      </c>
      <c r="B174">
        <f t="shared" si="5"/>
        <v>2.6909209756327697E-4</v>
      </c>
      <c r="C174">
        <v>105</v>
      </c>
      <c r="D174">
        <f t="shared" si="6"/>
        <v>3.6662088943519608E-4</v>
      </c>
    </row>
    <row r="175" spans="1:4" x14ac:dyDescent="0.35">
      <c r="A175">
        <v>140</v>
      </c>
      <c r="B175">
        <f t="shared" si="5"/>
        <v>2.6909209756327697E-4</v>
      </c>
      <c r="C175">
        <v>105</v>
      </c>
      <c r="D175">
        <f t="shared" si="6"/>
        <v>3.6662088943519608E-4</v>
      </c>
    </row>
    <row r="176" spans="1:4" x14ac:dyDescent="0.35">
      <c r="A176">
        <v>140</v>
      </c>
      <c r="B176">
        <f t="shared" si="5"/>
        <v>2.6909209756327697E-4</v>
      </c>
      <c r="C176">
        <v>106</v>
      </c>
      <c r="D176">
        <f t="shared" si="6"/>
        <v>3.6681193872474028E-4</v>
      </c>
    </row>
    <row r="177" spans="1:4" x14ac:dyDescent="0.35">
      <c r="A177">
        <v>142</v>
      </c>
      <c r="B177">
        <f t="shared" si="5"/>
        <v>2.693305692036654E-4</v>
      </c>
      <c r="C177">
        <v>107</v>
      </c>
      <c r="D177">
        <f t="shared" si="6"/>
        <v>3.6700268933714694E-4</v>
      </c>
    </row>
    <row r="178" spans="1:4" x14ac:dyDescent="0.35">
      <c r="A178">
        <v>142</v>
      </c>
      <c r="B178">
        <f t="shared" si="5"/>
        <v>2.693305692036654E-4</v>
      </c>
      <c r="C178">
        <v>108</v>
      </c>
      <c r="D178">
        <f t="shared" si="6"/>
        <v>3.6719314070302321E-4</v>
      </c>
    </row>
    <row r="179" spans="1:4" x14ac:dyDescent="0.35">
      <c r="A179">
        <v>142</v>
      </c>
      <c r="B179">
        <f t="shared" si="5"/>
        <v>2.693305692036654E-4</v>
      </c>
      <c r="C179">
        <v>111</v>
      </c>
      <c r="D179">
        <f t="shared" si="6"/>
        <v>3.6776269363773421E-4</v>
      </c>
    </row>
    <row r="180" spans="1:4" x14ac:dyDescent="0.35">
      <c r="A180">
        <v>142</v>
      </c>
      <c r="B180">
        <f t="shared" si="5"/>
        <v>2.693305692036654E-4</v>
      </c>
      <c r="C180">
        <v>112</v>
      </c>
      <c r="D180">
        <f t="shared" si="6"/>
        <v>3.6795194233717215E-4</v>
      </c>
    </row>
    <row r="181" spans="1:4" x14ac:dyDescent="0.35">
      <c r="A181">
        <v>143</v>
      </c>
      <c r="B181">
        <f t="shared" si="5"/>
        <v>2.6944963218536309E-4</v>
      </c>
      <c r="C181">
        <v>112</v>
      </c>
      <c r="D181">
        <f t="shared" si="6"/>
        <v>3.6795194233717215E-4</v>
      </c>
    </row>
    <row r="182" spans="1:4" x14ac:dyDescent="0.35">
      <c r="A182">
        <v>144</v>
      </c>
      <c r="B182">
        <f t="shared" si="5"/>
        <v>2.695685796753331E-4</v>
      </c>
      <c r="C182">
        <v>113</v>
      </c>
      <c r="D182">
        <f t="shared" si="6"/>
        <v>3.6814088895334977E-4</v>
      </c>
    </row>
    <row r="183" spans="1:4" x14ac:dyDescent="0.35">
      <c r="A183">
        <v>144</v>
      </c>
      <c r="B183">
        <f t="shared" si="5"/>
        <v>2.695685796753331E-4</v>
      </c>
      <c r="C183">
        <v>114</v>
      </c>
      <c r="D183">
        <f t="shared" si="6"/>
        <v>3.683295329209877E-4</v>
      </c>
    </row>
    <row r="184" spans="1:4" x14ac:dyDescent="0.35">
      <c r="A184">
        <v>144</v>
      </c>
      <c r="B184">
        <f t="shared" si="5"/>
        <v>2.695685796753331E-4</v>
      </c>
      <c r="C184">
        <v>115</v>
      </c>
      <c r="D184">
        <f t="shared" si="6"/>
        <v>3.6851787367550245E-4</v>
      </c>
    </row>
    <row r="185" spans="1:4" x14ac:dyDescent="0.35">
      <c r="A185">
        <v>144</v>
      </c>
      <c r="B185">
        <f t="shared" si="5"/>
        <v>2.695685796753331E-4</v>
      </c>
      <c r="C185">
        <v>117</v>
      </c>
      <c r="D185">
        <f t="shared" si="6"/>
        <v>3.6889364329032159E-4</v>
      </c>
    </row>
    <row r="186" spans="1:4" x14ac:dyDescent="0.35">
      <c r="A186">
        <v>146</v>
      </c>
      <c r="B186">
        <f t="shared" si="5"/>
        <v>2.6980612738266853E-4</v>
      </c>
      <c r="C186">
        <v>118</v>
      </c>
      <c r="D186">
        <f t="shared" si="6"/>
        <v>3.6908107102496141E-4</v>
      </c>
    </row>
    <row r="187" spans="1:4" x14ac:dyDescent="0.35">
      <c r="A187">
        <v>147</v>
      </c>
      <c r="B187">
        <f t="shared" si="5"/>
        <v>2.6992472720164493E-4</v>
      </c>
      <c r="C187">
        <v>120</v>
      </c>
      <c r="D187">
        <f t="shared" si="6"/>
        <v>3.6945500953983602E-4</v>
      </c>
    </row>
    <row r="188" spans="1:4" x14ac:dyDescent="0.35">
      <c r="A188">
        <v>147</v>
      </c>
      <c r="B188">
        <f t="shared" si="5"/>
        <v>2.6992472720164493E-4</v>
      </c>
      <c r="C188">
        <v>120</v>
      </c>
      <c r="D188">
        <f t="shared" si="6"/>
        <v>3.6945500953983602E-4</v>
      </c>
    </row>
    <row r="189" spans="1:4" x14ac:dyDescent="0.35">
      <c r="A189">
        <v>147</v>
      </c>
      <c r="B189">
        <f t="shared" si="5"/>
        <v>2.6992472720164493E-4</v>
      </c>
      <c r="C189">
        <v>121</v>
      </c>
      <c r="D189">
        <f t="shared" si="6"/>
        <v>3.6964151919865475E-4</v>
      </c>
    </row>
    <row r="190" spans="1:4" x14ac:dyDescent="0.35">
      <c r="A190">
        <v>148</v>
      </c>
      <c r="B190">
        <f t="shared" si="5"/>
        <v>2.7004321073211695E-4</v>
      </c>
      <c r="C190">
        <v>127</v>
      </c>
      <c r="D190">
        <f t="shared" si="6"/>
        <v>3.70754107559195E-4</v>
      </c>
    </row>
    <row r="191" spans="1:4" x14ac:dyDescent="0.35">
      <c r="A191">
        <v>148</v>
      </c>
      <c r="B191">
        <f t="shared" si="5"/>
        <v>2.7004321073211695E-4</v>
      </c>
      <c r="C191">
        <v>128</v>
      </c>
      <c r="D191">
        <f t="shared" si="6"/>
        <v>3.7093845548754061E-4</v>
      </c>
    </row>
    <row r="192" spans="1:4" x14ac:dyDescent="0.35">
      <c r="A192">
        <v>149</v>
      </c>
      <c r="B192">
        <f t="shared" si="5"/>
        <v>2.7016157777521449E-4</v>
      </c>
      <c r="C192">
        <v>130</v>
      </c>
      <c r="D192">
        <f t="shared" si="6"/>
        <v>3.713062176623157E-4</v>
      </c>
    </row>
    <row r="193" spans="1:4" x14ac:dyDescent="0.35">
      <c r="A193">
        <v>149</v>
      </c>
      <c r="B193">
        <f t="shared" si="5"/>
        <v>2.7016157777521449E-4</v>
      </c>
      <c r="C193">
        <v>131</v>
      </c>
      <c r="D193">
        <f t="shared" si="6"/>
        <v>3.7148963080185375E-4</v>
      </c>
    </row>
    <row r="194" spans="1:4" x14ac:dyDescent="0.35">
      <c r="A194">
        <v>150</v>
      </c>
      <c r="B194">
        <f t="shared" si="5"/>
        <v>2.7027982813219835E-4</v>
      </c>
      <c r="C194">
        <v>132</v>
      </c>
      <c r="D194">
        <f t="shared" si="6"/>
        <v>3.7167273123946755E-4</v>
      </c>
    </row>
    <row r="195" spans="1:4" x14ac:dyDescent="0.35">
      <c r="A195">
        <v>150</v>
      </c>
      <c r="B195">
        <f t="shared" ref="B195:B258" si="7">_xlfn.NORM.DIST(A195,$G$2,$G$7, FALSE)</f>
        <v>2.7027982813219835E-4</v>
      </c>
      <c r="C195">
        <v>133</v>
      </c>
      <c r="D195">
        <f t="shared" ref="D195:D258" si="8">_xlfn.NORM.DIST(C195,$H$2,$H$7, FALSE)</f>
        <v>3.7185551842357011E-4</v>
      </c>
    </row>
    <row r="196" spans="1:4" x14ac:dyDescent="0.35">
      <c r="A196">
        <v>154</v>
      </c>
      <c r="B196">
        <f t="shared" si="7"/>
        <v>2.7075165872881884E-4</v>
      </c>
      <c r="C196">
        <v>133</v>
      </c>
      <c r="D196">
        <f t="shared" si="8"/>
        <v>3.7185551842357011E-4</v>
      </c>
    </row>
    <row r="197" spans="1:4" x14ac:dyDescent="0.35">
      <c r="A197">
        <v>154</v>
      </c>
      <c r="B197">
        <f t="shared" si="7"/>
        <v>2.7075165872881884E-4</v>
      </c>
      <c r="C197">
        <v>136</v>
      </c>
      <c r="D197">
        <f t="shared" si="8"/>
        <v>3.7240199495018226E-4</v>
      </c>
    </row>
    <row r="198" spans="1:4" x14ac:dyDescent="0.35">
      <c r="A198">
        <v>154</v>
      </c>
      <c r="B198">
        <f t="shared" si="7"/>
        <v>2.7075165872881884E-4</v>
      </c>
      <c r="C198">
        <v>137</v>
      </c>
      <c r="D198">
        <f t="shared" si="8"/>
        <v>3.7258352361937877E-4</v>
      </c>
    </row>
    <row r="199" spans="1:4" x14ac:dyDescent="0.35">
      <c r="A199">
        <v>154</v>
      </c>
      <c r="B199">
        <f t="shared" si="7"/>
        <v>2.7075165872881884E-4</v>
      </c>
      <c r="C199">
        <v>141</v>
      </c>
      <c r="D199">
        <f t="shared" si="8"/>
        <v>3.73306472827788E-4</v>
      </c>
    </row>
    <row r="200" spans="1:4" x14ac:dyDescent="0.35">
      <c r="A200">
        <v>155</v>
      </c>
      <c r="B200">
        <f t="shared" si="7"/>
        <v>2.7086932267876058E-4</v>
      </c>
      <c r="C200">
        <v>143</v>
      </c>
      <c r="D200">
        <f t="shared" si="8"/>
        <v>3.7366604051098604E-4</v>
      </c>
    </row>
    <row r="201" spans="1:4" x14ac:dyDescent="0.35">
      <c r="A201">
        <v>155</v>
      </c>
      <c r="B201">
        <f t="shared" si="7"/>
        <v>2.7086932267876058E-4</v>
      </c>
      <c r="C201">
        <v>147</v>
      </c>
      <c r="D201">
        <f t="shared" si="8"/>
        <v>3.7438134029183921E-4</v>
      </c>
    </row>
    <row r="202" spans="1:4" x14ac:dyDescent="0.35">
      <c r="A202">
        <v>155</v>
      </c>
      <c r="B202">
        <f t="shared" si="7"/>
        <v>2.7086932267876058E-4</v>
      </c>
      <c r="C202">
        <v>151</v>
      </c>
      <c r="D202">
        <f t="shared" si="8"/>
        <v>3.7509149711301116E-4</v>
      </c>
    </row>
    <row r="203" spans="1:4" x14ac:dyDescent="0.35">
      <c r="A203">
        <v>155</v>
      </c>
      <c r="B203">
        <f t="shared" si="7"/>
        <v>2.7086932267876058E-4</v>
      </c>
      <c r="C203">
        <v>154</v>
      </c>
      <c r="D203">
        <f t="shared" si="8"/>
        <v>3.7562071893751956E-4</v>
      </c>
    </row>
    <row r="204" spans="1:4" x14ac:dyDescent="0.35">
      <c r="A204">
        <v>156</v>
      </c>
      <c r="B204">
        <f t="shared" si="7"/>
        <v>2.7098686875293019E-4</v>
      </c>
      <c r="C204">
        <v>156</v>
      </c>
      <c r="D204">
        <f t="shared" si="8"/>
        <v>3.7597190840827721E-4</v>
      </c>
    </row>
    <row r="205" spans="1:4" x14ac:dyDescent="0.35">
      <c r="A205">
        <v>156</v>
      </c>
      <c r="B205">
        <f t="shared" si="7"/>
        <v>2.7098686875293019E-4</v>
      </c>
      <c r="C205">
        <v>157</v>
      </c>
      <c r="D205">
        <f t="shared" si="8"/>
        <v>3.761470140189439E-4</v>
      </c>
    </row>
    <row r="206" spans="1:4" x14ac:dyDescent="0.35">
      <c r="A206">
        <v>157</v>
      </c>
      <c r="B206">
        <f t="shared" si="7"/>
        <v>2.711042967535191E-4</v>
      </c>
      <c r="C206">
        <v>162</v>
      </c>
      <c r="D206">
        <f t="shared" si="8"/>
        <v>3.7701762956750994E-4</v>
      </c>
    </row>
    <row r="207" spans="1:4" x14ac:dyDescent="0.35">
      <c r="A207">
        <v>157</v>
      </c>
      <c r="B207">
        <f t="shared" si="7"/>
        <v>2.711042967535191E-4</v>
      </c>
      <c r="C207">
        <v>168</v>
      </c>
      <c r="D207">
        <f t="shared" si="8"/>
        <v>3.7805149094528455E-4</v>
      </c>
    </row>
    <row r="208" spans="1:4" x14ac:dyDescent="0.35">
      <c r="A208">
        <v>157</v>
      </c>
      <c r="B208">
        <f t="shared" si="7"/>
        <v>2.711042967535191E-4</v>
      </c>
      <c r="C208">
        <v>180</v>
      </c>
      <c r="D208">
        <f t="shared" si="8"/>
        <v>3.80083181837473E-4</v>
      </c>
    </row>
    <row r="209" spans="1:4" x14ac:dyDescent="0.35">
      <c r="A209">
        <v>157</v>
      </c>
      <c r="B209">
        <f t="shared" si="7"/>
        <v>2.711042967535191E-4</v>
      </c>
      <c r="C209">
        <v>181</v>
      </c>
      <c r="D209">
        <f t="shared" si="8"/>
        <v>3.8025029948505188E-4</v>
      </c>
    </row>
    <row r="210" spans="1:4" x14ac:dyDescent="0.35">
      <c r="A210">
        <v>157</v>
      </c>
      <c r="B210">
        <f t="shared" si="7"/>
        <v>2.711042967535191E-4</v>
      </c>
      <c r="C210">
        <v>183</v>
      </c>
      <c r="D210">
        <f t="shared" si="8"/>
        <v>3.8058351633622094E-4</v>
      </c>
    </row>
    <row r="211" spans="1:4" x14ac:dyDescent="0.35">
      <c r="A211">
        <v>158</v>
      </c>
      <c r="B211">
        <f t="shared" si="7"/>
        <v>2.7122160648285426E-4</v>
      </c>
      <c r="C211">
        <v>186</v>
      </c>
      <c r="D211">
        <f t="shared" si="8"/>
        <v>3.8108078785360484E-4</v>
      </c>
    </row>
    <row r="212" spans="1:4" x14ac:dyDescent="0.35">
      <c r="A212">
        <v>158</v>
      </c>
      <c r="B212">
        <f t="shared" si="7"/>
        <v>2.7122160648285426E-4</v>
      </c>
      <c r="C212">
        <v>191</v>
      </c>
      <c r="D212">
        <f t="shared" si="8"/>
        <v>3.8190272985647277E-4</v>
      </c>
    </row>
    <row r="213" spans="1:4" x14ac:dyDescent="0.35">
      <c r="A213">
        <v>159</v>
      </c>
      <c r="B213">
        <f t="shared" si="7"/>
        <v>2.7133879774339818E-4</v>
      </c>
      <c r="C213">
        <v>191</v>
      </c>
      <c r="D213">
        <f t="shared" si="8"/>
        <v>3.8190272985647277E-4</v>
      </c>
    </row>
    <row r="214" spans="1:4" x14ac:dyDescent="0.35">
      <c r="A214">
        <v>159</v>
      </c>
      <c r="B214">
        <f t="shared" si="7"/>
        <v>2.7133879774339818E-4</v>
      </c>
      <c r="C214">
        <v>200</v>
      </c>
      <c r="D214">
        <f t="shared" si="8"/>
        <v>3.8336048764493346E-4</v>
      </c>
    </row>
    <row r="215" spans="1:4" x14ac:dyDescent="0.35">
      <c r="A215">
        <v>159</v>
      </c>
      <c r="B215">
        <f t="shared" si="7"/>
        <v>2.7133879774339818E-4</v>
      </c>
      <c r="C215">
        <v>210</v>
      </c>
      <c r="D215">
        <f t="shared" si="8"/>
        <v>3.8494706149206249E-4</v>
      </c>
    </row>
    <row r="216" spans="1:4" x14ac:dyDescent="0.35">
      <c r="A216">
        <v>160</v>
      </c>
      <c r="B216">
        <f t="shared" si="7"/>
        <v>2.7145587033774955E-4</v>
      </c>
      <c r="C216">
        <v>210</v>
      </c>
      <c r="D216">
        <f t="shared" si="8"/>
        <v>3.8494706149206249E-4</v>
      </c>
    </row>
    <row r="217" spans="1:4" x14ac:dyDescent="0.35">
      <c r="A217">
        <v>160</v>
      </c>
      <c r="B217">
        <f t="shared" si="7"/>
        <v>2.7145587033774955E-4</v>
      </c>
      <c r="C217">
        <v>225</v>
      </c>
      <c r="D217">
        <f t="shared" si="8"/>
        <v>3.8726044383145163E-4</v>
      </c>
    </row>
    <row r="218" spans="1:4" x14ac:dyDescent="0.35">
      <c r="A218">
        <v>161</v>
      </c>
      <c r="B218">
        <f t="shared" si="7"/>
        <v>2.7157282406864414E-4</v>
      </c>
      <c r="C218">
        <v>226</v>
      </c>
      <c r="D218">
        <f t="shared" si="8"/>
        <v>3.8741179965474584E-4</v>
      </c>
    </row>
    <row r="219" spans="1:4" x14ac:dyDescent="0.35">
      <c r="A219">
        <v>163</v>
      </c>
      <c r="B219">
        <f t="shared" si="7"/>
        <v>2.7180637415169328E-4</v>
      </c>
      <c r="C219">
        <v>243</v>
      </c>
      <c r="D219">
        <f t="shared" si="8"/>
        <v>3.8992917684753218E-4</v>
      </c>
    </row>
    <row r="220" spans="1:4" x14ac:dyDescent="0.35">
      <c r="A220">
        <v>163</v>
      </c>
      <c r="B220">
        <f t="shared" si="7"/>
        <v>2.7180637415169328E-4</v>
      </c>
      <c r="C220">
        <v>243</v>
      </c>
      <c r="D220">
        <f t="shared" si="8"/>
        <v>3.8992917684753218E-4</v>
      </c>
    </row>
    <row r="221" spans="1:4" x14ac:dyDescent="0.35">
      <c r="A221">
        <v>164</v>
      </c>
      <c r="B221">
        <f t="shared" si="7"/>
        <v>2.7192297011000835E-4</v>
      </c>
      <c r="C221">
        <v>245</v>
      </c>
      <c r="D221">
        <f t="shared" si="8"/>
        <v>3.9021836707415933E-4</v>
      </c>
    </row>
    <row r="222" spans="1:4" x14ac:dyDescent="0.35">
      <c r="A222">
        <v>164</v>
      </c>
      <c r="B222">
        <f t="shared" si="7"/>
        <v>2.7192297011000835E-4</v>
      </c>
      <c r="C222">
        <v>245</v>
      </c>
      <c r="D222">
        <f t="shared" si="8"/>
        <v>3.9021836707415933E-4</v>
      </c>
    </row>
    <row r="223" spans="1:4" x14ac:dyDescent="0.35">
      <c r="A223">
        <v>164</v>
      </c>
      <c r="B223">
        <f t="shared" si="7"/>
        <v>2.7192297011000835E-4</v>
      </c>
      <c r="C223">
        <v>248</v>
      </c>
      <c r="D223">
        <f t="shared" si="8"/>
        <v>3.9064937539585483E-4</v>
      </c>
    </row>
    <row r="224" spans="1:4" x14ac:dyDescent="0.35">
      <c r="A224">
        <v>164</v>
      </c>
      <c r="B224">
        <f t="shared" si="7"/>
        <v>2.7192297011000835E-4</v>
      </c>
      <c r="C224">
        <v>252</v>
      </c>
      <c r="D224">
        <f t="shared" si="8"/>
        <v>3.9121885058691355E-4</v>
      </c>
    </row>
    <row r="225" spans="1:4" x14ac:dyDescent="0.35">
      <c r="A225">
        <v>164</v>
      </c>
      <c r="B225">
        <f t="shared" si="7"/>
        <v>2.7192297011000835E-4</v>
      </c>
      <c r="C225">
        <v>253</v>
      </c>
      <c r="D225">
        <f t="shared" si="8"/>
        <v>3.9136028738680863E-4</v>
      </c>
    </row>
    <row r="226" spans="1:4" x14ac:dyDescent="0.35">
      <c r="A226">
        <v>165</v>
      </c>
      <c r="B226">
        <f t="shared" si="7"/>
        <v>2.7203944641718877E-4</v>
      </c>
      <c r="C226">
        <v>257</v>
      </c>
      <c r="D226">
        <f t="shared" si="8"/>
        <v>3.919222933367987E-4</v>
      </c>
    </row>
    <row r="227" spans="1:4" x14ac:dyDescent="0.35">
      <c r="A227">
        <v>165</v>
      </c>
      <c r="B227">
        <f t="shared" si="7"/>
        <v>2.7203944641718877E-4</v>
      </c>
      <c r="C227">
        <v>263</v>
      </c>
      <c r="D227">
        <f t="shared" si="8"/>
        <v>3.9275403033751347E-4</v>
      </c>
    </row>
    <row r="228" spans="1:4" x14ac:dyDescent="0.35">
      <c r="A228">
        <v>165</v>
      </c>
      <c r="B228">
        <f t="shared" si="7"/>
        <v>2.7203944641718877E-4</v>
      </c>
      <c r="C228">
        <v>296</v>
      </c>
      <c r="D228">
        <f t="shared" si="8"/>
        <v>3.9708287137363171E-4</v>
      </c>
    </row>
    <row r="229" spans="1:4" x14ac:dyDescent="0.35">
      <c r="A229">
        <v>165</v>
      </c>
      <c r="B229">
        <f t="shared" si="7"/>
        <v>2.7203944641718877E-4</v>
      </c>
      <c r="C229">
        <v>326</v>
      </c>
      <c r="D229">
        <f t="shared" si="8"/>
        <v>4.0064852687908705E-4</v>
      </c>
    </row>
    <row r="230" spans="1:4" x14ac:dyDescent="0.35">
      <c r="A230">
        <v>166</v>
      </c>
      <c r="B230">
        <f t="shared" si="7"/>
        <v>2.7215580287666278E-4</v>
      </c>
      <c r="C230">
        <v>328</v>
      </c>
      <c r="D230">
        <f t="shared" si="8"/>
        <v>4.0087345266500882E-4</v>
      </c>
    </row>
    <row r="231" spans="1:4" x14ac:dyDescent="0.35">
      <c r="A231">
        <v>168</v>
      </c>
      <c r="B231">
        <f t="shared" si="7"/>
        <v>2.723881554669055E-4</v>
      </c>
      <c r="C231">
        <v>331</v>
      </c>
      <c r="D231">
        <f t="shared" si="8"/>
        <v>4.0120781298981468E-4</v>
      </c>
    </row>
    <row r="232" spans="1:4" x14ac:dyDescent="0.35">
      <c r="A232">
        <v>168</v>
      </c>
      <c r="B232">
        <f t="shared" si="7"/>
        <v>2.723881554669055E-4</v>
      </c>
      <c r="C232">
        <v>347</v>
      </c>
      <c r="D232">
        <f t="shared" si="8"/>
        <v>4.0292932109609102E-4</v>
      </c>
    </row>
    <row r="233" spans="1:4" x14ac:dyDescent="0.35">
      <c r="A233">
        <v>169</v>
      </c>
      <c r="B233">
        <f t="shared" si="7"/>
        <v>2.7250415120523352E-4</v>
      </c>
      <c r="C233">
        <v>355</v>
      </c>
      <c r="D233">
        <f t="shared" si="8"/>
        <v>4.0375078245385602E-4</v>
      </c>
    </row>
    <row r="234" spans="1:4" x14ac:dyDescent="0.35">
      <c r="A234">
        <v>170</v>
      </c>
      <c r="B234">
        <f t="shared" si="7"/>
        <v>2.7262002631097472E-4</v>
      </c>
      <c r="C234">
        <v>362</v>
      </c>
      <c r="D234">
        <f t="shared" si="8"/>
        <v>4.0444789370217682E-4</v>
      </c>
    </row>
    <row r="235" spans="1:4" x14ac:dyDescent="0.35">
      <c r="A235">
        <v>170</v>
      </c>
      <c r="B235">
        <f t="shared" si="7"/>
        <v>2.7262002631097472E-4</v>
      </c>
      <c r="C235">
        <v>374</v>
      </c>
      <c r="D235">
        <f t="shared" si="8"/>
        <v>4.0559556716696478E-4</v>
      </c>
    </row>
    <row r="236" spans="1:4" x14ac:dyDescent="0.35">
      <c r="A236">
        <v>170</v>
      </c>
      <c r="B236">
        <f t="shared" si="7"/>
        <v>2.7262002631097472E-4</v>
      </c>
      <c r="C236">
        <v>393</v>
      </c>
      <c r="D236">
        <f t="shared" si="8"/>
        <v>4.0728920599941948E-4</v>
      </c>
    </row>
    <row r="237" spans="1:4" x14ac:dyDescent="0.35">
      <c r="A237">
        <v>172</v>
      </c>
      <c r="B237">
        <f t="shared" si="7"/>
        <v>2.7285141384137762E-4</v>
      </c>
      <c r="C237">
        <v>395</v>
      </c>
      <c r="D237">
        <f t="shared" si="8"/>
        <v>4.0745860975684037E-4</v>
      </c>
    </row>
    <row r="238" spans="1:4" x14ac:dyDescent="0.35">
      <c r="A238">
        <v>173</v>
      </c>
      <c r="B238">
        <f t="shared" si="7"/>
        <v>2.7296692587473731E-4</v>
      </c>
      <c r="C238">
        <v>418</v>
      </c>
      <c r="D238">
        <f t="shared" si="8"/>
        <v>4.0928412200225318E-4</v>
      </c>
    </row>
    <row r="239" spans="1:4" x14ac:dyDescent="0.35">
      <c r="A239">
        <v>174</v>
      </c>
      <c r="B239">
        <f t="shared" si="7"/>
        <v>2.7308231649290747E-4</v>
      </c>
      <c r="C239">
        <v>424</v>
      </c>
      <c r="D239">
        <f t="shared" si="8"/>
        <v>4.0972300502383868E-4</v>
      </c>
    </row>
    <row r="240" spans="1:4" x14ac:dyDescent="0.35">
      <c r="A240">
        <v>174</v>
      </c>
      <c r="B240">
        <f t="shared" si="7"/>
        <v>2.7308231649290747E-4</v>
      </c>
      <c r="C240">
        <v>435</v>
      </c>
      <c r="D240">
        <f t="shared" si="8"/>
        <v>4.1048719774979268E-4</v>
      </c>
    </row>
    <row r="241" spans="1:4" x14ac:dyDescent="0.35">
      <c r="A241">
        <v>175</v>
      </c>
      <c r="B241">
        <f t="shared" si="7"/>
        <v>2.7319758550059758E-4</v>
      </c>
      <c r="C241">
        <v>441</v>
      </c>
      <c r="D241">
        <f t="shared" si="8"/>
        <v>4.1088189187652872E-4</v>
      </c>
    </row>
    <row r="242" spans="1:4" x14ac:dyDescent="0.35">
      <c r="A242">
        <v>176</v>
      </c>
      <c r="B242">
        <f t="shared" si="7"/>
        <v>2.7331273270266184E-4</v>
      </c>
      <c r="C242">
        <v>452</v>
      </c>
      <c r="D242">
        <f t="shared" si="8"/>
        <v>4.1156472555694743E-4</v>
      </c>
    </row>
    <row r="243" spans="1:4" x14ac:dyDescent="0.35">
      <c r="A243">
        <v>179</v>
      </c>
      <c r="B243">
        <f t="shared" si="7"/>
        <v>2.7365744152583235E-4</v>
      </c>
      <c r="C243">
        <v>452</v>
      </c>
      <c r="D243">
        <f t="shared" si="8"/>
        <v>4.1156472555694743E-4</v>
      </c>
    </row>
    <row r="244" spans="1:4" x14ac:dyDescent="0.35">
      <c r="A244">
        <v>180</v>
      </c>
      <c r="B244">
        <f t="shared" si="7"/>
        <v>2.7377209955685878E-4</v>
      </c>
      <c r="C244">
        <v>454</v>
      </c>
      <c r="D244">
        <f t="shared" si="8"/>
        <v>4.116831916352607E-4</v>
      </c>
    </row>
    <row r="245" spans="1:4" x14ac:dyDescent="0.35">
      <c r="A245">
        <v>180</v>
      </c>
      <c r="B245">
        <f t="shared" si="7"/>
        <v>2.7377209955685878E-4</v>
      </c>
      <c r="C245">
        <v>504</v>
      </c>
      <c r="D245">
        <f t="shared" si="8"/>
        <v>4.1407143818014648E-4</v>
      </c>
    </row>
    <row r="246" spans="1:4" x14ac:dyDescent="0.35">
      <c r="A246">
        <v>180</v>
      </c>
      <c r="B246">
        <f t="shared" si="7"/>
        <v>2.7377209955685878E-4</v>
      </c>
      <c r="C246">
        <v>513</v>
      </c>
      <c r="D246">
        <f t="shared" si="8"/>
        <v>4.1438339308774296E-4</v>
      </c>
    </row>
    <row r="247" spans="1:4" x14ac:dyDescent="0.35">
      <c r="A247">
        <v>180</v>
      </c>
      <c r="B247">
        <f t="shared" si="7"/>
        <v>2.7377209955685878E-4</v>
      </c>
      <c r="C247">
        <v>523</v>
      </c>
      <c r="D247">
        <f t="shared" si="8"/>
        <v>4.1468753527117299E-4</v>
      </c>
    </row>
    <row r="248" spans="1:4" x14ac:dyDescent="0.35">
      <c r="A248">
        <v>181</v>
      </c>
      <c r="B248">
        <f t="shared" si="7"/>
        <v>2.7388663480872711E-4</v>
      </c>
      <c r="C248">
        <v>526</v>
      </c>
      <c r="D248">
        <f t="shared" si="8"/>
        <v>4.1477004505559024E-4</v>
      </c>
    </row>
    <row r="249" spans="1:4" x14ac:dyDescent="0.35">
      <c r="A249">
        <v>181</v>
      </c>
      <c r="B249">
        <f t="shared" si="7"/>
        <v>2.7388663480872711E-4</v>
      </c>
      <c r="C249">
        <v>535</v>
      </c>
      <c r="D249">
        <f t="shared" si="8"/>
        <v>4.1499335552563839E-4</v>
      </c>
    </row>
    <row r="250" spans="1:4" x14ac:dyDescent="0.35">
      <c r="A250">
        <v>182</v>
      </c>
      <c r="B250">
        <f t="shared" si="7"/>
        <v>2.7400104708717379E-4</v>
      </c>
      <c r="C250">
        <v>554</v>
      </c>
      <c r="D250">
        <f t="shared" si="8"/>
        <v>4.1534528257554273E-4</v>
      </c>
    </row>
    <row r="251" spans="1:4" x14ac:dyDescent="0.35">
      <c r="A251">
        <v>183</v>
      </c>
      <c r="B251">
        <f t="shared" si="7"/>
        <v>2.7411533619808414E-4</v>
      </c>
      <c r="C251">
        <v>558</v>
      </c>
      <c r="D251">
        <f t="shared" si="8"/>
        <v>4.1539867553932547E-4</v>
      </c>
    </row>
    <row r="252" spans="1:4" x14ac:dyDescent="0.35">
      <c r="A252">
        <v>183</v>
      </c>
      <c r="B252">
        <f t="shared" si="7"/>
        <v>2.7411533619808414E-4</v>
      </c>
      <c r="C252">
        <v>558</v>
      </c>
      <c r="D252">
        <f t="shared" si="8"/>
        <v>4.1539867553932547E-4</v>
      </c>
    </row>
    <row r="253" spans="1:4" x14ac:dyDescent="0.35">
      <c r="A253">
        <v>184</v>
      </c>
      <c r="B253">
        <f t="shared" si="7"/>
        <v>2.7422950194749319E-4</v>
      </c>
      <c r="C253">
        <v>575</v>
      </c>
      <c r="D253">
        <f t="shared" si="8"/>
        <v>4.1554517738848348E-4</v>
      </c>
    </row>
    <row r="254" spans="1:4" x14ac:dyDescent="0.35">
      <c r="A254">
        <v>185</v>
      </c>
      <c r="B254">
        <f t="shared" si="7"/>
        <v>2.7434354414158571E-4</v>
      </c>
      <c r="C254">
        <v>579</v>
      </c>
      <c r="D254">
        <f t="shared" si="8"/>
        <v>4.155607166542084E-4</v>
      </c>
    </row>
    <row r="255" spans="1:4" x14ac:dyDescent="0.35">
      <c r="A255">
        <v>186</v>
      </c>
      <c r="B255">
        <f t="shared" si="7"/>
        <v>2.7445746258669722E-4</v>
      </c>
      <c r="C255">
        <v>594</v>
      </c>
      <c r="D255">
        <f t="shared" si="8"/>
        <v>4.1555473327439151E-4</v>
      </c>
    </row>
    <row r="256" spans="1:4" x14ac:dyDescent="0.35">
      <c r="A256">
        <v>186</v>
      </c>
      <c r="B256">
        <f t="shared" si="7"/>
        <v>2.7445746258669722E-4</v>
      </c>
      <c r="C256">
        <v>602</v>
      </c>
      <c r="D256">
        <f t="shared" si="8"/>
        <v>4.1551006009480203E-4</v>
      </c>
    </row>
    <row r="257" spans="1:4" x14ac:dyDescent="0.35">
      <c r="A257">
        <v>186</v>
      </c>
      <c r="B257">
        <f t="shared" si="7"/>
        <v>2.7445746258669722E-4</v>
      </c>
      <c r="C257">
        <v>605</v>
      </c>
      <c r="D257">
        <f t="shared" si="8"/>
        <v>4.1548586990780274E-4</v>
      </c>
    </row>
    <row r="258" spans="1:4" x14ac:dyDescent="0.35">
      <c r="A258">
        <v>186</v>
      </c>
      <c r="B258">
        <f t="shared" si="7"/>
        <v>2.7445746258669722E-4</v>
      </c>
      <c r="C258">
        <v>648</v>
      </c>
      <c r="D258">
        <f t="shared" si="8"/>
        <v>4.1469402537679578E-4</v>
      </c>
    </row>
    <row r="259" spans="1:4" x14ac:dyDescent="0.35">
      <c r="A259">
        <v>186</v>
      </c>
      <c r="B259">
        <f t="shared" ref="B259:B322" si="9">_xlfn.NORM.DIST(A259,$G$2,$G$7, FALSE)</f>
        <v>2.7445746258669722E-4</v>
      </c>
      <c r="C259">
        <v>648</v>
      </c>
      <c r="D259">
        <f t="shared" ref="D259:D322" si="10">_xlfn.NORM.DIST(C259,$H$2,$H$7, FALSE)</f>
        <v>4.1469402537679578E-4</v>
      </c>
    </row>
    <row r="260" spans="1:4" x14ac:dyDescent="0.35">
      <c r="A260">
        <v>187</v>
      </c>
      <c r="B260">
        <f t="shared" si="9"/>
        <v>2.7457125708931434E-4</v>
      </c>
      <c r="C260">
        <v>656</v>
      </c>
      <c r="D260">
        <f t="shared" si="10"/>
        <v>4.1445511800858179E-4</v>
      </c>
    </row>
    <row r="261" spans="1:4" x14ac:dyDescent="0.35">
      <c r="A261">
        <v>189</v>
      </c>
      <c r="B261">
        <f t="shared" si="9"/>
        <v>2.7479847349377016E-4</v>
      </c>
      <c r="C261">
        <v>662</v>
      </c>
      <c r="D261">
        <f t="shared" si="10"/>
        <v>4.1425714795487818E-4</v>
      </c>
    </row>
    <row r="262" spans="1:4" x14ac:dyDescent="0.35">
      <c r="A262">
        <v>189</v>
      </c>
      <c r="B262">
        <f t="shared" si="9"/>
        <v>2.7479847349377016E-4</v>
      </c>
      <c r="C262">
        <v>672</v>
      </c>
      <c r="D262">
        <f t="shared" si="10"/>
        <v>4.1389147735700131E-4</v>
      </c>
    </row>
    <row r="263" spans="1:4" x14ac:dyDescent="0.35">
      <c r="A263">
        <v>190</v>
      </c>
      <c r="B263">
        <f t="shared" si="9"/>
        <v>2.7491189500934254E-4</v>
      </c>
      <c r="C263">
        <v>674</v>
      </c>
      <c r="D263">
        <f t="shared" si="10"/>
        <v>4.1381299360732419E-4</v>
      </c>
    </row>
    <row r="264" spans="1:4" x14ac:dyDescent="0.35">
      <c r="A264">
        <v>190</v>
      </c>
      <c r="B264">
        <f t="shared" si="9"/>
        <v>2.7491189500934254E-4</v>
      </c>
      <c r="C264">
        <v>676</v>
      </c>
      <c r="D264">
        <f t="shared" si="10"/>
        <v>4.137327289718481E-4</v>
      </c>
    </row>
    <row r="265" spans="1:4" x14ac:dyDescent="0.35">
      <c r="A265">
        <v>191</v>
      </c>
      <c r="B265">
        <f t="shared" si="9"/>
        <v>2.7502519180988886E-4</v>
      </c>
      <c r="C265">
        <v>679</v>
      </c>
      <c r="D265">
        <f t="shared" si="10"/>
        <v>4.1360899514367654E-4</v>
      </c>
    </row>
    <row r="266" spans="1:4" x14ac:dyDescent="0.35">
      <c r="A266">
        <v>191</v>
      </c>
      <c r="B266">
        <f t="shared" si="9"/>
        <v>2.7502519180988886E-4</v>
      </c>
      <c r="C266">
        <v>679</v>
      </c>
      <c r="D266">
        <f t="shared" si="10"/>
        <v>4.1360899514367654E-4</v>
      </c>
    </row>
    <row r="267" spans="1:4" x14ac:dyDescent="0.35">
      <c r="A267">
        <v>191</v>
      </c>
      <c r="B267">
        <f t="shared" si="9"/>
        <v>2.7502519180988886E-4</v>
      </c>
      <c r="C267">
        <v>714</v>
      </c>
      <c r="D267">
        <f t="shared" si="10"/>
        <v>4.1187085558735248E-4</v>
      </c>
    </row>
    <row r="268" spans="1:4" x14ac:dyDescent="0.35">
      <c r="A268">
        <v>192</v>
      </c>
      <c r="B268">
        <f t="shared" si="9"/>
        <v>2.7513836370265921E-4</v>
      </c>
      <c r="C268">
        <v>742</v>
      </c>
      <c r="D268">
        <f t="shared" si="10"/>
        <v>4.1009293411235168E-4</v>
      </c>
    </row>
    <row r="269" spans="1:4" x14ac:dyDescent="0.35">
      <c r="A269">
        <v>192</v>
      </c>
      <c r="B269">
        <f t="shared" si="9"/>
        <v>2.7513836370265921E-4</v>
      </c>
      <c r="C269">
        <v>747</v>
      </c>
      <c r="D269">
        <f t="shared" si="10"/>
        <v>4.0973957489093602E-4</v>
      </c>
    </row>
    <row r="270" spans="1:4" x14ac:dyDescent="0.35">
      <c r="A270">
        <v>193</v>
      </c>
      <c r="B270">
        <f t="shared" si="9"/>
        <v>2.7525141049505847E-4</v>
      </c>
      <c r="C270">
        <v>750</v>
      </c>
      <c r="D270">
        <f t="shared" si="10"/>
        <v>4.0952237301874615E-4</v>
      </c>
    </row>
    <row r="271" spans="1:4" x14ac:dyDescent="0.35">
      <c r="A271">
        <v>194</v>
      </c>
      <c r="B271">
        <f t="shared" si="9"/>
        <v>2.7536433199464613E-4</v>
      </c>
      <c r="C271">
        <v>750</v>
      </c>
      <c r="D271">
        <f t="shared" si="10"/>
        <v>4.0952237301874615E-4</v>
      </c>
    </row>
    <row r="272" spans="1:4" x14ac:dyDescent="0.35">
      <c r="A272">
        <v>194</v>
      </c>
      <c r="B272">
        <f t="shared" si="9"/>
        <v>2.7536433199464613E-4</v>
      </c>
      <c r="C272">
        <v>752</v>
      </c>
      <c r="D272">
        <f t="shared" si="10"/>
        <v>4.0937541466921088E-4</v>
      </c>
    </row>
    <row r="273" spans="1:4" x14ac:dyDescent="0.35">
      <c r="A273">
        <v>194</v>
      </c>
      <c r="B273">
        <f t="shared" si="9"/>
        <v>2.7536433199464613E-4</v>
      </c>
      <c r="C273">
        <v>774</v>
      </c>
      <c r="D273">
        <f t="shared" si="10"/>
        <v>4.0764555586751526E-4</v>
      </c>
    </row>
    <row r="274" spans="1:4" x14ac:dyDescent="0.35">
      <c r="A274">
        <v>194</v>
      </c>
      <c r="B274">
        <f t="shared" si="9"/>
        <v>2.7536433199464613E-4</v>
      </c>
      <c r="C274">
        <v>782</v>
      </c>
      <c r="D274">
        <f t="shared" si="10"/>
        <v>4.0696533506882806E-4</v>
      </c>
    </row>
    <row r="275" spans="1:4" x14ac:dyDescent="0.35">
      <c r="A275">
        <v>195</v>
      </c>
      <c r="B275">
        <f t="shared" si="9"/>
        <v>2.7547712800913746E-4</v>
      </c>
      <c r="C275">
        <v>792</v>
      </c>
      <c r="D275">
        <f t="shared" si="10"/>
        <v>4.0607699603765671E-4</v>
      </c>
    </row>
    <row r="276" spans="1:4" x14ac:dyDescent="0.35">
      <c r="A276">
        <v>195</v>
      </c>
      <c r="B276">
        <f t="shared" si="9"/>
        <v>2.7547712800913746E-4</v>
      </c>
      <c r="C276">
        <v>803</v>
      </c>
      <c r="D276">
        <f t="shared" si="10"/>
        <v>4.0505129475976274E-4</v>
      </c>
    </row>
    <row r="277" spans="1:4" x14ac:dyDescent="0.35">
      <c r="A277">
        <v>196</v>
      </c>
      <c r="B277">
        <f t="shared" si="9"/>
        <v>2.7558979834640333E-4</v>
      </c>
      <c r="C277">
        <v>830</v>
      </c>
      <c r="D277">
        <f t="shared" si="10"/>
        <v>4.0232061852836043E-4</v>
      </c>
    </row>
    <row r="278" spans="1:4" x14ac:dyDescent="0.35">
      <c r="A278">
        <v>198</v>
      </c>
      <c r="B278">
        <f t="shared" si="9"/>
        <v>2.7581476122152672E-4</v>
      </c>
      <c r="C278">
        <v>830</v>
      </c>
      <c r="D278">
        <f t="shared" si="10"/>
        <v>4.0232061852836043E-4</v>
      </c>
    </row>
    <row r="279" spans="1:4" x14ac:dyDescent="0.35">
      <c r="A279">
        <v>198</v>
      </c>
      <c r="B279">
        <f t="shared" si="9"/>
        <v>2.7581476122152672E-4</v>
      </c>
      <c r="C279">
        <v>831</v>
      </c>
      <c r="D279">
        <f t="shared" si="10"/>
        <v>4.0221372644116678E-4</v>
      </c>
    </row>
    <row r="280" spans="1:4" x14ac:dyDescent="0.35">
      <c r="A280">
        <v>198</v>
      </c>
      <c r="B280">
        <f t="shared" si="9"/>
        <v>2.7581476122152672E-4</v>
      </c>
      <c r="C280">
        <v>838</v>
      </c>
      <c r="D280">
        <f t="shared" si="10"/>
        <v>4.0145407913337643E-4</v>
      </c>
    </row>
    <row r="281" spans="1:4" x14ac:dyDescent="0.35">
      <c r="A281">
        <v>199</v>
      </c>
      <c r="B281">
        <f t="shared" si="9"/>
        <v>2.7592705337591136E-4</v>
      </c>
      <c r="C281">
        <v>842</v>
      </c>
      <c r="D281">
        <f t="shared" si="10"/>
        <v>4.0101106616730254E-4</v>
      </c>
    </row>
    <row r="282" spans="1:4" x14ac:dyDescent="0.35">
      <c r="A282">
        <v>199</v>
      </c>
      <c r="B282">
        <f t="shared" si="9"/>
        <v>2.7592705337591136E-4</v>
      </c>
      <c r="C282">
        <v>846</v>
      </c>
      <c r="D282">
        <f t="shared" si="10"/>
        <v>4.0056158762964396E-4</v>
      </c>
    </row>
    <row r="283" spans="1:4" x14ac:dyDescent="0.35">
      <c r="A283">
        <v>199</v>
      </c>
      <c r="B283">
        <f t="shared" si="9"/>
        <v>2.7592705337591136E-4</v>
      </c>
      <c r="C283">
        <v>859</v>
      </c>
      <c r="D283">
        <f t="shared" si="10"/>
        <v>3.9905640773854682E-4</v>
      </c>
    </row>
    <row r="284" spans="1:4" x14ac:dyDescent="0.35">
      <c r="A284">
        <v>201</v>
      </c>
      <c r="B284">
        <f t="shared" si="9"/>
        <v>2.7615125816082999E-4</v>
      </c>
      <c r="C284">
        <v>886</v>
      </c>
      <c r="D284">
        <f t="shared" si="10"/>
        <v>3.957163734804105E-4</v>
      </c>
    </row>
    <row r="285" spans="1:4" x14ac:dyDescent="0.35">
      <c r="A285">
        <v>202</v>
      </c>
      <c r="B285">
        <f t="shared" si="9"/>
        <v>2.7626317040884183E-4</v>
      </c>
      <c r="C285">
        <v>889</v>
      </c>
      <c r="D285">
        <f t="shared" si="10"/>
        <v>3.9532768439745717E-4</v>
      </c>
    </row>
    <row r="286" spans="1:4" x14ac:dyDescent="0.35">
      <c r="A286">
        <v>202</v>
      </c>
      <c r="B286">
        <f t="shared" si="9"/>
        <v>2.7626317040884183E-4</v>
      </c>
      <c r="C286">
        <v>908</v>
      </c>
      <c r="D286">
        <f t="shared" si="10"/>
        <v>3.9278574902974349E-4</v>
      </c>
    </row>
    <row r="287" spans="1:4" x14ac:dyDescent="0.35">
      <c r="A287">
        <v>203</v>
      </c>
      <c r="B287">
        <f t="shared" si="9"/>
        <v>2.7637495563913994E-4</v>
      </c>
      <c r="C287">
        <v>923</v>
      </c>
      <c r="D287">
        <f t="shared" si="10"/>
        <v>3.9068239156118945E-4</v>
      </c>
    </row>
    <row r="288" spans="1:4" x14ac:dyDescent="0.35">
      <c r="A288">
        <v>203</v>
      </c>
      <c r="B288">
        <f t="shared" si="9"/>
        <v>2.7637495563913994E-4</v>
      </c>
      <c r="C288">
        <v>926</v>
      </c>
      <c r="D288">
        <f t="shared" si="10"/>
        <v>3.9025163997807362E-4</v>
      </c>
    </row>
    <row r="289" spans="1:4" x14ac:dyDescent="0.35">
      <c r="A289">
        <v>205</v>
      </c>
      <c r="B289">
        <f t="shared" si="9"/>
        <v>2.7659814428331091E-4</v>
      </c>
      <c r="C289">
        <v>931</v>
      </c>
      <c r="D289">
        <f t="shared" si="10"/>
        <v>3.8952632222888909E-4</v>
      </c>
    </row>
    <row r="290" spans="1:4" x14ac:dyDescent="0.35">
      <c r="A290">
        <v>206</v>
      </c>
      <c r="B290">
        <f t="shared" si="9"/>
        <v>2.7670954731594439E-4</v>
      </c>
      <c r="C290">
        <v>934</v>
      </c>
      <c r="D290">
        <f t="shared" si="10"/>
        <v>3.8908671240718183E-4</v>
      </c>
    </row>
    <row r="291" spans="1:4" x14ac:dyDescent="0.35">
      <c r="A291">
        <v>207</v>
      </c>
      <c r="B291">
        <f t="shared" si="9"/>
        <v>2.7682082256838661E-4</v>
      </c>
      <c r="C291">
        <v>940</v>
      </c>
      <c r="D291">
        <f t="shared" si="10"/>
        <v>3.8819760714649737E-4</v>
      </c>
    </row>
    <row r="292" spans="1:4" x14ac:dyDescent="0.35">
      <c r="A292">
        <v>207</v>
      </c>
      <c r="B292">
        <f t="shared" si="9"/>
        <v>2.7682082256838661E-4</v>
      </c>
      <c r="C292">
        <v>941</v>
      </c>
      <c r="D292">
        <f t="shared" si="10"/>
        <v>3.8804814683801646E-4</v>
      </c>
    </row>
    <row r="293" spans="1:4" x14ac:dyDescent="0.35">
      <c r="A293">
        <v>209</v>
      </c>
      <c r="B293">
        <f t="shared" si="9"/>
        <v>2.7704298897200257E-4</v>
      </c>
      <c r="C293">
        <v>955</v>
      </c>
      <c r="D293">
        <f t="shared" si="10"/>
        <v>3.8591776234640437E-4</v>
      </c>
    </row>
    <row r="294" spans="1:4" x14ac:dyDescent="0.35">
      <c r="A294">
        <v>210</v>
      </c>
      <c r="B294">
        <f t="shared" si="9"/>
        <v>2.7715387974323706E-4</v>
      </c>
      <c r="C294">
        <v>1000</v>
      </c>
      <c r="D294">
        <f t="shared" si="10"/>
        <v>3.7860323340817899E-4</v>
      </c>
    </row>
    <row r="295" spans="1:4" x14ac:dyDescent="0.35">
      <c r="A295">
        <v>211</v>
      </c>
      <c r="B295">
        <f t="shared" si="9"/>
        <v>2.772646419744031E-4</v>
      </c>
      <c r="C295">
        <v>1028</v>
      </c>
      <c r="D295">
        <f t="shared" si="10"/>
        <v>3.7370744699304428E-4</v>
      </c>
    </row>
    <row r="296" spans="1:4" x14ac:dyDescent="0.35">
      <c r="A296">
        <v>211</v>
      </c>
      <c r="B296">
        <f t="shared" si="9"/>
        <v>2.772646419744031E-4</v>
      </c>
      <c r="C296">
        <v>1059</v>
      </c>
      <c r="D296">
        <f t="shared" si="10"/>
        <v>3.6799557223516255E-4</v>
      </c>
    </row>
    <row r="297" spans="1:4" x14ac:dyDescent="0.35">
      <c r="A297">
        <v>214</v>
      </c>
      <c r="B297">
        <f t="shared" si="9"/>
        <v>2.775961555327262E-4</v>
      </c>
      <c r="C297">
        <v>1063</v>
      </c>
      <c r="D297">
        <f t="shared" si="10"/>
        <v>3.6723704846160747E-4</v>
      </c>
    </row>
    <row r="298" spans="1:4" x14ac:dyDescent="0.35">
      <c r="A298">
        <v>216</v>
      </c>
      <c r="B298">
        <f t="shared" si="9"/>
        <v>2.7781651840043332E-4</v>
      </c>
      <c r="C298">
        <v>1068</v>
      </c>
      <c r="D298">
        <f t="shared" si="10"/>
        <v>3.6628214923804954E-4</v>
      </c>
    </row>
    <row r="299" spans="1:4" x14ac:dyDescent="0.35">
      <c r="A299">
        <v>217</v>
      </c>
      <c r="B299">
        <f t="shared" si="9"/>
        <v>2.7792650541625031E-4</v>
      </c>
      <c r="C299">
        <v>1072</v>
      </c>
      <c r="D299">
        <f t="shared" si="10"/>
        <v>3.6551287870662994E-4</v>
      </c>
    </row>
    <row r="300" spans="1:4" x14ac:dyDescent="0.35">
      <c r="A300">
        <v>218</v>
      </c>
      <c r="B300">
        <f t="shared" si="9"/>
        <v>2.7803636256857407E-4</v>
      </c>
      <c r="C300">
        <v>1120</v>
      </c>
      <c r="D300">
        <f t="shared" si="10"/>
        <v>3.5592436559280243E-4</v>
      </c>
    </row>
    <row r="301" spans="1:4" x14ac:dyDescent="0.35">
      <c r="A301">
        <v>218</v>
      </c>
      <c r="B301">
        <f t="shared" si="9"/>
        <v>2.7803636256857407E-4</v>
      </c>
      <c r="C301">
        <v>1121</v>
      </c>
      <c r="D301">
        <f t="shared" si="10"/>
        <v>3.5571784599786662E-4</v>
      </c>
    </row>
    <row r="302" spans="1:4" x14ac:dyDescent="0.35">
      <c r="A302">
        <v>219</v>
      </c>
      <c r="B302">
        <f t="shared" si="9"/>
        <v>2.7814608966901337E-4</v>
      </c>
      <c r="C302">
        <v>1130</v>
      </c>
      <c r="D302">
        <f t="shared" si="10"/>
        <v>3.5384727505358241E-4</v>
      </c>
    </row>
    <row r="303" spans="1:4" x14ac:dyDescent="0.35">
      <c r="A303">
        <v>220</v>
      </c>
      <c r="B303">
        <f t="shared" si="9"/>
        <v>2.7825568652934594E-4</v>
      </c>
      <c r="C303">
        <v>1181</v>
      </c>
      <c r="D303">
        <f t="shared" si="10"/>
        <v>3.4286196909463486E-4</v>
      </c>
    </row>
    <row r="304" spans="1:4" x14ac:dyDescent="0.35">
      <c r="A304">
        <v>220</v>
      </c>
      <c r="B304">
        <f t="shared" si="9"/>
        <v>2.7825568652934594E-4</v>
      </c>
      <c r="C304">
        <v>1194</v>
      </c>
      <c r="D304">
        <f t="shared" si="10"/>
        <v>3.3996327075779095E-4</v>
      </c>
    </row>
    <row r="305" spans="1:4" x14ac:dyDescent="0.35">
      <c r="A305">
        <v>221</v>
      </c>
      <c r="B305">
        <f t="shared" si="9"/>
        <v>2.7836515296151919E-4</v>
      </c>
      <c r="C305">
        <v>1198</v>
      </c>
      <c r="D305">
        <f t="shared" si="10"/>
        <v>3.3906379415618473E-4</v>
      </c>
    </row>
    <row r="306" spans="1:4" x14ac:dyDescent="0.35">
      <c r="A306">
        <v>221</v>
      </c>
      <c r="B306">
        <f t="shared" si="9"/>
        <v>2.7836515296151919E-4</v>
      </c>
      <c r="C306">
        <v>1220</v>
      </c>
      <c r="D306">
        <f t="shared" si="10"/>
        <v>3.3405535775963055E-4</v>
      </c>
    </row>
    <row r="307" spans="1:4" x14ac:dyDescent="0.35">
      <c r="A307">
        <v>222</v>
      </c>
      <c r="B307">
        <f t="shared" si="9"/>
        <v>2.7847448877765032E-4</v>
      </c>
      <c r="C307">
        <v>1221</v>
      </c>
      <c r="D307">
        <f t="shared" si="10"/>
        <v>3.3382530199343985E-4</v>
      </c>
    </row>
    <row r="308" spans="1:4" x14ac:dyDescent="0.35">
      <c r="A308">
        <v>222</v>
      </c>
      <c r="B308">
        <f t="shared" si="9"/>
        <v>2.7847448877765032E-4</v>
      </c>
      <c r="C308">
        <v>1225</v>
      </c>
      <c r="D308">
        <f t="shared" si="10"/>
        <v>3.3290304982772268E-4</v>
      </c>
    </row>
    <row r="309" spans="1:4" x14ac:dyDescent="0.35">
      <c r="A309">
        <v>223</v>
      </c>
      <c r="B309">
        <f t="shared" si="9"/>
        <v>2.7858369379002722E-4</v>
      </c>
      <c r="C309">
        <v>1229</v>
      </c>
      <c r="D309">
        <f t="shared" si="10"/>
        <v>3.3197758184067792E-4</v>
      </c>
    </row>
    <row r="310" spans="1:4" x14ac:dyDescent="0.35">
      <c r="A310">
        <v>225</v>
      </c>
      <c r="B310">
        <f t="shared" si="9"/>
        <v>2.7880171065352628E-4</v>
      </c>
      <c r="C310">
        <v>1257</v>
      </c>
      <c r="D310">
        <f t="shared" si="10"/>
        <v>3.2541271548374996E-4</v>
      </c>
    </row>
    <row r="311" spans="1:4" x14ac:dyDescent="0.35">
      <c r="A311">
        <v>226</v>
      </c>
      <c r="B311">
        <f t="shared" si="9"/>
        <v>2.7891052213008195E-4</v>
      </c>
      <c r="C311">
        <v>1258</v>
      </c>
      <c r="D311">
        <f t="shared" si="10"/>
        <v>3.2517555606525567E-4</v>
      </c>
    </row>
    <row r="312" spans="1:4" x14ac:dyDescent="0.35">
      <c r="A312">
        <v>226</v>
      </c>
      <c r="B312">
        <f t="shared" si="9"/>
        <v>2.7891052213008195E-4</v>
      </c>
      <c r="C312">
        <v>1274</v>
      </c>
      <c r="D312">
        <f t="shared" si="10"/>
        <v>3.2135699900173894E-4</v>
      </c>
    </row>
    <row r="313" spans="1:4" x14ac:dyDescent="0.35">
      <c r="A313">
        <v>227</v>
      </c>
      <c r="B313">
        <f t="shared" si="9"/>
        <v>2.7901920205375158E-4</v>
      </c>
      <c r="C313">
        <v>1296</v>
      </c>
      <c r="D313">
        <f t="shared" si="10"/>
        <v>3.1603621568983454E-4</v>
      </c>
    </row>
    <row r="314" spans="1:4" x14ac:dyDescent="0.35">
      <c r="A314">
        <v>233</v>
      </c>
      <c r="B314">
        <f t="shared" si="9"/>
        <v>2.796685085336927E-4</v>
      </c>
      <c r="C314">
        <v>1335</v>
      </c>
      <c r="D314">
        <f t="shared" si="10"/>
        <v>3.0642374169317075E-4</v>
      </c>
    </row>
    <row r="315" spans="1:4" x14ac:dyDescent="0.35">
      <c r="A315">
        <v>234</v>
      </c>
      <c r="B315">
        <f t="shared" si="9"/>
        <v>2.7977626236509712E-4</v>
      </c>
      <c r="C315">
        <v>1368</v>
      </c>
      <c r="D315">
        <f t="shared" si="10"/>
        <v>2.9813425750272983E-4</v>
      </c>
    </row>
    <row r="316" spans="1:4" x14ac:dyDescent="0.35">
      <c r="A316">
        <v>235</v>
      </c>
      <c r="B316">
        <f t="shared" si="9"/>
        <v>2.7988388315370227E-4</v>
      </c>
      <c r="C316">
        <v>1439</v>
      </c>
      <c r="D316">
        <f t="shared" si="10"/>
        <v>2.7992799476737331E-4</v>
      </c>
    </row>
    <row r="317" spans="1:4" x14ac:dyDescent="0.35">
      <c r="A317">
        <v>236</v>
      </c>
      <c r="B317">
        <f t="shared" si="9"/>
        <v>2.7999137071406215E-4</v>
      </c>
      <c r="C317">
        <v>1467</v>
      </c>
      <c r="D317">
        <f t="shared" si="10"/>
        <v>2.726472549728331E-4</v>
      </c>
    </row>
    <row r="318" spans="1:4" x14ac:dyDescent="0.35">
      <c r="A318">
        <v>236</v>
      </c>
      <c r="B318">
        <f t="shared" si="9"/>
        <v>2.7999137071406215E-4</v>
      </c>
      <c r="C318">
        <v>1467</v>
      </c>
      <c r="D318">
        <f t="shared" si="10"/>
        <v>2.726472549728331E-4</v>
      </c>
    </row>
    <row r="319" spans="1:4" x14ac:dyDescent="0.35">
      <c r="A319">
        <v>237</v>
      </c>
      <c r="B319">
        <f t="shared" si="9"/>
        <v>2.8009872486090893E-4</v>
      </c>
      <c r="C319">
        <v>1482</v>
      </c>
      <c r="D319">
        <f t="shared" si="10"/>
        <v>2.6873101440408066E-4</v>
      </c>
    </row>
    <row r="320" spans="1:4" x14ac:dyDescent="0.35">
      <c r="A320">
        <v>238</v>
      </c>
      <c r="B320">
        <f t="shared" si="9"/>
        <v>2.802059454091532E-4</v>
      </c>
      <c r="C320">
        <v>1538</v>
      </c>
      <c r="D320">
        <f t="shared" si="10"/>
        <v>2.5405230872604673E-4</v>
      </c>
    </row>
    <row r="321" spans="1:4" x14ac:dyDescent="0.35">
      <c r="A321">
        <v>238</v>
      </c>
      <c r="B321">
        <f t="shared" si="9"/>
        <v>2.802059454091532E-4</v>
      </c>
      <c r="C321">
        <v>1596</v>
      </c>
      <c r="D321">
        <f t="shared" si="10"/>
        <v>2.388357321030337E-4</v>
      </c>
    </row>
    <row r="322" spans="1:4" x14ac:dyDescent="0.35">
      <c r="A322">
        <v>239</v>
      </c>
      <c r="B322">
        <f t="shared" si="9"/>
        <v>2.8031303217388495E-4</v>
      </c>
      <c r="C322">
        <v>1608</v>
      </c>
      <c r="D322">
        <f t="shared" si="10"/>
        <v>2.3569567589812811E-4</v>
      </c>
    </row>
    <row r="323" spans="1:4" x14ac:dyDescent="0.35">
      <c r="A323">
        <v>241</v>
      </c>
      <c r="B323">
        <f t="shared" ref="B323:B386" si="11">_xlfn.NORM.DIST(A323,$G$2,$G$7, FALSE)</f>
        <v>2.8052680361406859E-4</v>
      </c>
      <c r="C323">
        <v>1625</v>
      </c>
      <c r="D323">
        <f t="shared" ref="D323:D365" si="12">_xlfn.NORM.DIST(C323,$H$2,$H$7, FALSE)</f>
        <v>2.3125593890635553E-4</v>
      </c>
    </row>
    <row r="324" spans="1:4" x14ac:dyDescent="0.35">
      <c r="A324">
        <v>244</v>
      </c>
      <c r="B324">
        <f t="shared" si="11"/>
        <v>2.8084645278560243E-4</v>
      </c>
      <c r="C324">
        <v>1657</v>
      </c>
      <c r="D324">
        <f t="shared" si="12"/>
        <v>2.2293466621613748E-4</v>
      </c>
    </row>
    <row r="325" spans="1:4" x14ac:dyDescent="0.35">
      <c r="A325">
        <v>244</v>
      </c>
      <c r="B325">
        <f t="shared" si="11"/>
        <v>2.8084645278560243E-4</v>
      </c>
      <c r="C325">
        <v>1684</v>
      </c>
      <c r="D325">
        <f t="shared" si="12"/>
        <v>2.1596020395695897E-4</v>
      </c>
    </row>
    <row r="326" spans="1:4" x14ac:dyDescent="0.35">
      <c r="A326">
        <v>245</v>
      </c>
      <c r="B326">
        <f t="shared" si="11"/>
        <v>2.809527329762415E-4</v>
      </c>
      <c r="C326">
        <v>1691</v>
      </c>
      <c r="D326">
        <f t="shared" si="12"/>
        <v>2.1416025085341293E-4</v>
      </c>
    </row>
    <row r="327" spans="1:4" x14ac:dyDescent="0.35">
      <c r="A327">
        <v>246</v>
      </c>
      <c r="B327">
        <f t="shared" si="11"/>
        <v>2.8105887809405623E-4</v>
      </c>
      <c r="C327">
        <v>1748</v>
      </c>
      <c r="D327">
        <f t="shared" si="12"/>
        <v>1.996554361540404E-4</v>
      </c>
    </row>
    <row r="328" spans="1:4" x14ac:dyDescent="0.35">
      <c r="A328">
        <v>246</v>
      </c>
      <c r="B328">
        <f t="shared" si="11"/>
        <v>2.8105887809405623E-4</v>
      </c>
      <c r="C328">
        <v>1758</v>
      </c>
      <c r="D328">
        <f t="shared" si="12"/>
        <v>1.9714229542558366E-4</v>
      </c>
    </row>
    <row r="329" spans="1:4" x14ac:dyDescent="0.35">
      <c r="A329">
        <v>247</v>
      </c>
      <c r="B329">
        <f t="shared" si="11"/>
        <v>2.8116488795558832E-4</v>
      </c>
      <c r="C329">
        <v>1784</v>
      </c>
      <c r="D329">
        <f t="shared" si="12"/>
        <v>1.9065833816060592E-4</v>
      </c>
    </row>
    <row r="330" spans="1:4" x14ac:dyDescent="0.35">
      <c r="A330">
        <v>247</v>
      </c>
      <c r="B330">
        <f t="shared" si="11"/>
        <v>2.8116488795558832E-4</v>
      </c>
      <c r="C330">
        <v>1790</v>
      </c>
      <c r="D330">
        <f t="shared" si="12"/>
        <v>1.8917287726013851E-4</v>
      </c>
    </row>
    <row r="331" spans="1:4" x14ac:dyDescent="0.35">
      <c r="A331">
        <v>249</v>
      </c>
      <c r="B331">
        <f t="shared" si="11"/>
        <v>2.8137650117689134E-4</v>
      </c>
      <c r="C331">
        <v>1796</v>
      </c>
      <c r="D331">
        <f t="shared" si="12"/>
        <v>1.8769165786111007E-4</v>
      </c>
    </row>
    <row r="332" spans="1:4" x14ac:dyDescent="0.35">
      <c r="A332">
        <v>249</v>
      </c>
      <c r="B332">
        <f t="shared" si="11"/>
        <v>2.8137650117689134E-4</v>
      </c>
      <c r="C332">
        <v>1825</v>
      </c>
      <c r="D332">
        <f t="shared" si="12"/>
        <v>1.8059482363013917E-4</v>
      </c>
    </row>
    <row r="333" spans="1:4" x14ac:dyDescent="0.35">
      <c r="A333">
        <v>250</v>
      </c>
      <c r="B333">
        <f t="shared" si="11"/>
        <v>2.8148210417066721E-4</v>
      </c>
      <c r="C333">
        <v>1886</v>
      </c>
      <c r="D333">
        <f t="shared" si="12"/>
        <v>1.6603539303685039E-4</v>
      </c>
    </row>
    <row r="334" spans="1:4" x14ac:dyDescent="0.35">
      <c r="A334">
        <v>252</v>
      </c>
      <c r="B334">
        <f t="shared" si="11"/>
        <v>2.8169290201087002E-4</v>
      </c>
      <c r="C334">
        <v>1910</v>
      </c>
      <c r="D334">
        <f t="shared" si="12"/>
        <v>1.6045657658196236E-4</v>
      </c>
    </row>
    <row r="335" spans="1:4" x14ac:dyDescent="0.35">
      <c r="A335">
        <v>253</v>
      </c>
      <c r="B335">
        <f t="shared" si="11"/>
        <v>2.817980964924161E-4</v>
      </c>
      <c r="C335">
        <v>1979</v>
      </c>
      <c r="D335">
        <f t="shared" si="12"/>
        <v>1.4493438923053476E-4</v>
      </c>
    </row>
    <row r="336" spans="1:4" x14ac:dyDescent="0.35">
      <c r="A336">
        <v>254</v>
      </c>
      <c r="B336">
        <f t="shared" si="11"/>
        <v>2.8190315443864933E-4</v>
      </c>
      <c r="C336">
        <v>1999</v>
      </c>
      <c r="D336">
        <f t="shared" si="12"/>
        <v>1.4058677586752249E-4</v>
      </c>
    </row>
    <row r="337" spans="1:4" x14ac:dyDescent="0.35">
      <c r="A337">
        <v>255</v>
      </c>
      <c r="B337">
        <f t="shared" si="11"/>
        <v>2.8200807566759718E-4</v>
      </c>
      <c r="C337">
        <v>2025</v>
      </c>
      <c r="D337">
        <f t="shared" si="12"/>
        <v>1.3504160673732433E-4</v>
      </c>
    </row>
    <row r="338" spans="1:4" x14ac:dyDescent="0.35">
      <c r="A338">
        <v>261</v>
      </c>
      <c r="B338">
        <f t="shared" si="11"/>
        <v>2.826347218115872E-4</v>
      </c>
      <c r="C338">
        <v>2062</v>
      </c>
      <c r="D338">
        <f t="shared" si="12"/>
        <v>1.2736421251140071E-4</v>
      </c>
    </row>
    <row r="339" spans="1:4" x14ac:dyDescent="0.35">
      <c r="A339">
        <v>261</v>
      </c>
      <c r="B339">
        <f t="shared" si="11"/>
        <v>2.826347218115872E-4</v>
      </c>
      <c r="C339">
        <v>2072</v>
      </c>
      <c r="D339">
        <f t="shared" si="12"/>
        <v>1.2533326427906075E-4</v>
      </c>
    </row>
    <row r="340" spans="1:4" x14ac:dyDescent="0.35">
      <c r="A340">
        <v>264</v>
      </c>
      <c r="B340">
        <f t="shared" si="11"/>
        <v>2.8294618451831183E-4</v>
      </c>
      <c r="C340">
        <v>2108</v>
      </c>
      <c r="D340">
        <f t="shared" si="12"/>
        <v>1.1818009210474908E-4</v>
      </c>
    </row>
    <row r="341" spans="1:4" x14ac:dyDescent="0.35">
      <c r="A341">
        <v>266</v>
      </c>
      <c r="B341">
        <f t="shared" si="11"/>
        <v>2.8315313399032314E-4</v>
      </c>
      <c r="C341">
        <v>2176</v>
      </c>
      <c r="D341">
        <f t="shared" si="12"/>
        <v>1.0535852986076891E-4</v>
      </c>
    </row>
    <row r="342" spans="1:4" x14ac:dyDescent="0.35">
      <c r="A342">
        <v>268</v>
      </c>
      <c r="B342">
        <f t="shared" si="11"/>
        <v>2.8335952791797665E-4</v>
      </c>
      <c r="C342">
        <v>2179</v>
      </c>
      <c r="D342">
        <f t="shared" si="12"/>
        <v>1.0481396799750966E-4</v>
      </c>
    </row>
    <row r="343" spans="1:4" x14ac:dyDescent="0.35">
      <c r="A343">
        <v>269</v>
      </c>
      <c r="B343">
        <f t="shared" si="11"/>
        <v>2.8346251610407382E-4</v>
      </c>
      <c r="C343">
        <v>2201</v>
      </c>
      <c r="D343">
        <f t="shared" si="12"/>
        <v>1.0087547963527178E-4</v>
      </c>
    </row>
    <row r="344" spans="1:4" x14ac:dyDescent="0.35">
      <c r="A344">
        <v>270</v>
      </c>
      <c r="B344">
        <f t="shared" si="11"/>
        <v>2.8356536486615698E-4</v>
      </c>
      <c r="C344">
        <v>2253</v>
      </c>
      <c r="D344">
        <f t="shared" si="12"/>
        <v>9.1952440267547533E-5</v>
      </c>
    </row>
    <row r="345" spans="1:4" x14ac:dyDescent="0.35">
      <c r="A345">
        <v>272</v>
      </c>
      <c r="B345">
        <f t="shared" si="11"/>
        <v>2.8377064340287414E-4</v>
      </c>
      <c r="C345">
        <v>2307</v>
      </c>
      <c r="D345">
        <f t="shared" si="12"/>
        <v>8.3261679532065818E-5</v>
      </c>
    </row>
    <row r="346" spans="1:4" x14ac:dyDescent="0.35">
      <c r="A346">
        <v>275</v>
      </c>
      <c r="B346">
        <f t="shared" si="11"/>
        <v>2.840775110617161E-4</v>
      </c>
      <c r="C346">
        <v>2468</v>
      </c>
      <c r="D346">
        <f t="shared" si="12"/>
        <v>6.0776147772706353E-5</v>
      </c>
    </row>
    <row r="347" spans="1:4" x14ac:dyDescent="0.35">
      <c r="A347">
        <v>279</v>
      </c>
      <c r="B347">
        <f t="shared" si="11"/>
        <v>2.8448470019067551E-4</v>
      </c>
      <c r="C347">
        <v>2604</v>
      </c>
      <c r="D347">
        <f t="shared" si="12"/>
        <v>4.557559265064395E-5</v>
      </c>
    </row>
    <row r="348" spans="1:4" x14ac:dyDescent="0.35">
      <c r="A348">
        <v>280</v>
      </c>
      <c r="B348">
        <f t="shared" si="11"/>
        <v>2.8458614490564453E-4</v>
      </c>
      <c r="C348">
        <v>2690</v>
      </c>
      <c r="D348">
        <f t="shared" si="12"/>
        <v>3.7600108278920558E-5</v>
      </c>
    </row>
    <row r="349" spans="1:4" x14ac:dyDescent="0.35">
      <c r="A349">
        <v>282</v>
      </c>
      <c r="B349">
        <f t="shared" si="11"/>
        <v>2.8478861001575927E-4</v>
      </c>
      <c r="C349">
        <v>2779</v>
      </c>
      <c r="D349">
        <f t="shared" si="12"/>
        <v>3.0553550702213781E-5</v>
      </c>
    </row>
    <row r="350" spans="1:4" x14ac:dyDescent="0.35">
      <c r="A350">
        <v>288</v>
      </c>
      <c r="B350">
        <f t="shared" si="11"/>
        <v>2.8539259808976341E-4</v>
      </c>
      <c r="C350">
        <v>2915</v>
      </c>
      <c r="D350">
        <f t="shared" si="12"/>
        <v>2.188410261947278E-5</v>
      </c>
    </row>
    <row r="351" spans="1:4" x14ac:dyDescent="0.35">
      <c r="A351">
        <v>290</v>
      </c>
      <c r="B351">
        <f t="shared" si="11"/>
        <v>2.8559278700770281E-4</v>
      </c>
      <c r="C351">
        <v>2928</v>
      </c>
      <c r="D351">
        <f t="shared" si="12"/>
        <v>2.1174757725323351E-5</v>
      </c>
    </row>
    <row r="352" spans="1:4" x14ac:dyDescent="0.35">
      <c r="A352">
        <v>295</v>
      </c>
      <c r="B352">
        <f t="shared" si="11"/>
        <v>2.8609075131689435E-4</v>
      </c>
      <c r="C352">
        <v>2955</v>
      </c>
      <c r="D352">
        <f t="shared" si="12"/>
        <v>1.9762532472318125E-5</v>
      </c>
    </row>
    <row r="353" spans="1:4" x14ac:dyDescent="0.35">
      <c r="A353">
        <v>296</v>
      </c>
      <c r="B353">
        <f t="shared" si="11"/>
        <v>2.861899128438926E-4</v>
      </c>
      <c r="C353">
        <v>3015</v>
      </c>
      <c r="D353">
        <f t="shared" si="12"/>
        <v>1.6904394508855366E-5</v>
      </c>
    </row>
    <row r="354" spans="1:4" x14ac:dyDescent="0.35">
      <c r="A354">
        <v>297</v>
      </c>
      <c r="B354">
        <f t="shared" si="11"/>
        <v>2.862889301869922E-4</v>
      </c>
      <c r="C354">
        <v>3182</v>
      </c>
      <c r="D354">
        <f t="shared" si="12"/>
        <v>1.0721057927989084E-5</v>
      </c>
    </row>
    <row r="355" spans="1:4" x14ac:dyDescent="0.35">
      <c r="A355">
        <v>299</v>
      </c>
      <c r="B355">
        <f t="shared" si="11"/>
        <v>2.8648653162803339E-4</v>
      </c>
      <c r="C355">
        <v>3304</v>
      </c>
      <c r="D355">
        <f t="shared" si="12"/>
        <v>7.5414891173528213E-6</v>
      </c>
    </row>
    <row r="356" spans="1:4" x14ac:dyDescent="0.35">
      <c r="A356">
        <v>300</v>
      </c>
      <c r="B356">
        <f t="shared" si="11"/>
        <v>2.8658511537977015E-4</v>
      </c>
      <c r="C356">
        <v>3387</v>
      </c>
      <c r="D356">
        <f t="shared" si="12"/>
        <v>5.8817569183175687E-6</v>
      </c>
    </row>
    <row r="357" spans="1:4" x14ac:dyDescent="0.35">
      <c r="A357">
        <v>300</v>
      </c>
      <c r="B357">
        <f t="shared" si="11"/>
        <v>2.8658511537977015E-4</v>
      </c>
      <c r="C357">
        <v>3410</v>
      </c>
      <c r="D357">
        <f t="shared" si="12"/>
        <v>5.4830063576441922E-6</v>
      </c>
    </row>
    <row r="358" spans="1:4" x14ac:dyDescent="0.35">
      <c r="A358">
        <v>303</v>
      </c>
      <c r="B358">
        <f t="shared" si="11"/>
        <v>2.8687999668705106E-4</v>
      </c>
      <c r="C358">
        <v>3483</v>
      </c>
      <c r="D358">
        <f t="shared" si="12"/>
        <v>4.3711951492324257E-6</v>
      </c>
    </row>
    <row r="359" spans="1:4" x14ac:dyDescent="0.35">
      <c r="A359">
        <v>307</v>
      </c>
      <c r="B359">
        <f t="shared" si="11"/>
        <v>2.8727113545604766E-4</v>
      </c>
      <c r="C359">
        <v>3868</v>
      </c>
      <c r="D359">
        <f t="shared" si="12"/>
        <v>1.2022518461267E-6</v>
      </c>
    </row>
    <row r="360" spans="1:4" x14ac:dyDescent="0.35">
      <c r="A360">
        <v>307</v>
      </c>
      <c r="B360">
        <f t="shared" si="11"/>
        <v>2.8727113545604766E-4</v>
      </c>
      <c r="C360">
        <v>4405</v>
      </c>
      <c r="D360">
        <f t="shared" si="12"/>
        <v>1.5184453301002979E-7</v>
      </c>
    </row>
    <row r="361" spans="1:4" x14ac:dyDescent="0.35">
      <c r="A361">
        <v>316</v>
      </c>
      <c r="B361">
        <f t="shared" si="11"/>
        <v>2.8814263538748668E-4</v>
      </c>
      <c r="C361">
        <v>4428</v>
      </c>
      <c r="D361">
        <f t="shared" si="12"/>
        <v>1.3799931444597306E-7</v>
      </c>
    </row>
    <row r="362" spans="1:4" x14ac:dyDescent="0.35">
      <c r="A362">
        <v>323</v>
      </c>
      <c r="B362">
        <f t="shared" si="11"/>
        <v>2.888122087950547E-4</v>
      </c>
      <c r="C362">
        <v>4697</v>
      </c>
      <c r="D362">
        <f t="shared" si="12"/>
        <v>4.32254355802279E-8</v>
      </c>
    </row>
    <row r="363" spans="1:4" x14ac:dyDescent="0.35">
      <c r="A363">
        <v>329</v>
      </c>
      <c r="B363">
        <f t="shared" si="11"/>
        <v>2.8938032822242341E-4</v>
      </c>
      <c r="C363">
        <v>5497</v>
      </c>
      <c r="D363">
        <f t="shared" si="12"/>
        <v>8.6087070237691886E-10</v>
      </c>
    </row>
    <row r="364" spans="1:4" x14ac:dyDescent="0.35">
      <c r="A364">
        <v>330</v>
      </c>
      <c r="B364">
        <f t="shared" si="11"/>
        <v>2.8947449149048266E-4</v>
      </c>
      <c r="C364">
        <v>5681</v>
      </c>
      <c r="D364">
        <f t="shared" si="12"/>
        <v>3.1702392406017793E-10</v>
      </c>
    </row>
    <row r="365" spans="1:4" x14ac:dyDescent="0.35">
      <c r="A365">
        <v>331</v>
      </c>
      <c r="B365">
        <f t="shared" si="11"/>
        <v>2.8956850479935155E-4</v>
      </c>
      <c r="C365">
        <v>6080</v>
      </c>
      <c r="D365">
        <f t="shared" si="12"/>
        <v>3.2025503743548232E-11</v>
      </c>
    </row>
    <row r="366" spans="1:4" x14ac:dyDescent="0.35">
      <c r="A366">
        <v>336</v>
      </c>
      <c r="B366">
        <f t="shared" si="11"/>
        <v>2.9003631615411572E-4</v>
      </c>
    </row>
    <row r="367" spans="1:4" x14ac:dyDescent="0.35">
      <c r="A367">
        <v>337</v>
      </c>
      <c r="B367">
        <f t="shared" si="11"/>
        <v>2.9012942622999729E-4</v>
      </c>
    </row>
    <row r="368" spans="1:4" x14ac:dyDescent="0.35">
      <c r="A368">
        <v>340</v>
      </c>
      <c r="B368">
        <f t="shared" si="11"/>
        <v>2.9040784910225955E-4</v>
      </c>
    </row>
    <row r="369" spans="1:2" x14ac:dyDescent="0.35">
      <c r="A369">
        <v>361</v>
      </c>
      <c r="B369">
        <f t="shared" si="11"/>
        <v>2.9231835799014118E-4</v>
      </c>
    </row>
    <row r="370" spans="1:2" x14ac:dyDescent="0.35">
      <c r="A370">
        <v>363</v>
      </c>
      <c r="B370">
        <f t="shared" si="11"/>
        <v>2.924967696066185E-4</v>
      </c>
    </row>
    <row r="371" spans="1:2" x14ac:dyDescent="0.35">
      <c r="A371">
        <v>366</v>
      </c>
      <c r="B371">
        <f t="shared" si="11"/>
        <v>2.9276322177864333E-4</v>
      </c>
    </row>
    <row r="372" spans="1:2" x14ac:dyDescent="0.35">
      <c r="A372">
        <v>369</v>
      </c>
      <c r="B372">
        <f t="shared" si="11"/>
        <v>2.9302827185689932E-4</v>
      </c>
    </row>
    <row r="373" spans="1:2" x14ac:dyDescent="0.35">
      <c r="A373">
        <v>374</v>
      </c>
      <c r="B373">
        <f t="shared" si="11"/>
        <v>2.9346689469936135E-4</v>
      </c>
    </row>
    <row r="374" spans="1:2" x14ac:dyDescent="0.35">
      <c r="A374">
        <v>375</v>
      </c>
      <c r="B374">
        <f t="shared" si="11"/>
        <v>2.9355414876697093E-4</v>
      </c>
    </row>
    <row r="375" spans="1:2" x14ac:dyDescent="0.35">
      <c r="A375">
        <v>381</v>
      </c>
      <c r="B375">
        <f t="shared" si="11"/>
        <v>2.9407436660584509E-4</v>
      </c>
    </row>
    <row r="376" spans="1:2" x14ac:dyDescent="0.35">
      <c r="A376">
        <v>381</v>
      </c>
      <c r="B376">
        <f t="shared" si="11"/>
        <v>2.9407436660584509E-4</v>
      </c>
    </row>
    <row r="377" spans="1:2" x14ac:dyDescent="0.35">
      <c r="A377">
        <v>393</v>
      </c>
      <c r="B377">
        <f t="shared" si="11"/>
        <v>2.9509769175643823E-4</v>
      </c>
    </row>
    <row r="378" spans="1:2" x14ac:dyDescent="0.35">
      <c r="A378">
        <v>397</v>
      </c>
      <c r="B378">
        <f t="shared" si="11"/>
        <v>2.9543369455887396E-4</v>
      </c>
    </row>
    <row r="379" spans="1:2" x14ac:dyDescent="0.35">
      <c r="A379">
        <v>409</v>
      </c>
      <c r="B379">
        <f t="shared" si="11"/>
        <v>2.9642625149410622E-4</v>
      </c>
    </row>
    <row r="380" spans="1:2" x14ac:dyDescent="0.35">
      <c r="A380">
        <v>411</v>
      </c>
      <c r="B380">
        <f t="shared" si="11"/>
        <v>2.9658941184232618E-4</v>
      </c>
    </row>
    <row r="381" spans="1:2" x14ac:dyDescent="0.35">
      <c r="A381">
        <v>419</v>
      </c>
      <c r="B381">
        <f t="shared" si="11"/>
        <v>2.9723553645938545E-4</v>
      </c>
    </row>
    <row r="382" spans="1:2" x14ac:dyDescent="0.35">
      <c r="A382">
        <v>432</v>
      </c>
      <c r="B382">
        <f t="shared" si="11"/>
        <v>2.9826309934482035E-4</v>
      </c>
    </row>
    <row r="383" spans="1:2" x14ac:dyDescent="0.35">
      <c r="A383">
        <v>452</v>
      </c>
      <c r="B383">
        <f t="shared" si="11"/>
        <v>2.9978919840203451E-4</v>
      </c>
    </row>
    <row r="384" spans="1:2" x14ac:dyDescent="0.35">
      <c r="A384">
        <v>454</v>
      </c>
      <c r="B384">
        <f t="shared" si="11"/>
        <v>2.999381216163604E-4</v>
      </c>
    </row>
    <row r="385" spans="1:2" x14ac:dyDescent="0.35">
      <c r="A385">
        <v>460</v>
      </c>
      <c r="B385">
        <f t="shared" si="11"/>
        <v>3.0038083901516983E-4</v>
      </c>
    </row>
    <row r="386" spans="1:2" x14ac:dyDescent="0.35">
      <c r="A386">
        <v>462</v>
      </c>
      <c r="B386">
        <f t="shared" si="11"/>
        <v>3.0052705717074582E-4</v>
      </c>
    </row>
    <row r="387" spans="1:2" x14ac:dyDescent="0.35">
      <c r="A387">
        <v>470</v>
      </c>
      <c r="B387">
        <f t="shared" ref="B387:B450" si="13">_xlfn.NORM.DIST(A387,$G$2,$G$7, FALSE)</f>
        <v>3.0110513001163099E-4</v>
      </c>
    </row>
    <row r="388" spans="1:2" x14ac:dyDescent="0.35">
      <c r="A388">
        <v>480</v>
      </c>
      <c r="B388">
        <f t="shared" si="13"/>
        <v>3.0181234328181816E-4</v>
      </c>
    </row>
    <row r="389" spans="1:2" x14ac:dyDescent="0.35">
      <c r="A389">
        <v>484</v>
      </c>
      <c r="B389">
        <f t="shared" si="13"/>
        <v>3.020904179609236E-4</v>
      </c>
    </row>
    <row r="390" spans="1:2" x14ac:dyDescent="0.35">
      <c r="A390">
        <v>498</v>
      </c>
      <c r="B390">
        <f t="shared" si="13"/>
        <v>3.0304188322431393E-4</v>
      </c>
    </row>
    <row r="391" spans="1:2" x14ac:dyDescent="0.35">
      <c r="A391">
        <v>524</v>
      </c>
      <c r="B391">
        <f t="shared" si="13"/>
        <v>3.0471800682935787E-4</v>
      </c>
    </row>
    <row r="392" spans="1:2" x14ac:dyDescent="0.35">
      <c r="A392">
        <v>533</v>
      </c>
      <c r="B392">
        <f t="shared" si="13"/>
        <v>3.0527037251656996E-4</v>
      </c>
    </row>
    <row r="393" spans="1:2" x14ac:dyDescent="0.35">
      <c r="A393">
        <v>536</v>
      </c>
      <c r="B393">
        <f t="shared" si="13"/>
        <v>3.0545128771356813E-4</v>
      </c>
    </row>
    <row r="394" spans="1:2" x14ac:dyDescent="0.35">
      <c r="A394">
        <v>546</v>
      </c>
      <c r="B394">
        <f t="shared" si="13"/>
        <v>3.0604270599981912E-4</v>
      </c>
    </row>
    <row r="395" spans="1:2" x14ac:dyDescent="0.35">
      <c r="A395">
        <v>554</v>
      </c>
      <c r="B395">
        <f t="shared" si="13"/>
        <v>3.0650290108440756E-4</v>
      </c>
    </row>
    <row r="396" spans="1:2" x14ac:dyDescent="0.35">
      <c r="A396">
        <v>555</v>
      </c>
      <c r="B396">
        <f t="shared" si="13"/>
        <v>3.0655961371851034E-4</v>
      </c>
    </row>
    <row r="397" spans="1:2" x14ac:dyDescent="0.35">
      <c r="A397">
        <v>589</v>
      </c>
      <c r="B397">
        <f t="shared" si="13"/>
        <v>3.0837964109032499E-4</v>
      </c>
    </row>
    <row r="398" spans="1:2" x14ac:dyDescent="0.35">
      <c r="A398">
        <v>645</v>
      </c>
      <c r="B398">
        <f t="shared" si="13"/>
        <v>3.1091187836076805E-4</v>
      </c>
    </row>
    <row r="399" spans="1:2" x14ac:dyDescent="0.35">
      <c r="A399">
        <v>659</v>
      </c>
      <c r="B399">
        <f t="shared" si="13"/>
        <v>3.1145298366017928E-4</v>
      </c>
    </row>
    <row r="400" spans="1:2" x14ac:dyDescent="0.35">
      <c r="A400">
        <v>676</v>
      </c>
      <c r="B400">
        <f t="shared" si="13"/>
        <v>3.1206001784097568E-4</v>
      </c>
    </row>
    <row r="401" spans="1:2" x14ac:dyDescent="0.35">
      <c r="A401">
        <v>723</v>
      </c>
      <c r="B401">
        <f t="shared" si="13"/>
        <v>3.1345029183557513E-4</v>
      </c>
    </row>
    <row r="402" spans="1:2" x14ac:dyDescent="0.35">
      <c r="A402">
        <v>762</v>
      </c>
      <c r="B402">
        <f t="shared" si="13"/>
        <v>3.1427974114797095E-4</v>
      </c>
    </row>
    <row r="403" spans="1:2" x14ac:dyDescent="0.35">
      <c r="A403">
        <v>768</v>
      </c>
      <c r="B403">
        <f t="shared" si="13"/>
        <v>3.1438107219823109E-4</v>
      </c>
    </row>
    <row r="404" spans="1:2" x14ac:dyDescent="0.35">
      <c r="A404">
        <v>820</v>
      </c>
      <c r="B404">
        <f t="shared" si="13"/>
        <v>3.1496427577965566E-4</v>
      </c>
    </row>
    <row r="405" spans="1:2" x14ac:dyDescent="0.35">
      <c r="A405">
        <v>890</v>
      </c>
      <c r="B405">
        <f t="shared" si="13"/>
        <v>3.1491129747862015E-4</v>
      </c>
    </row>
    <row r="406" spans="1:2" x14ac:dyDescent="0.35">
      <c r="A406">
        <v>903</v>
      </c>
      <c r="B406">
        <f t="shared" si="13"/>
        <v>3.1479552004069858E-4</v>
      </c>
    </row>
    <row r="407" spans="1:2" x14ac:dyDescent="0.35">
      <c r="A407">
        <v>909</v>
      </c>
      <c r="B407">
        <f t="shared" si="13"/>
        <v>3.1473090976229077E-4</v>
      </c>
    </row>
    <row r="408" spans="1:2" x14ac:dyDescent="0.35">
      <c r="A408">
        <v>943</v>
      </c>
      <c r="B408">
        <f t="shared" si="13"/>
        <v>3.1423173950847138E-4</v>
      </c>
    </row>
    <row r="409" spans="1:2" x14ac:dyDescent="0.35">
      <c r="A409">
        <v>980</v>
      </c>
      <c r="B409">
        <f t="shared" si="13"/>
        <v>3.1343255201594407E-4</v>
      </c>
    </row>
    <row r="410" spans="1:2" x14ac:dyDescent="0.35">
      <c r="A410">
        <v>1015</v>
      </c>
      <c r="B410">
        <f t="shared" si="13"/>
        <v>3.1243281504471815E-4</v>
      </c>
    </row>
    <row r="411" spans="1:2" x14ac:dyDescent="0.35">
      <c r="A411">
        <v>1022</v>
      </c>
      <c r="B411">
        <f t="shared" si="13"/>
        <v>3.1220462587526547E-4</v>
      </c>
    </row>
    <row r="412" spans="1:2" x14ac:dyDescent="0.35">
      <c r="A412">
        <v>1052</v>
      </c>
      <c r="B412">
        <f t="shared" si="13"/>
        <v>3.1112084686588895E-4</v>
      </c>
    </row>
    <row r="413" spans="1:2" x14ac:dyDescent="0.35">
      <c r="A413">
        <v>1071</v>
      </c>
      <c r="B413">
        <f t="shared" si="13"/>
        <v>3.1034628574756355E-4</v>
      </c>
    </row>
    <row r="414" spans="1:2" x14ac:dyDescent="0.35">
      <c r="A414">
        <v>1071</v>
      </c>
      <c r="B414">
        <f t="shared" si="13"/>
        <v>3.1034628574756355E-4</v>
      </c>
    </row>
    <row r="415" spans="1:2" x14ac:dyDescent="0.35">
      <c r="A415">
        <v>1073</v>
      </c>
      <c r="B415">
        <f t="shared" si="13"/>
        <v>3.1026080162502621E-4</v>
      </c>
    </row>
    <row r="416" spans="1:2" x14ac:dyDescent="0.35">
      <c r="A416">
        <v>1095</v>
      </c>
      <c r="B416">
        <f t="shared" si="13"/>
        <v>3.0927110236260745E-4</v>
      </c>
    </row>
    <row r="417" spans="1:2" x14ac:dyDescent="0.35">
      <c r="A417">
        <v>1101</v>
      </c>
      <c r="B417">
        <f t="shared" si="13"/>
        <v>3.0898554468941722E-4</v>
      </c>
    </row>
    <row r="418" spans="1:2" x14ac:dyDescent="0.35">
      <c r="A418">
        <v>1113</v>
      </c>
      <c r="B418">
        <f t="shared" si="13"/>
        <v>3.0839444656347156E-4</v>
      </c>
    </row>
    <row r="419" spans="1:2" x14ac:dyDescent="0.35">
      <c r="A419">
        <v>1137</v>
      </c>
      <c r="B419">
        <f t="shared" si="13"/>
        <v>3.0713287797304577E-4</v>
      </c>
    </row>
    <row r="420" spans="1:2" x14ac:dyDescent="0.35">
      <c r="A420">
        <v>1140</v>
      </c>
      <c r="B420">
        <f t="shared" si="13"/>
        <v>3.0696779132956194E-4</v>
      </c>
    </row>
    <row r="421" spans="1:2" x14ac:dyDescent="0.35">
      <c r="A421">
        <v>1152</v>
      </c>
      <c r="B421">
        <f t="shared" si="13"/>
        <v>3.062911385271259E-4</v>
      </c>
    </row>
    <row r="422" spans="1:2" x14ac:dyDescent="0.35">
      <c r="A422">
        <v>1170</v>
      </c>
      <c r="B422">
        <f t="shared" si="13"/>
        <v>3.0522755186064701E-4</v>
      </c>
    </row>
    <row r="423" spans="1:2" x14ac:dyDescent="0.35">
      <c r="A423">
        <v>1249</v>
      </c>
      <c r="B423">
        <f t="shared" si="13"/>
        <v>2.9988561422202633E-4</v>
      </c>
    </row>
    <row r="424" spans="1:2" x14ac:dyDescent="0.35">
      <c r="A424">
        <v>1267</v>
      </c>
      <c r="B424">
        <f t="shared" si="13"/>
        <v>2.9851902004831616E-4</v>
      </c>
    </row>
    <row r="425" spans="1:2" x14ac:dyDescent="0.35">
      <c r="A425">
        <v>1280</v>
      </c>
      <c r="B425">
        <f t="shared" si="13"/>
        <v>2.9749852032289674E-4</v>
      </c>
    </row>
    <row r="426" spans="1:2" x14ac:dyDescent="0.35">
      <c r="A426">
        <v>1297</v>
      </c>
      <c r="B426">
        <f t="shared" si="13"/>
        <v>2.9612218381648884E-4</v>
      </c>
    </row>
    <row r="427" spans="1:2" x14ac:dyDescent="0.35">
      <c r="A427">
        <v>1345</v>
      </c>
      <c r="B427">
        <f t="shared" si="13"/>
        <v>2.9198610589395305E-4</v>
      </c>
    </row>
    <row r="428" spans="1:2" x14ac:dyDescent="0.35">
      <c r="A428">
        <v>1354</v>
      </c>
      <c r="B428">
        <f t="shared" si="13"/>
        <v>2.9117046348169789E-4</v>
      </c>
    </row>
    <row r="429" spans="1:2" x14ac:dyDescent="0.35">
      <c r="A429">
        <v>1385</v>
      </c>
      <c r="B429">
        <f t="shared" si="13"/>
        <v>2.8826693880177619E-4</v>
      </c>
    </row>
    <row r="430" spans="1:2" x14ac:dyDescent="0.35">
      <c r="A430">
        <v>1396</v>
      </c>
      <c r="B430">
        <f t="shared" si="13"/>
        <v>2.8720225000870614E-4</v>
      </c>
    </row>
    <row r="431" spans="1:2" x14ac:dyDescent="0.35">
      <c r="A431">
        <v>1396</v>
      </c>
      <c r="B431">
        <f t="shared" si="13"/>
        <v>2.8720225000870614E-4</v>
      </c>
    </row>
    <row r="432" spans="1:2" x14ac:dyDescent="0.35">
      <c r="A432">
        <v>1425</v>
      </c>
      <c r="B432">
        <f t="shared" si="13"/>
        <v>2.8431128986233811E-4</v>
      </c>
    </row>
    <row r="433" spans="1:2" x14ac:dyDescent="0.35">
      <c r="A433">
        <v>1442</v>
      </c>
      <c r="B433">
        <f t="shared" si="13"/>
        <v>2.8256122328639157E-4</v>
      </c>
    </row>
    <row r="434" spans="1:2" x14ac:dyDescent="0.35">
      <c r="A434">
        <v>1460</v>
      </c>
      <c r="B434">
        <f t="shared" si="13"/>
        <v>2.8066480677697072E-4</v>
      </c>
    </row>
    <row r="435" spans="1:2" x14ac:dyDescent="0.35">
      <c r="A435">
        <v>1467</v>
      </c>
      <c r="B435">
        <f t="shared" si="13"/>
        <v>2.7991547739930676E-4</v>
      </c>
    </row>
    <row r="436" spans="1:2" x14ac:dyDescent="0.35">
      <c r="A436">
        <v>1470</v>
      </c>
      <c r="B436">
        <f t="shared" si="13"/>
        <v>2.7959233329896032E-4</v>
      </c>
    </row>
    <row r="437" spans="1:2" x14ac:dyDescent="0.35">
      <c r="A437">
        <v>1518</v>
      </c>
      <c r="B437">
        <f t="shared" si="13"/>
        <v>2.7426302097617909E-4</v>
      </c>
    </row>
    <row r="438" spans="1:2" x14ac:dyDescent="0.35">
      <c r="A438">
        <v>1539</v>
      </c>
      <c r="B438">
        <f t="shared" si="13"/>
        <v>2.7184064306456934E-4</v>
      </c>
    </row>
    <row r="439" spans="1:2" x14ac:dyDescent="0.35">
      <c r="A439">
        <v>1548</v>
      </c>
      <c r="B439">
        <f t="shared" si="13"/>
        <v>2.7078624123905333E-4</v>
      </c>
    </row>
    <row r="440" spans="1:2" x14ac:dyDescent="0.35">
      <c r="A440">
        <v>1559</v>
      </c>
      <c r="B440">
        <f t="shared" si="13"/>
        <v>2.6948459157974738E-4</v>
      </c>
    </row>
    <row r="441" spans="1:2" x14ac:dyDescent="0.35">
      <c r="A441">
        <v>1561</v>
      </c>
      <c r="B441">
        <f t="shared" si="13"/>
        <v>2.6924641808828887E-4</v>
      </c>
    </row>
    <row r="442" spans="1:2" x14ac:dyDescent="0.35">
      <c r="A442">
        <v>1572</v>
      </c>
      <c r="B442">
        <f t="shared" si="13"/>
        <v>2.6792827347726472E-4</v>
      </c>
    </row>
    <row r="443" spans="1:2" x14ac:dyDescent="0.35">
      <c r="A443">
        <v>1573</v>
      </c>
      <c r="B443">
        <f t="shared" si="13"/>
        <v>2.6780776045116689E-4</v>
      </c>
    </row>
    <row r="444" spans="1:2" x14ac:dyDescent="0.35">
      <c r="A444">
        <v>1600</v>
      </c>
      <c r="B444">
        <f t="shared" si="13"/>
        <v>2.6451195225204674E-4</v>
      </c>
    </row>
    <row r="445" spans="1:2" x14ac:dyDescent="0.35">
      <c r="A445">
        <v>1604</v>
      </c>
      <c r="B445">
        <f t="shared" si="13"/>
        <v>2.640169367366056E-4</v>
      </c>
    </row>
    <row r="446" spans="1:2" x14ac:dyDescent="0.35">
      <c r="A446">
        <v>1605</v>
      </c>
      <c r="B446">
        <f t="shared" si="13"/>
        <v>2.6389291620805344E-4</v>
      </c>
    </row>
    <row r="447" spans="1:2" x14ac:dyDescent="0.35">
      <c r="A447">
        <v>1606</v>
      </c>
      <c r="B447">
        <f t="shared" si="13"/>
        <v>2.6376878942880932E-4</v>
      </c>
    </row>
    <row r="448" spans="1:2" x14ac:dyDescent="0.35">
      <c r="A448">
        <v>1613</v>
      </c>
      <c r="B448">
        <f t="shared" si="13"/>
        <v>2.6289694416839314E-4</v>
      </c>
    </row>
    <row r="449" spans="1:2" x14ac:dyDescent="0.35">
      <c r="A449">
        <v>1621</v>
      </c>
      <c r="B449">
        <f t="shared" si="13"/>
        <v>2.6189427714166144E-4</v>
      </c>
    </row>
    <row r="450" spans="1:2" x14ac:dyDescent="0.35">
      <c r="A450">
        <v>1629</v>
      </c>
      <c r="B450">
        <f t="shared" si="13"/>
        <v>2.6088502055232626E-4</v>
      </c>
    </row>
    <row r="451" spans="1:2" x14ac:dyDescent="0.35">
      <c r="A451">
        <v>1681</v>
      </c>
      <c r="B451">
        <f t="shared" ref="B451:B514" si="14">_xlfn.NORM.DIST(A451,$G$2,$G$7, FALSE)</f>
        <v>2.5417157258518172E-4</v>
      </c>
    </row>
    <row r="452" spans="1:2" x14ac:dyDescent="0.35">
      <c r="A452">
        <v>1684</v>
      </c>
      <c r="B452">
        <f t="shared" si="14"/>
        <v>2.5377651422644007E-4</v>
      </c>
    </row>
    <row r="453" spans="1:2" x14ac:dyDescent="0.35">
      <c r="A453">
        <v>1690</v>
      </c>
      <c r="B453">
        <f t="shared" si="14"/>
        <v>2.5298397851208335E-4</v>
      </c>
    </row>
    <row r="454" spans="1:2" x14ac:dyDescent="0.35">
      <c r="A454">
        <v>1697</v>
      </c>
      <c r="B454">
        <f t="shared" si="14"/>
        <v>2.5205532833078113E-4</v>
      </c>
    </row>
    <row r="455" spans="1:2" x14ac:dyDescent="0.35">
      <c r="A455">
        <v>1703</v>
      </c>
      <c r="B455">
        <f t="shared" si="14"/>
        <v>2.5125594457191518E-4</v>
      </c>
    </row>
    <row r="456" spans="1:2" x14ac:dyDescent="0.35">
      <c r="A456">
        <v>1713</v>
      </c>
      <c r="B456">
        <f t="shared" si="14"/>
        <v>2.4991679828824495E-4</v>
      </c>
    </row>
    <row r="457" spans="1:2" x14ac:dyDescent="0.35">
      <c r="A457">
        <v>1773</v>
      </c>
      <c r="B457">
        <f t="shared" si="14"/>
        <v>2.4171369241599282E-4</v>
      </c>
    </row>
    <row r="458" spans="1:2" x14ac:dyDescent="0.35">
      <c r="A458">
        <v>1782</v>
      </c>
      <c r="B458">
        <f t="shared" si="14"/>
        <v>2.4046009834680063E-4</v>
      </c>
    </row>
    <row r="459" spans="1:2" x14ac:dyDescent="0.35">
      <c r="A459">
        <v>1784</v>
      </c>
      <c r="B459">
        <f t="shared" si="14"/>
        <v>2.401807582207752E-4</v>
      </c>
    </row>
    <row r="460" spans="1:2" x14ac:dyDescent="0.35">
      <c r="A460">
        <v>1785</v>
      </c>
      <c r="B460">
        <f t="shared" si="14"/>
        <v>2.4004098530632027E-4</v>
      </c>
    </row>
    <row r="461" spans="1:2" x14ac:dyDescent="0.35">
      <c r="A461">
        <v>1797</v>
      </c>
      <c r="B461">
        <f t="shared" si="14"/>
        <v>2.3835844558175705E-4</v>
      </c>
    </row>
    <row r="462" spans="1:2" x14ac:dyDescent="0.35">
      <c r="A462">
        <v>1815</v>
      </c>
      <c r="B462">
        <f t="shared" si="14"/>
        <v>2.3581700934970656E-4</v>
      </c>
    </row>
    <row r="463" spans="1:2" x14ac:dyDescent="0.35">
      <c r="A463">
        <v>1821</v>
      </c>
      <c r="B463">
        <f t="shared" si="14"/>
        <v>2.3496534848901953E-4</v>
      </c>
    </row>
    <row r="464" spans="1:2" x14ac:dyDescent="0.35">
      <c r="A464">
        <v>1866</v>
      </c>
      <c r="B464">
        <f t="shared" si="14"/>
        <v>2.2851157048309908E-4</v>
      </c>
    </row>
    <row r="465" spans="1:2" x14ac:dyDescent="0.35">
      <c r="A465">
        <v>1884</v>
      </c>
      <c r="B465">
        <f t="shared" si="14"/>
        <v>2.2590007030122536E-4</v>
      </c>
    </row>
    <row r="466" spans="1:2" x14ac:dyDescent="0.35">
      <c r="A466">
        <v>1887</v>
      </c>
      <c r="B466">
        <f t="shared" si="14"/>
        <v>2.2546330161783966E-4</v>
      </c>
    </row>
    <row r="467" spans="1:2" x14ac:dyDescent="0.35">
      <c r="A467">
        <v>1894</v>
      </c>
      <c r="B467">
        <f t="shared" si="14"/>
        <v>2.244425565327143E-4</v>
      </c>
    </row>
    <row r="468" spans="1:2" x14ac:dyDescent="0.35">
      <c r="A468">
        <v>1902</v>
      </c>
      <c r="B468">
        <f t="shared" si="14"/>
        <v>2.2327329287663951E-4</v>
      </c>
    </row>
    <row r="469" spans="1:2" x14ac:dyDescent="0.35">
      <c r="A469">
        <v>1917</v>
      </c>
      <c r="B469">
        <f t="shared" si="14"/>
        <v>2.2107353127579334E-4</v>
      </c>
    </row>
    <row r="470" spans="1:2" x14ac:dyDescent="0.35">
      <c r="A470">
        <v>1965</v>
      </c>
      <c r="B470">
        <f t="shared" si="14"/>
        <v>2.1397700805695231E-4</v>
      </c>
    </row>
    <row r="471" spans="1:2" x14ac:dyDescent="0.35">
      <c r="A471">
        <v>1989</v>
      </c>
      <c r="B471">
        <f t="shared" si="14"/>
        <v>2.104012260736057E-4</v>
      </c>
    </row>
    <row r="472" spans="1:2" x14ac:dyDescent="0.35">
      <c r="A472">
        <v>1991</v>
      </c>
      <c r="B472">
        <f t="shared" si="14"/>
        <v>2.1010254839429378E-4</v>
      </c>
    </row>
    <row r="473" spans="1:2" x14ac:dyDescent="0.35">
      <c r="A473">
        <v>2013</v>
      </c>
      <c r="B473">
        <f t="shared" si="14"/>
        <v>2.0681089057738181E-4</v>
      </c>
    </row>
    <row r="474" spans="1:2" x14ac:dyDescent="0.35">
      <c r="A474">
        <v>2038</v>
      </c>
      <c r="B474">
        <f t="shared" si="14"/>
        <v>2.030585063228997E-4</v>
      </c>
    </row>
    <row r="475" spans="1:2" x14ac:dyDescent="0.35">
      <c r="A475">
        <v>2043</v>
      </c>
      <c r="B475">
        <f t="shared" si="14"/>
        <v>2.0230677593777841E-4</v>
      </c>
    </row>
    <row r="476" spans="1:2" x14ac:dyDescent="0.35">
      <c r="A476">
        <v>2053</v>
      </c>
      <c r="B476">
        <f t="shared" si="14"/>
        <v>2.0080226064907595E-4</v>
      </c>
    </row>
    <row r="477" spans="1:2" x14ac:dyDescent="0.35">
      <c r="A477">
        <v>2080</v>
      </c>
      <c r="B477">
        <f t="shared" si="14"/>
        <v>1.9673442377296556E-4</v>
      </c>
    </row>
    <row r="478" spans="1:2" x14ac:dyDescent="0.35">
      <c r="A478">
        <v>2100</v>
      </c>
      <c r="B478">
        <f t="shared" si="14"/>
        <v>1.9371764038855288E-4</v>
      </c>
    </row>
    <row r="479" spans="1:2" x14ac:dyDescent="0.35">
      <c r="A479">
        <v>2105</v>
      </c>
      <c r="B479">
        <f t="shared" si="14"/>
        <v>1.9296317869187506E-4</v>
      </c>
    </row>
    <row r="480" spans="1:2" x14ac:dyDescent="0.35">
      <c r="A480">
        <v>2106</v>
      </c>
      <c r="B480">
        <f t="shared" si="14"/>
        <v>1.9281227856010139E-4</v>
      </c>
    </row>
    <row r="481" spans="1:2" x14ac:dyDescent="0.35">
      <c r="A481">
        <v>2107</v>
      </c>
      <c r="B481">
        <f t="shared" si="14"/>
        <v>1.9266137627448857E-4</v>
      </c>
    </row>
    <row r="482" spans="1:2" x14ac:dyDescent="0.35">
      <c r="A482">
        <v>2120</v>
      </c>
      <c r="B482">
        <f t="shared" si="14"/>
        <v>1.9069953674173888E-4</v>
      </c>
    </row>
    <row r="483" spans="1:2" x14ac:dyDescent="0.35">
      <c r="A483">
        <v>2144</v>
      </c>
      <c r="B483">
        <f t="shared" si="14"/>
        <v>1.8707820040430627E-4</v>
      </c>
    </row>
    <row r="484" spans="1:2" x14ac:dyDescent="0.35">
      <c r="A484">
        <v>2188</v>
      </c>
      <c r="B484">
        <f t="shared" si="14"/>
        <v>1.8044830465013459E-4</v>
      </c>
    </row>
    <row r="485" spans="1:2" x14ac:dyDescent="0.35">
      <c r="A485">
        <v>2218</v>
      </c>
      <c r="B485">
        <f t="shared" si="14"/>
        <v>1.7594130140262081E-4</v>
      </c>
    </row>
    <row r="486" spans="1:2" x14ac:dyDescent="0.35">
      <c r="A486">
        <v>2220</v>
      </c>
      <c r="B486">
        <f t="shared" si="14"/>
        <v>1.7564136302261651E-4</v>
      </c>
    </row>
    <row r="487" spans="1:2" x14ac:dyDescent="0.35">
      <c r="A487">
        <v>2230</v>
      </c>
      <c r="B487">
        <f t="shared" si="14"/>
        <v>1.7414280683662411E-4</v>
      </c>
    </row>
    <row r="488" spans="1:2" x14ac:dyDescent="0.35">
      <c r="A488">
        <v>2237</v>
      </c>
      <c r="B488">
        <f t="shared" si="14"/>
        <v>1.7309500786918315E-4</v>
      </c>
    </row>
    <row r="489" spans="1:2" x14ac:dyDescent="0.35">
      <c r="A489">
        <v>2261</v>
      </c>
      <c r="B489">
        <f t="shared" si="14"/>
        <v>1.6951085143446725E-4</v>
      </c>
    </row>
    <row r="490" spans="1:2" x14ac:dyDescent="0.35">
      <c r="A490">
        <v>2266</v>
      </c>
      <c r="B490">
        <f t="shared" si="14"/>
        <v>1.687659136589244E-4</v>
      </c>
    </row>
    <row r="491" spans="1:2" x14ac:dyDescent="0.35">
      <c r="A491">
        <v>2283</v>
      </c>
      <c r="B491">
        <f t="shared" si="14"/>
        <v>1.6623813741199246E-4</v>
      </c>
    </row>
    <row r="492" spans="1:2" x14ac:dyDescent="0.35">
      <c r="A492">
        <v>2289</v>
      </c>
      <c r="B492">
        <f t="shared" si="14"/>
        <v>1.653479341814154E-4</v>
      </c>
    </row>
    <row r="493" spans="1:2" x14ac:dyDescent="0.35">
      <c r="A493">
        <v>2293</v>
      </c>
      <c r="B493">
        <f t="shared" si="14"/>
        <v>1.6475506017057866E-4</v>
      </c>
    </row>
    <row r="494" spans="1:2" x14ac:dyDescent="0.35">
      <c r="A494">
        <v>2320</v>
      </c>
      <c r="B494">
        <f t="shared" si="14"/>
        <v>1.607664160510193E-4</v>
      </c>
    </row>
    <row r="495" spans="1:2" x14ac:dyDescent="0.35">
      <c r="A495">
        <v>2326</v>
      </c>
      <c r="B495">
        <f t="shared" si="14"/>
        <v>1.5988337514974304E-4</v>
      </c>
    </row>
    <row r="496" spans="1:2" x14ac:dyDescent="0.35">
      <c r="A496">
        <v>2331</v>
      </c>
      <c r="B496">
        <f t="shared" si="14"/>
        <v>1.5914848430278162E-4</v>
      </c>
    </row>
    <row r="497" spans="1:2" x14ac:dyDescent="0.35">
      <c r="A497">
        <v>2346</v>
      </c>
      <c r="B497">
        <f t="shared" si="14"/>
        <v>1.5694933319625721E-4</v>
      </c>
    </row>
    <row r="498" spans="1:2" x14ac:dyDescent="0.35">
      <c r="A498">
        <v>2353</v>
      </c>
      <c r="B498">
        <f t="shared" si="14"/>
        <v>1.5592599961537678E-4</v>
      </c>
    </row>
    <row r="499" spans="1:2" x14ac:dyDescent="0.35">
      <c r="A499">
        <v>2409</v>
      </c>
      <c r="B499">
        <f t="shared" si="14"/>
        <v>1.478132039395186E-4</v>
      </c>
    </row>
    <row r="500" spans="1:2" x14ac:dyDescent="0.35">
      <c r="A500">
        <v>2414</v>
      </c>
      <c r="B500">
        <f t="shared" si="14"/>
        <v>1.4709571504724982E-4</v>
      </c>
    </row>
    <row r="501" spans="1:2" x14ac:dyDescent="0.35">
      <c r="A501">
        <v>2431</v>
      </c>
      <c r="B501">
        <f t="shared" si="14"/>
        <v>1.4466532931702416E-4</v>
      </c>
    </row>
    <row r="502" spans="1:2" x14ac:dyDescent="0.35">
      <c r="A502">
        <v>2436</v>
      </c>
      <c r="B502">
        <f t="shared" si="14"/>
        <v>1.4395324398482499E-4</v>
      </c>
    </row>
    <row r="503" spans="1:2" x14ac:dyDescent="0.35">
      <c r="A503">
        <v>2441</v>
      </c>
      <c r="B503">
        <f t="shared" si="14"/>
        <v>1.4324243027526496E-4</v>
      </c>
    </row>
    <row r="504" spans="1:2" x14ac:dyDescent="0.35">
      <c r="A504">
        <v>2443</v>
      </c>
      <c r="B504">
        <f t="shared" si="14"/>
        <v>1.4295846439685229E-4</v>
      </c>
    </row>
    <row r="505" spans="1:2" x14ac:dyDescent="0.35">
      <c r="A505">
        <v>2443</v>
      </c>
      <c r="B505">
        <f t="shared" si="14"/>
        <v>1.4295846439685229E-4</v>
      </c>
    </row>
    <row r="506" spans="1:2" x14ac:dyDescent="0.35">
      <c r="A506">
        <v>2468</v>
      </c>
      <c r="B506">
        <f t="shared" si="14"/>
        <v>1.3942667822021049E-4</v>
      </c>
    </row>
    <row r="507" spans="1:2" x14ac:dyDescent="0.35">
      <c r="A507">
        <v>2475</v>
      </c>
      <c r="B507">
        <f t="shared" si="14"/>
        <v>1.3844383646700601E-4</v>
      </c>
    </row>
    <row r="508" spans="1:2" x14ac:dyDescent="0.35">
      <c r="A508">
        <v>2489</v>
      </c>
      <c r="B508">
        <f t="shared" si="14"/>
        <v>1.3648637489149381E-4</v>
      </c>
    </row>
    <row r="509" spans="1:2" x14ac:dyDescent="0.35">
      <c r="A509">
        <v>2506</v>
      </c>
      <c r="B509">
        <f t="shared" si="14"/>
        <v>1.3412458369879704E-4</v>
      </c>
    </row>
    <row r="510" spans="1:2" x14ac:dyDescent="0.35">
      <c r="A510">
        <v>2526</v>
      </c>
      <c r="B510">
        <f t="shared" si="14"/>
        <v>1.3136795755292705E-4</v>
      </c>
    </row>
    <row r="511" spans="1:2" x14ac:dyDescent="0.35">
      <c r="A511">
        <v>2528</v>
      </c>
      <c r="B511">
        <f t="shared" si="14"/>
        <v>1.3109363167482252E-4</v>
      </c>
    </row>
    <row r="512" spans="1:2" x14ac:dyDescent="0.35">
      <c r="A512">
        <v>2551</v>
      </c>
      <c r="B512">
        <f t="shared" si="14"/>
        <v>1.2795681261090831E-4</v>
      </c>
    </row>
    <row r="513" spans="1:2" x14ac:dyDescent="0.35">
      <c r="A513">
        <v>2662</v>
      </c>
      <c r="B513">
        <f t="shared" si="14"/>
        <v>1.1331498539630743E-4</v>
      </c>
    </row>
    <row r="514" spans="1:2" x14ac:dyDescent="0.35">
      <c r="A514">
        <v>2673</v>
      </c>
      <c r="B514">
        <f t="shared" si="14"/>
        <v>1.1191171148296375E-4</v>
      </c>
    </row>
    <row r="515" spans="1:2" x14ac:dyDescent="0.35">
      <c r="A515">
        <v>2693</v>
      </c>
      <c r="B515">
        <f t="shared" ref="B515:B567" si="15">_xlfn.NORM.DIST(A515,$G$2,$G$7, FALSE)</f>
        <v>1.0938352532433515E-4</v>
      </c>
    </row>
    <row r="516" spans="1:2" x14ac:dyDescent="0.35">
      <c r="A516">
        <v>2725</v>
      </c>
      <c r="B516">
        <f t="shared" si="15"/>
        <v>1.0540197872346688E-4</v>
      </c>
    </row>
    <row r="517" spans="1:2" x14ac:dyDescent="0.35">
      <c r="A517">
        <v>2739</v>
      </c>
      <c r="B517">
        <f t="shared" si="15"/>
        <v>1.0368511581154035E-4</v>
      </c>
    </row>
    <row r="518" spans="1:2" x14ac:dyDescent="0.35">
      <c r="A518">
        <v>2756</v>
      </c>
      <c r="B518">
        <f t="shared" si="15"/>
        <v>1.0162120438652505E-4</v>
      </c>
    </row>
    <row r="519" spans="1:2" x14ac:dyDescent="0.35">
      <c r="A519">
        <v>2768</v>
      </c>
      <c r="B519">
        <f t="shared" si="15"/>
        <v>1.0017823756427901E-4</v>
      </c>
    </row>
    <row r="520" spans="1:2" x14ac:dyDescent="0.35">
      <c r="A520">
        <v>2805</v>
      </c>
      <c r="B520">
        <f t="shared" si="15"/>
        <v>9.5802626955358399E-5</v>
      </c>
    </row>
    <row r="521" spans="1:2" x14ac:dyDescent="0.35">
      <c r="A521">
        <v>2857</v>
      </c>
      <c r="B521">
        <f t="shared" si="15"/>
        <v>8.984448865338951E-5</v>
      </c>
    </row>
    <row r="522" spans="1:2" x14ac:dyDescent="0.35">
      <c r="A522">
        <v>2875</v>
      </c>
      <c r="B522">
        <f t="shared" si="15"/>
        <v>8.7835071585791645E-5</v>
      </c>
    </row>
    <row r="523" spans="1:2" x14ac:dyDescent="0.35">
      <c r="A523">
        <v>2893</v>
      </c>
      <c r="B523">
        <f t="shared" si="15"/>
        <v>8.5853245685064652E-5</v>
      </c>
    </row>
    <row r="524" spans="1:2" x14ac:dyDescent="0.35">
      <c r="A524">
        <v>2985</v>
      </c>
      <c r="B524">
        <f t="shared" si="15"/>
        <v>7.6160308868068033E-5</v>
      </c>
    </row>
    <row r="525" spans="1:2" x14ac:dyDescent="0.35">
      <c r="A525">
        <v>3016</v>
      </c>
      <c r="B525">
        <f t="shared" si="15"/>
        <v>7.3060243496283827E-5</v>
      </c>
    </row>
    <row r="526" spans="1:2" x14ac:dyDescent="0.35">
      <c r="A526">
        <v>3036</v>
      </c>
      <c r="B526">
        <f t="shared" si="15"/>
        <v>7.1104874517668488E-5</v>
      </c>
    </row>
    <row r="527" spans="1:2" x14ac:dyDescent="0.35">
      <c r="A527">
        <v>3059</v>
      </c>
      <c r="B527">
        <f t="shared" si="15"/>
        <v>6.8899557152927153E-5</v>
      </c>
    </row>
    <row r="528" spans="1:2" x14ac:dyDescent="0.35">
      <c r="A528">
        <v>3063</v>
      </c>
      <c r="B528">
        <f t="shared" si="15"/>
        <v>6.8520758455154694E-5</v>
      </c>
    </row>
    <row r="529" spans="1:2" x14ac:dyDescent="0.35">
      <c r="A529">
        <v>3116</v>
      </c>
      <c r="B529">
        <f t="shared" si="15"/>
        <v>6.3633961202136228E-5</v>
      </c>
    </row>
    <row r="530" spans="1:2" x14ac:dyDescent="0.35">
      <c r="A530">
        <v>3131</v>
      </c>
      <c r="B530">
        <f t="shared" si="15"/>
        <v>6.229547707132114E-5</v>
      </c>
    </row>
    <row r="531" spans="1:2" x14ac:dyDescent="0.35">
      <c r="A531">
        <v>3177</v>
      </c>
      <c r="B531">
        <f t="shared" si="15"/>
        <v>5.8312769875225053E-5</v>
      </c>
    </row>
    <row r="532" spans="1:2" x14ac:dyDescent="0.35">
      <c r="A532">
        <v>3205</v>
      </c>
      <c r="B532">
        <f t="shared" si="15"/>
        <v>5.5978060481109431E-5</v>
      </c>
    </row>
    <row r="533" spans="1:2" x14ac:dyDescent="0.35">
      <c r="A533">
        <v>3272</v>
      </c>
      <c r="B533">
        <f t="shared" si="15"/>
        <v>5.0663198452249831E-5</v>
      </c>
    </row>
    <row r="534" spans="1:2" x14ac:dyDescent="0.35">
      <c r="A534">
        <v>3308</v>
      </c>
      <c r="B534">
        <f t="shared" si="15"/>
        <v>4.7963535583332019E-5</v>
      </c>
    </row>
    <row r="535" spans="1:2" x14ac:dyDescent="0.35">
      <c r="A535">
        <v>3318</v>
      </c>
      <c r="B535">
        <f t="shared" si="15"/>
        <v>4.7232718481604179E-5</v>
      </c>
    </row>
    <row r="536" spans="1:2" x14ac:dyDescent="0.35">
      <c r="A536">
        <v>3376</v>
      </c>
      <c r="B536">
        <f t="shared" si="15"/>
        <v>4.3155183499354034E-5</v>
      </c>
    </row>
    <row r="537" spans="1:2" x14ac:dyDescent="0.35">
      <c r="A537">
        <v>3388</v>
      </c>
      <c r="B537">
        <f t="shared" si="15"/>
        <v>4.2345454313105259E-5</v>
      </c>
    </row>
    <row r="538" spans="1:2" x14ac:dyDescent="0.35">
      <c r="A538">
        <v>3533</v>
      </c>
      <c r="B538">
        <f t="shared" si="15"/>
        <v>3.3444455823205272E-5</v>
      </c>
    </row>
    <row r="539" spans="1:2" x14ac:dyDescent="0.35">
      <c r="A539">
        <v>3537</v>
      </c>
      <c r="B539">
        <f t="shared" si="15"/>
        <v>3.3221275963498349E-5</v>
      </c>
    </row>
    <row r="540" spans="1:2" x14ac:dyDescent="0.35">
      <c r="A540">
        <v>3594</v>
      </c>
      <c r="B540">
        <f t="shared" si="15"/>
        <v>3.0165387333518778E-5</v>
      </c>
    </row>
    <row r="541" spans="1:2" x14ac:dyDescent="0.35">
      <c r="A541">
        <v>3596</v>
      </c>
      <c r="B541">
        <f t="shared" si="15"/>
        <v>3.0062319772892977E-5</v>
      </c>
    </row>
    <row r="542" spans="1:2" x14ac:dyDescent="0.35">
      <c r="A542">
        <v>3657</v>
      </c>
      <c r="B542">
        <f t="shared" si="15"/>
        <v>2.7049941870537731E-5</v>
      </c>
    </row>
    <row r="543" spans="1:2" x14ac:dyDescent="0.35">
      <c r="A543">
        <v>3727</v>
      </c>
      <c r="B543">
        <f t="shared" si="15"/>
        <v>2.3894756749169308E-5</v>
      </c>
    </row>
    <row r="544" spans="1:2" x14ac:dyDescent="0.35">
      <c r="A544">
        <v>3742</v>
      </c>
      <c r="B544">
        <f t="shared" si="15"/>
        <v>2.3258821857281537E-5</v>
      </c>
    </row>
    <row r="545" spans="1:2" x14ac:dyDescent="0.35">
      <c r="A545">
        <v>3777</v>
      </c>
      <c r="B545">
        <f t="shared" si="15"/>
        <v>2.1828100140512824E-5</v>
      </c>
    </row>
    <row r="546" spans="1:2" x14ac:dyDescent="0.35">
      <c r="A546">
        <v>3934</v>
      </c>
      <c r="B546">
        <f t="shared" si="15"/>
        <v>1.6265011973901733E-5</v>
      </c>
    </row>
    <row r="547" spans="1:2" x14ac:dyDescent="0.35">
      <c r="A547">
        <v>4006</v>
      </c>
      <c r="B547">
        <f t="shared" si="15"/>
        <v>1.4139371628857039E-5</v>
      </c>
    </row>
    <row r="548" spans="1:2" x14ac:dyDescent="0.35">
      <c r="A548">
        <v>4065</v>
      </c>
      <c r="B548">
        <f t="shared" si="15"/>
        <v>1.2575962765614655E-5</v>
      </c>
    </row>
    <row r="549" spans="1:2" x14ac:dyDescent="0.35">
      <c r="A549">
        <v>4233</v>
      </c>
      <c r="B549">
        <f t="shared" si="15"/>
        <v>8.9016914742698969E-6</v>
      </c>
    </row>
    <row r="550" spans="1:2" x14ac:dyDescent="0.35">
      <c r="A550">
        <v>4289</v>
      </c>
      <c r="B550">
        <f t="shared" si="15"/>
        <v>7.9022503438881823E-6</v>
      </c>
    </row>
    <row r="551" spans="1:2" x14ac:dyDescent="0.35">
      <c r="A551">
        <v>4358</v>
      </c>
      <c r="B551">
        <f t="shared" si="15"/>
        <v>6.8054069168620248E-6</v>
      </c>
    </row>
    <row r="552" spans="1:2" x14ac:dyDescent="0.35">
      <c r="A552">
        <v>4498</v>
      </c>
      <c r="B552">
        <f t="shared" si="15"/>
        <v>4.9798577650298278E-6</v>
      </c>
    </row>
    <row r="553" spans="1:2" x14ac:dyDescent="0.35">
      <c r="A553">
        <v>4799</v>
      </c>
      <c r="B553">
        <f t="shared" si="15"/>
        <v>2.4412920590659664E-6</v>
      </c>
    </row>
    <row r="554" spans="1:2" x14ac:dyDescent="0.35">
      <c r="A554">
        <v>5139</v>
      </c>
      <c r="B554">
        <f t="shared" si="15"/>
        <v>1.0195128021473011E-6</v>
      </c>
    </row>
    <row r="555" spans="1:2" x14ac:dyDescent="0.35">
      <c r="A555">
        <v>5168</v>
      </c>
      <c r="B555">
        <f t="shared" si="15"/>
        <v>9.4318654037056285E-7</v>
      </c>
    </row>
    <row r="556" spans="1:2" x14ac:dyDescent="0.35">
      <c r="A556">
        <v>5180</v>
      </c>
      <c r="B556">
        <f t="shared" si="15"/>
        <v>9.1315980676565213E-7</v>
      </c>
    </row>
    <row r="557" spans="1:2" x14ac:dyDescent="0.35">
      <c r="A557">
        <v>5203</v>
      </c>
      <c r="B557">
        <f t="shared" si="15"/>
        <v>8.5803904666348806E-7</v>
      </c>
    </row>
    <row r="558" spans="1:2" x14ac:dyDescent="0.35">
      <c r="A558">
        <v>5419</v>
      </c>
      <c r="B558">
        <f t="shared" si="15"/>
        <v>4.7051898260466015E-7</v>
      </c>
    </row>
    <row r="559" spans="1:2" x14ac:dyDescent="0.35">
      <c r="A559">
        <v>5512</v>
      </c>
      <c r="B559">
        <f t="shared" si="15"/>
        <v>3.6003144738949241E-7</v>
      </c>
    </row>
    <row r="560" spans="1:2" x14ac:dyDescent="0.35">
      <c r="A560">
        <v>5880</v>
      </c>
      <c r="B560">
        <f t="shared" si="15"/>
        <v>1.1841789522000677E-7</v>
      </c>
    </row>
    <row r="561" spans="1:2" x14ac:dyDescent="0.35">
      <c r="A561">
        <v>5966</v>
      </c>
      <c r="B561">
        <f t="shared" si="15"/>
        <v>9.0213705822019262E-8</v>
      </c>
    </row>
    <row r="562" spans="1:2" x14ac:dyDescent="0.35">
      <c r="A562">
        <v>6212</v>
      </c>
      <c r="B562">
        <f t="shared" si="15"/>
        <v>4.03889390551885E-8</v>
      </c>
    </row>
    <row r="563" spans="1:2" x14ac:dyDescent="0.35">
      <c r="A563">
        <v>6286</v>
      </c>
      <c r="B563">
        <f t="shared" si="15"/>
        <v>3.1482459752748242E-8</v>
      </c>
    </row>
    <row r="564" spans="1:2" x14ac:dyDescent="0.35">
      <c r="A564">
        <v>6406</v>
      </c>
      <c r="B564">
        <f t="shared" si="15"/>
        <v>2.0867307987204568E-8</v>
      </c>
    </row>
    <row r="565" spans="1:2" x14ac:dyDescent="0.35">
      <c r="A565">
        <v>6465</v>
      </c>
      <c r="B565">
        <f t="shared" si="15"/>
        <v>1.6991173355050051E-8</v>
      </c>
    </row>
    <row r="566" spans="1:2" x14ac:dyDescent="0.35">
      <c r="A566">
        <v>7295</v>
      </c>
      <c r="B566">
        <f t="shared" si="15"/>
        <v>7.4961697630571546E-10</v>
      </c>
    </row>
  </sheetData>
  <autoFilter ref="C1:C567" xr:uid="{D59900F3-6270-444F-9784-0C3CFDB59A1D}">
    <sortState xmlns:xlrd2="http://schemas.microsoft.com/office/spreadsheetml/2017/richdata2" ref="C2:C567">
      <sortCondition ref="C1:C567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9644-DACF-418D-9FE4-9EB47742D988}">
  <sheetPr codeName="Sheet3"/>
  <dimension ref="A1:C107"/>
  <sheetViews>
    <sheetView workbookViewId="0">
      <selection activeCell="D29" sqref="D29"/>
    </sheetView>
  </sheetViews>
  <sheetFormatPr defaultRowHeight="15.5" x14ac:dyDescent="0.35"/>
  <cols>
    <col min="1" max="1" width="20.5" bestFit="1" customWidth="1"/>
    <col min="2" max="2" width="19.75" style="13" bestFit="1" customWidth="1"/>
    <col min="3" max="3" width="15.83203125" bestFit="1" customWidth="1"/>
    <col min="4" max="4" width="9.4140625" bestFit="1" customWidth="1"/>
    <col min="5" max="6" width="11.9140625" bestFit="1" customWidth="1"/>
    <col min="7" max="7" width="19.75" bestFit="1" customWidth="1"/>
  </cols>
  <sheetData>
    <row r="1" spans="1:3" x14ac:dyDescent="0.35">
      <c r="A1" s="5" t="s">
        <v>4</v>
      </c>
      <c r="B1" t="s">
        <v>20</v>
      </c>
    </row>
    <row r="2" spans="1:3" x14ac:dyDescent="0.35">
      <c r="B2"/>
    </row>
    <row r="3" spans="1:3" x14ac:dyDescent="0.35">
      <c r="A3" s="5" t="s">
        <v>2029</v>
      </c>
      <c r="B3" t="s">
        <v>2085</v>
      </c>
      <c r="C3" t="s">
        <v>2069</v>
      </c>
    </row>
    <row r="4" spans="1:3" x14ac:dyDescent="0.35">
      <c r="A4" s="6" t="s">
        <v>2060</v>
      </c>
      <c r="B4" s="14">
        <v>4310271.1899999995</v>
      </c>
      <c r="C4" s="14">
        <v>102</v>
      </c>
    </row>
    <row r="5" spans="1:3" x14ac:dyDescent="0.35">
      <c r="A5" s="12" t="s">
        <v>2046</v>
      </c>
      <c r="B5" s="14">
        <v>1122388.1100000001</v>
      </c>
      <c r="C5" s="14">
        <v>21</v>
      </c>
    </row>
    <row r="6" spans="1:3" x14ac:dyDescent="0.35">
      <c r="A6" s="12" t="s">
        <v>2040</v>
      </c>
      <c r="B6" s="14">
        <v>1120929.5999999999</v>
      </c>
      <c r="C6" s="14">
        <v>34</v>
      </c>
    </row>
    <row r="7" spans="1:3" x14ac:dyDescent="0.35">
      <c r="A7" s="12" t="s">
        <v>2042</v>
      </c>
      <c r="B7" s="14">
        <v>721910.29</v>
      </c>
      <c r="C7" s="14">
        <v>22</v>
      </c>
    </row>
    <row r="8" spans="1:3" x14ac:dyDescent="0.35">
      <c r="A8" s="12" t="s">
        <v>2058</v>
      </c>
      <c r="B8" s="14">
        <v>316901.88</v>
      </c>
      <c r="C8" s="14">
        <v>5</v>
      </c>
    </row>
    <row r="9" spans="1:3" x14ac:dyDescent="0.35">
      <c r="A9" s="12" t="s">
        <v>2048</v>
      </c>
      <c r="B9" s="14">
        <v>416859.23</v>
      </c>
      <c r="C9" s="14">
        <v>9</v>
      </c>
    </row>
    <row r="10" spans="1:3" x14ac:dyDescent="0.35">
      <c r="A10" s="12" t="s">
        <v>2055</v>
      </c>
      <c r="B10" s="14">
        <v>611282.08000000007</v>
      </c>
      <c r="C10" s="14">
        <v>11</v>
      </c>
    </row>
    <row r="11" spans="1:3" x14ac:dyDescent="0.35">
      <c r="A11" s="6" t="s">
        <v>2061</v>
      </c>
      <c r="B11" s="14">
        <v>874182.28</v>
      </c>
      <c r="C11" s="14">
        <v>22</v>
      </c>
    </row>
    <row r="12" spans="1:3" x14ac:dyDescent="0.35">
      <c r="A12" s="12" t="s">
        <v>2036</v>
      </c>
      <c r="B12" s="14">
        <v>874182.28</v>
      </c>
      <c r="C12" s="14">
        <v>22</v>
      </c>
    </row>
    <row r="13" spans="1:3" x14ac:dyDescent="0.35">
      <c r="A13" s="6" t="s">
        <v>2062</v>
      </c>
      <c r="B13" s="14">
        <v>778537.39</v>
      </c>
      <c r="C13" s="14">
        <v>21</v>
      </c>
    </row>
    <row r="14" spans="1:3" x14ac:dyDescent="0.35">
      <c r="A14" s="12" t="s">
        <v>2056</v>
      </c>
      <c r="B14" s="14">
        <v>389206.92</v>
      </c>
      <c r="C14" s="14">
        <v>4</v>
      </c>
    </row>
    <row r="15" spans="1:3" x14ac:dyDescent="0.35">
      <c r="A15" s="12" t="s">
        <v>2047</v>
      </c>
      <c r="B15" s="14">
        <v>389330.47000000003</v>
      </c>
      <c r="C15" s="14">
        <v>17</v>
      </c>
    </row>
    <row r="16" spans="1:3" x14ac:dyDescent="0.35">
      <c r="A16" s="6" t="s">
        <v>2063</v>
      </c>
      <c r="B16" s="14">
        <v>36176</v>
      </c>
      <c r="C16" s="14">
        <v>4</v>
      </c>
    </row>
    <row r="17" spans="1:3" x14ac:dyDescent="0.35">
      <c r="A17" s="12" t="s">
        <v>2059</v>
      </c>
      <c r="B17" s="14">
        <v>36176</v>
      </c>
      <c r="C17" s="14">
        <v>4</v>
      </c>
    </row>
    <row r="18" spans="1:3" x14ac:dyDescent="0.35">
      <c r="A18" s="6" t="s">
        <v>2064</v>
      </c>
      <c r="B18" s="14">
        <v>5291865.41</v>
      </c>
      <c r="C18" s="14">
        <v>99</v>
      </c>
    </row>
    <row r="19" spans="1:3" x14ac:dyDescent="0.35">
      <c r="A19" s="12" t="s">
        <v>2041</v>
      </c>
      <c r="B19" s="14">
        <v>522665</v>
      </c>
      <c r="C19" s="14">
        <v>10</v>
      </c>
    </row>
    <row r="20" spans="1:3" x14ac:dyDescent="0.35">
      <c r="A20" s="12" t="s">
        <v>2043</v>
      </c>
      <c r="B20" s="14">
        <v>1467559.55</v>
      </c>
      <c r="C20" s="14">
        <v>23</v>
      </c>
    </row>
    <row r="21" spans="1:3" x14ac:dyDescent="0.35">
      <c r="A21" s="12" t="s">
        <v>2053</v>
      </c>
      <c r="B21" s="14">
        <v>335171.16000000003</v>
      </c>
      <c r="C21" s="14">
        <v>10</v>
      </c>
    </row>
    <row r="22" spans="1:3" x14ac:dyDescent="0.35">
      <c r="A22" s="12" t="s">
        <v>2052</v>
      </c>
      <c r="B22" s="14">
        <v>275029.32</v>
      </c>
      <c r="C22" s="14">
        <v>4</v>
      </c>
    </row>
    <row r="23" spans="1:3" x14ac:dyDescent="0.35">
      <c r="A23" s="12" t="s">
        <v>2037</v>
      </c>
      <c r="B23" s="14">
        <v>2465877.38</v>
      </c>
      <c r="C23" s="14">
        <v>49</v>
      </c>
    </row>
    <row r="24" spans="1:3" x14ac:dyDescent="0.35">
      <c r="A24" s="12" t="s">
        <v>2057</v>
      </c>
      <c r="B24" s="14">
        <v>225563</v>
      </c>
      <c r="C24" s="14">
        <v>3</v>
      </c>
    </row>
    <row r="25" spans="1:3" x14ac:dyDescent="0.35">
      <c r="A25" s="6" t="s">
        <v>2065</v>
      </c>
      <c r="B25" s="14">
        <v>781124.52</v>
      </c>
      <c r="C25" s="14">
        <v>26</v>
      </c>
    </row>
    <row r="26" spans="1:3" x14ac:dyDescent="0.35">
      <c r="A26" s="12" t="s">
        <v>2050</v>
      </c>
      <c r="B26" s="14">
        <v>781124.52</v>
      </c>
      <c r="C26" s="14">
        <v>26</v>
      </c>
    </row>
    <row r="27" spans="1:3" x14ac:dyDescent="0.35">
      <c r="A27" s="6" t="s">
        <v>2066</v>
      </c>
      <c r="B27" s="14">
        <v>1768284.52</v>
      </c>
      <c r="C27" s="14">
        <v>40</v>
      </c>
    </row>
    <row r="28" spans="1:3" x14ac:dyDescent="0.35">
      <c r="A28" s="12" t="s">
        <v>2049</v>
      </c>
      <c r="B28" s="14">
        <v>393669.51</v>
      </c>
      <c r="C28" s="14">
        <v>9</v>
      </c>
    </row>
    <row r="29" spans="1:3" x14ac:dyDescent="0.35">
      <c r="A29" s="12" t="s">
        <v>2045</v>
      </c>
      <c r="B29" s="14">
        <v>617153.52999999991</v>
      </c>
      <c r="C29" s="14">
        <v>13</v>
      </c>
    </row>
    <row r="30" spans="1:3" x14ac:dyDescent="0.35">
      <c r="A30" s="12" t="s">
        <v>2051</v>
      </c>
      <c r="B30" s="14">
        <v>261655.21</v>
      </c>
      <c r="C30" s="14">
        <v>4</v>
      </c>
    </row>
    <row r="31" spans="1:3" x14ac:dyDescent="0.35">
      <c r="A31" s="12" t="s">
        <v>2054</v>
      </c>
      <c r="B31" s="14">
        <v>495806.27</v>
      </c>
      <c r="C31" s="14">
        <v>14</v>
      </c>
    </row>
    <row r="32" spans="1:3" x14ac:dyDescent="0.35">
      <c r="A32" s="6" t="s">
        <v>2067</v>
      </c>
      <c r="B32" s="14">
        <v>2910804.89</v>
      </c>
      <c r="C32" s="14">
        <v>64</v>
      </c>
    </row>
    <row r="33" spans="1:3" x14ac:dyDescent="0.35">
      <c r="A33" s="12" t="s">
        <v>2044</v>
      </c>
      <c r="B33" s="14">
        <v>1142870.02</v>
      </c>
      <c r="C33" s="14">
        <v>28</v>
      </c>
    </row>
    <row r="34" spans="1:3" x14ac:dyDescent="0.35">
      <c r="A34" s="12" t="s">
        <v>2038</v>
      </c>
      <c r="B34" s="14">
        <v>1767934.87</v>
      </c>
      <c r="C34" s="14">
        <v>36</v>
      </c>
    </row>
    <row r="35" spans="1:3" x14ac:dyDescent="0.35">
      <c r="A35" s="6" t="s">
        <v>2068</v>
      </c>
      <c r="B35" s="14">
        <v>10059740.82</v>
      </c>
      <c r="C35" s="14">
        <v>187</v>
      </c>
    </row>
    <row r="36" spans="1:3" x14ac:dyDescent="0.35">
      <c r="A36" s="12" t="s">
        <v>2039</v>
      </c>
      <c r="B36" s="14">
        <v>10059740.82</v>
      </c>
      <c r="C36" s="14">
        <v>187</v>
      </c>
    </row>
    <row r="37" spans="1:3" x14ac:dyDescent="0.35">
      <c r="A37" s="6" t="s">
        <v>2030</v>
      </c>
      <c r="B37" s="14">
        <v>26810987.019999988</v>
      </c>
      <c r="C37" s="14">
        <v>565</v>
      </c>
    </row>
    <row r="38" spans="1:3" x14ac:dyDescent="0.35">
      <c r="B38"/>
    </row>
    <row r="39" spans="1:3" x14ac:dyDescent="0.35">
      <c r="B39"/>
    </row>
    <row r="40" spans="1:3" x14ac:dyDescent="0.35">
      <c r="B40"/>
    </row>
    <row r="41" spans="1:3" x14ac:dyDescent="0.35">
      <c r="B41"/>
    </row>
    <row r="42" spans="1:3" x14ac:dyDescent="0.35">
      <c r="B42"/>
    </row>
    <row r="43" spans="1:3" x14ac:dyDescent="0.35">
      <c r="B43"/>
    </row>
    <row r="44" spans="1:3" x14ac:dyDescent="0.35">
      <c r="B44"/>
    </row>
    <row r="45" spans="1:3" x14ac:dyDescent="0.35">
      <c r="B45"/>
    </row>
    <row r="46" spans="1:3" x14ac:dyDescent="0.35">
      <c r="B46"/>
    </row>
    <row r="47" spans="1:3" x14ac:dyDescent="0.35">
      <c r="B47"/>
    </row>
    <row r="48" spans="1:3" x14ac:dyDescent="0.35">
      <c r="B48"/>
    </row>
    <row r="49" spans="2:2" x14ac:dyDescent="0.35">
      <c r="B49"/>
    </row>
    <row r="50" spans="2:2" x14ac:dyDescent="0.35">
      <c r="B50"/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25F7-6DBA-4D61-962E-E7B2EE812B9F}">
  <sheetPr codeName="Sheet4"/>
  <dimension ref="A1:L59"/>
  <sheetViews>
    <sheetView workbookViewId="0">
      <selection activeCell="A24" sqref="A24"/>
    </sheetView>
  </sheetViews>
  <sheetFormatPr defaultRowHeight="15.5" x14ac:dyDescent="0.35"/>
  <cols>
    <col min="1" max="1" width="12.5" bestFit="1" customWidth="1"/>
    <col min="2" max="2" width="15.83203125" style="13" bestFit="1" customWidth="1"/>
    <col min="11" max="11" width="12.25" bestFit="1" customWidth="1"/>
    <col min="12" max="12" width="19.4140625" bestFit="1" customWidth="1"/>
  </cols>
  <sheetData>
    <row r="1" spans="1:12" x14ac:dyDescent="0.35">
      <c r="A1" s="5" t="s">
        <v>2029</v>
      </c>
      <c r="B1" s="13" t="s">
        <v>2085</v>
      </c>
    </row>
    <row r="2" spans="1:12" x14ac:dyDescent="0.35">
      <c r="A2" s="6" t="s">
        <v>26</v>
      </c>
      <c r="B2" s="13">
        <v>1353306.24</v>
      </c>
      <c r="K2" s="5" t="s">
        <v>2029</v>
      </c>
      <c r="L2" t="s">
        <v>2087</v>
      </c>
    </row>
    <row r="3" spans="1:12" x14ac:dyDescent="0.35">
      <c r="A3" s="6" t="s">
        <v>15</v>
      </c>
      <c r="B3" s="13">
        <v>2053335.2400000005</v>
      </c>
      <c r="K3" s="6" t="s">
        <v>26</v>
      </c>
      <c r="L3" s="8">
        <v>34226</v>
      </c>
    </row>
    <row r="4" spans="1:12" x14ac:dyDescent="0.35">
      <c r="A4" s="6" t="s">
        <v>98</v>
      </c>
      <c r="B4" s="13">
        <v>900329.15</v>
      </c>
      <c r="K4" s="6" t="s">
        <v>15</v>
      </c>
      <c r="L4" s="8">
        <v>46931</v>
      </c>
    </row>
    <row r="5" spans="1:12" x14ac:dyDescent="0.35">
      <c r="A5" s="6" t="s">
        <v>36</v>
      </c>
      <c r="B5" s="13">
        <v>146778.84000000003</v>
      </c>
      <c r="K5" s="6" t="s">
        <v>98</v>
      </c>
      <c r="L5" s="8">
        <v>14374</v>
      </c>
    </row>
    <row r="6" spans="1:12" x14ac:dyDescent="0.35">
      <c r="A6" s="6" t="s">
        <v>40</v>
      </c>
      <c r="B6" s="13">
        <v>2346194.3500000006</v>
      </c>
      <c r="K6" s="6" t="s">
        <v>36</v>
      </c>
      <c r="L6" s="8">
        <v>17188</v>
      </c>
    </row>
    <row r="7" spans="1:12" x14ac:dyDescent="0.35">
      <c r="A7" s="6" t="s">
        <v>107</v>
      </c>
      <c r="B7" s="13">
        <v>2110273.9200000004</v>
      </c>
      <c r="K7" s="6" t="s">
        <v>40</v>
      </c>
      <c r="L7" s="8">
        <v>33578</v>
      </c>
    </row>
    <row r="8" spans="1:12" x14ac:dyDescent="0.35">
      <c r="A8" s="6" t="s">
        <v>21</v>
      </c>
      <c r="B8" s="13">
        <v>31409336</v>
      </c>
      <c r="K8" s="6" t="s">
        <v>107</v>
      </c>
      <c r="L8" s="8">
        <v>35198</v>
      </c>
    </row>
    <row r="9" spans="1:12" x14ac:dyDescent="0.35">
      <c r="A9" s="6" t="s">
        <v>2030</v>
      </c>
      <c r="B9" s="13">
        <v>40319553.740000002</v>
      </c>
      <c r="K9" s="6" t="s">
        <v>21</v>
      </c>
      <c r="L9" s="8">
        <v>545510</v>
      </c>
    </row>
    <row r="10" spans="1:12" x14ac:dyDescent="0.35">
      <c r="K10" s="6" t="s">
        <v>2086</v>
      </c>
      <c r="L10" s="8"/>
    </row>
    <row r="11" spans="1:12" x14ac:dyDescent="0.35">
      <c r="K11" s="6" t="s">
        <v>2030</v>
      </c>
      <c r="L11" s="8">
        <v>727005</v>
      </c>
    </row>
    <row r="22" spans="1:2" x14ac:dyDescent="0.35">
      <c r="B22"/>
    </row>
    <row r="24" spans="1:2" x14ac:dyDescent="0.35">
      <c r="A24" s="5" t="s">
        <v>2029</v>
      </c>
      <c r="B24" t="s">
        <v>2069</v>
      </c>
    </row>
    <row r="25" spans="1:2" x14ac:dyDescent="0.35">
      <c r="A25" s="6" t="s">
        <v>26</v>
      </c>
      <c r="B25" s="8">
        <v>43</v>
      </c>
    </row>
    <row r="26" spans="1:2" x14ac:dyDescent="0.35">
      <c r="A26" s="12" t="s">
        <v>74</v>
      </c>
      <c r="B26" s="8">
        <v>2</v>
      </c>
    </row>
    <row r="27" spans="1:2" x14ac:dyDescent="0.35">
      <c r="A27" s="12" t="s">
        <v>14</v>
      </c>
      <c r="B27" s="8">
        <v>16</v>
      </c>
    </row>
    <row r="28" spans="1:2" x14ac:dyDescent="0.35">
      <c r="A28" s="12" t="s">
        <v>47</v>
      </c>
      <c r="B28" s="8">
        <v>1</v>
      </c>
    </row>
    <row r="29" spans="1:2" x14ac:dyDescent="0.35">
      <c r="A29" s="12" t="s">
        <v>20</v>
      </c>
      <c r="B29" s="8">
        <v>24</v>
      </c>
    </row>
    <row r="30" spans="1:2" x14ac:dyDescent="0.35">
      <c r="A30" s="6" t="s">
        <v>15</v>
      </c>
      <c r="B30" s="8">
        <v>44</v>
      </c>
    </row>
    <row r="31" spans="1:2" x14ac:dyDescent="0.35">
      <c r="A31" s="12" t="s">
        <v>74</v>
      </c>
      <c r="B31" s="8">
        <v>2</v>
      </c>
    </row>
    <row r="32" spans="1:2" x14ac:dyDescent="0.35">
      <c r="A32" s="12" t="s">
        <v>14</v>
      </c>
      <c r="B32" s="8">
        <v>19</v>
      </c>
    </row>
    <row r="33" spans="1:2" x14ac:dyDescent="0.35">
      <c r="A33" s="12" t="s">
        <v>47</v>
      </c>
      <c r="B33" s="8">
        <v>1</v>
      </c>
    </row>
    <row r="34" spans="1:2" x14ac:dyDescent="0.35">
      <c r="A34" s="12" t="s">
        <v>20</v>
      </c>
      <c r="B34" s="8">
        <v>22</v>
      </c>
    </row>
    <row r="35" spans="1:2" x14ac:dyDescent="0.35">
      <c r="A35" s="6" t="s">
        <v>98</v>
      </c>
      <c r="B35" s="8">
        <v>23</v>
      </c>
    </row>
    <row r="36" spans="1:2" x14ac:dyDescent="0.35">
      <c r="A36" s="12" t="s">
        <v>74</v>
      </c>
      <c r="B36" s="8">
        <v>4</v>
      </c>
    </row>
    <row r="37" spans="1:2" x14ac:dyDescent="0.35">
      <c r="A37" s="12" t="s">
        <v>14</v>
      </c>
      <c r="B37" s="8">
        <v>6</v>
      </c>
    </row>
    <row r="38" spans="1:2" x14ac:dyDescent="0.35">
      <c r="A38" s="12" t="s">
        <v>47</v>
      </c>
      <c r="B38" s="8">
        <v>1</v>
      </c>
    </row>
    <row r="39" spans="1:2" x14ac:dyDescent="0.35">
      <c r="A39" s="12" t="s">
        <v>20</v>
      </c>
      <c r="B39" s="8">
        <v>12</v>
      </c>
    </row>
    <row r="40" spans="1:2" x14ac:dyDescent="0.35">
      <c r="A40" s="6" t="s">
        <v>36</v>
      </c>
      <c r="B40" s="8">
        <v>31</v>
      </c>
    </row>
    <row r="41" spans="1:2" x14ac:dyDescent="0.35">
      <c r="A41" s="12" t="s">
        <v>74</v>
      </c>
      <c r="B41" s="8">
        <v>1</v>
      </c>
    </row>
    <row r="42" spans="1:2" x14ac:dyDescent="0.35">
      <c r="A42" s="12" t="s">
        <v>14</v>
      </c>
      <c r="B42" s="8">
        <v>12</v>
      </c>
    </row>
    <row r="43" spans="1:2" x14ac:dyDescent="0.35">
      <c r="A43" s="12" t="s">
        <v>47</v>
      </c>
      <c r="B43" s="8">
        <v>1</v>
      </c>
    </row>
    <row r="44" spans="1:2" x14ac:dyDescent="0.35">
      <c r="A44" s="12" t="s">
        <v>20</v>
      </c>
      <c r="B44" s="8">
        <v>17</v>
      </c>
    </row>
    <row r="45" spans="1:2" x14ac:dyDescent="0.35">
      <c r="A45" s="6" t="s">
        <v>40</v>
      </c>
      <c r="B45" s="8">
        <v>48</v>
      </c>
    </row>
    <row r="46" spans="1:2" x14ac:dyDescent="0.35">
      <c r="A46" s="12" t="s">
        <v>74</v>
      </c>
      <c r="B46" s="8">
        <v>1</v>
      </c>
    </row>
    <row r="47" spans="1:2" x14ac:dyDescent="0.35">
      <c r="A47" s="12" t="s">
        <v>14</v>
      </c>
      <c r="B47" s="8">
        <v>18</v>
      </c>
    </row>
    <row r="48" spans="1:2" x14ac:dyDescent="0.35">
      <c r="A48" s="12" t="s">
        <v>47</v>
      </c>
      <c r="B48" s="8">
        <v>1</v>
      </c>
    </row>
    <row r="49" spans="1:2" x14ac:dyDescent="0.35">
      <c r="A49" s="12" t="s">
        <v>20</v>
      </c>
      <c r="B49" s="8">
        <v>28</v>
      </c>
    </row>
    <row r="50" spans="1:2" x14ac:dyDescent="0.35">
      <c r="A50" s="6" t="s">
        <v>107</v>
      </c>
      <c r="B50" s="8">
        <v>48</v>
      </c>
    </row>
    <row r="51" spans="1:2" x14ac:dyDescent="0.35">
      <c r="A51" s="12" t="s">
        <v>74</v>
      </c>
      <c r="B51" s="8">
        <v>3</v>
      </c>
    </row>
    <row r="52" spans="1:2" x14ac:dyDescent="0.35">
      <c r="A52" s="12" t="s">
        <v>14</v>
      </c>
      <c r="B52" s="8">
        <v>19</v>
      </c>
    </row>
    <row r="53" spans="1:2" x14ac:dyDescent="0.35">
      <c r="A53" s="12" t="s">
        <v>20</v>
      </c>
      <c r="B53" s="8">
        <v>26</v>
      </c>
    </row>
    <row r="54" spans="1:2" x14ac:dyDescent="0.35">
      <c r="A54" s="6" t="s">
        <v>21</v>
      </c>
      <c r="B54" s="8">
        <v>763</v>
      </c>
    </row>
    <row r="55" spans="1:2" x14ac:dyDescent="0.35">
      <c r="A55" s="12" t="s">
        <v>74</v>
      </c>
      <c r="B55" s="8">
        <v>44</v>
      </c>
    </row>
    <row r="56" spans="1:2" x14ac:dyDescent="0.35">
      <c r="A56" s="12" t="s">
        <v>14</v>
      </c>
      <c r="B56" s="8">
        <v>274</v>
      </c>
    </row>
    <row r="57" spans="1:2" x14ac:dyDescent="0.35">
      <c r="A57" s="12" t="s">
        <v>47</v>
      </c>
      <c r="B57" s="8">
        <v>9</v>
      </c>
    </row>
    <row r="58" spans="1:2" x14ac:dyDescent="0.35">
      <c r="A58" s="12" t="s">
        <v>20</v>
      </c>
      <c r="B58" s="8">
        <v>436</v>
      </c>
    </row>
    <row r="59" spans="1:2" x14ac:dyDescent="0.35">
      <c r="A59" s="6" t="s">
        <v>2030</v>
      </c>
      <c r="B59" s="8">
        <v>1000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93BE-2C53-4A4F-AFE5-2EDA103C44F5}">
  <sheetPr codeName="Sheet5"/>
  <dimension ref="A1:E14"/>
  <sheetViews>
    <sheetView workbookViewId="0">
      <selection activeCell="C21" sqref="C21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x14ac:dyDescent="0.35">
      <c r="A1" s="5" t="s">
        <v>2069</v>
      </c>
      <c r="B1" s="5" t="s">
        <v>2031</v>
      </c>
    </row>
    <row r="2" spans="1:5" x14ac:dyDescent="0.35">
      <c r="A2" s="5" t="s">
        <v>2029</v>
      </c>
      <c r="B2" t="s">
        <v>74</v>
      </c>
      <c r="C2" t="s">
        <v>14</v>
      </c>
      <c r="D2" t="s">
        <v>20</v>
      </c>
      <c r="E2" t="s">
        <v>2030</v>
      </c>
    </row>
    <row r="3" spans="1:5" x14ac:dyDescent="0.35">
      <c r="A3" s="6" t="s">
        <v>2073</v>
      </c>
      <c r="B3" s="8">
        <v>14</v>
      </c>
      <c r="C3" s="8">
        <v>35</v>
      </c>
      <c r="D3" s="8">
        <v>58</v>
      </c>
      <c r="E3" s="8">
        <v>107</v>
      </c>
    </row>
    <row r="4" spans="1:5" x14ac:dyDescent="0.35">
      <c r="A4" s="6" t="s">
        <v>2074</v>
      </c>
      <c r="B4" s="8">
        <v>6</v>
      </c>
      <c r="C4" s="8">
        <v>40</v>
      </c>
      <c r="D4" s="8">
        <v>56</v>
      </c>
      <c r="E4" s="8">
        <v>102</v>
      </c>
    </row>
    <row r="5" spans="1:5" x14ac:dyDescent="0.35">
      <c r="A5" s="6" t="s">
        <v>2075</v>
      </c>
      <c r="B5" s="8">
        <v>4</v>
      </c>
      <c r="C5" s="8">
        <v>32</v>
      </c>
      <c r="D5" s="8">
        <v>45</v>
      </c>
      <c r="E5" s="8">
        <v>81</v>
      </c>
    </row>
    <row r="6" spans="1:5" x14ac:dyDescent="0.35">
      <c r="A6" s="6" t="s">
        <v>2076</v>
      </c>
      <c r="B6" s="8">
        <v>4</v>
      </c>
      <c r="C6" s="8">
        <v>35</v>
      </c>
      <c r="D6" s="8">
        <v>48</v>
      </c>
      <c r="E6" s="8">
        <v>87</v>
      </c>
    </row>
    <row r="7" spans="1:5" x14ac:dyDescent="0.35">
      <c r="A7" s="6" t="s">
        <v>2077</v>
      </c>
      <c r="B7" s="8">
        <v>4</v>
      </c>
      <c r="C7" s="8">
        <v>37</v>
      </c>
      <c r="D7" s="8">
        <v>60</v>
      </c>
      <c r="E7" s="8">
        <v>101</v>
      </c>
    </row>
    <row r="8" spans="1:5" x14ac:dyDescent="0.35">
      <c r="A8" s="6" t="s">
        <v>2078</v>
      </c>
      <c r="B8" s="8">
        <v>7</v>
      </c>
      <c r="C8" s="8">
        <v>42</v>
      </c>
      <c r="D8" s="8">
        <v>54</v>
      </c>
      <c r="E8" s="8">
        <v>103</v>
      </c>
    </row>
    <row r="9" spans="1:5" x14ac:dyDescent="0.35">
      <c r="A9" s="6" t="s">
        <v>2079</v>
      </c>
      <c r="B9" s="8">
        <v>5</v>
      </c>
      <c r="C9" s="8">
        <v>42</v>
      </c>
      <c r="D9" s="8">
        <v>49</v>
      </c>
      <c r="E9" s="8">
        <v>96</v>
      </c>
    </row>
    <row r="10" spans="1:5" x14ac:dyDescent="0.35">
      <c r="A10" s="6" t="s">
        <v>2080</v>
      </c>
      <c r="B10" s="8">
        <v>5</v>
      </c>
      <c r="C10" s="8">
        <v>28</v>
      </c>
      <c r="D10" s="8">
        <v>67</v>
      </c>
      <c r="E10" s="8">
        <v>100</v>
      </c>
    </row>
    <row r="11" spans="1:5" x14ac:dyDescent="0.35">
      <c r="A11" s="6" t="s">
        <v>2081</v>
      </c>
      <c r="B11" s="8">
        <v>4</v>
      </c>
      <c r="C11" s="8">
        <v>35</v>
      </c>
      <c r="D11" s="8">
        <v>61</v>
      </c>
      <c r="E11" s="8">
        <v>100</v>
      </c>
    </row>
    <row r="12" spans="1:5" x14ac:dyDescent="0.35">
      <c r="A12" s="6" t="s">
        <v>2082</v>
      </c>
      <c r="B12" s="8">
        <v>4</v>
      </c>
      <c r="C12" s="8">
        <v>36</v>
      </c>
      <c r="D12" s="8">
        <v>67</v>
      </c>
      <c r="E12" s="8">
        <v>107</v>
      </c>
    </row>
    <row r="13" spans="1:5" x14ac:dyDescent="0.35">
      <c r="A13" s="6" t="s">
        <v>2083</v>
      </c>
      <c r="B13" s="8"/>
      <c r="C13" s="8">
        <v>2</v>
      </c>
      <c r="D13" s="8"/>
      <c r="E13" s="8">
        <v>2</v>
      </c>
    </row>
    <row r="14" spans="1:5" x14ac:dyDescent="0.35">
      <c r="A14" s="6" t="s">
        <v>2030</v>
      </c>
      <c r="B14" s="8">
        <v>57</v>
      </c>
      <c r="C14" s="8">
        <v>364</v>
      </c>
      <c r="D14" s="8">
        <v>565</v>
      </c>
      <c r="E14" s="8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0EBF-7DEB-42D3-9193-391FC3CCEA3D}">
  <sheetPr codeName="Sheet6"/>
  <dimension ref="A11:F24"/>
  <sheetViews>
    <sheetView workbookViewId="0">
      <selection activeCell="E29" sqref="E29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1" spans="1:6" x14ac:dyDescent="0.35">
      <c r="A11" s="5" t="s">
        <v>6</v>
      </c>
      <c r="B11" t="s">
        <v>2070</v>
      </c>
    </row>
    <row r="13" spans="1:6" x14ac:dyDescent="0.35">
      <c r="A13" s="5" t="s">
        <v>2069</v>
      </c>
      <c r="B13" s="5" t="s">
        <v>2031</v>
      </c>
    </row>
    <row r="14" spans="1:6" x14ac:dyDescent="0.35">
      <c r="A14" s="5" t="s">
        <v>2029</v>
      </c>
      <c r="B14" t="s">
        <v>74</v>
      </c>
      <c r="C14" t="s">
        <v>14</v>
      </c>
      <c r="D14" t="s">
        <v>47</v>
      </c>
      <c r="E14" t="s">
        <v>20</v>
      </c>
      <c r="F14" t="s">
        <v>2030</v>
      </c>
    </row>
    <row r="15" spans="1:6" x14ac:dyDescent="0.35">
      <c r="A15" s="6" t="s">
        <v>2060</v>
      </c>
      <c r="B15" s="8">
        <v>11</v>
      </c>
      <c r="C15" s="8">
        <v>60</v>
      </c>
      <c r="D15" s="8">
        <v>5</v>
      </c>
      <c r="E15" s="8">
        <v>102</v>
      </c>
      <c r="F15" s="8">
        <v>178</v>
      </c>
    </row>
    <row r="16" spans="1:6" x14ac:dyDescent="0.35">
      <c r="A16" s="6" t="s">
        <v>2061</v>
      </c>
      <c r="B16" s="8">
        <v>4</v>
      </c>
      <c r="C16" s="8">
        <v>20</v>
      </c>
      <c r="D16" s="8"/>
      <c r="E16" s="8">
        <v>22</v>
      </c>
      <c r="F16" s="8">
        <v>46</v>
      </c>
    </row>
    <row r="17" spans="1:6" x14ac:dyDescent="0.35">
      <c r="A17" s="6" t="s">
        <v>2062</v>
      </c>
      <c r="B17" s="8">
        <v>1</v>
      </c>
      <c r="C17" s="8">
        <v>23</v>
      </c>
      <c r="D17" s="8">
        <v>3</v>
      </c>
      <c r="E17" s="8">
        <v>21</v>
      </c>
      <c r="F17" s="8">
        <v>48</v>
      </c>
    </row>
    <row r="18" spans="1:6" x14ac:dyDescent="0.35">
      <c r="A18" s="6" t="s">
        <v>2063</v>
      </c>
      <c r="B18" s="8"/>
      <c r="C18" s="8"/>
      <c r="D18" s="8"/>
      <c r="E18" s="8">
        <v>4</v>
      </c>
      <c r="F18" s="8">
        <v>4</v>
      </c>
    </row>
    <row r="19" spans="1:6" x14ac:dyDescent="0.35">
      <c r="A19" s="6" t="s">
        <v>2064</v>
      </c>
      <c r="B19" s="8">
        <v>10</v>
      </c>
      <c r="C19" s="8">
        <v>66</v>
      </c>
      <c r="D19" s="8"/>
      <c r="E19" s="8">
        <v>99</v>
      </c>
      <c r="F19" s="8">
        <v>175</v>
      </c>
    </row>
    <row r="20" spans="1:6" x14ac:dyDescent="0.35">
      <c r="A20" s="6" t="s">
        <v>2065</v>
      </c>
      <c r="B20" s="8">
        <v>4</v>
      </c>
      <c r="C20" s="8">
        <v>11</v>
      </c>
      <c r="D20" s="8">
        <v>1</v>
      </c>
      <c r="E20" s="8">
        <v>26</v>
      </c>
      <c r="F20" s="8">
        <v>42</v>
      </c>
    </row>
    <row r="21" spans="1:6" x14ac:dyDescent="0.35">
      <c r="A21" s="6" t="s">
        <v>2066</v>
      </c>
      <c r="B21" s="8">
        <v>2</v>
      </c>
      <c r="C21" s="8">
        <v>24</v>
      </c>
      <c r="D21" s="8">
        <v>1</v>
      </c>
      <c r="E21" s="8">
        <v>40</v>
      </c>
      <c r="F21" s="8">
        <v>67</v>
      </c>
    </row>
    <row r="22" spans="1:6" x14ac:dyDescent="0.35">
      <c r="A22" s="6" t="s">
        <v>2067</v>
      </c>
      <c r="B22" s="8">
        <v>2</v>
      </c>
      <c r="C22" s="8">
        <v>28</v>
      </c>
      <c r="D22" s="8">
        <v>2</v>
      </c>
      <c r="E22" s="8">
        <v>64</v>
      </c>
      <c r="F22" s="8">
        <v>96</v>
      </c>
    </row>
    <row r="23" spans="1:6" x14ac:dyDescent="0.35">
      <c r="A23" s="6" t="s">
        <v>2068</v>
      </c>
      <c r="B23" s="8">
        <v>23</v>
      </c>
      <c r="C23" s="8">
        <v>132</v>
      </c>
      <c r="D23" s="8">
        <v>2</v>
      </c>
      <c r="E23" s="8">
        <v>187</v>
      </c>
      <c r="F23" s="8">
        <v>344</v>
      </c>
    </row>
    <row r="24" spans="1:6" x14ac:dyDescent="0.35">
      <c r="A24" s="6" t="s">
        <v>2030</v>
      </c>
      <c r="B24" s="8">
        <v>57</v>
      </c>
      <c r="C24" s="8">
        <v>364</v>
      </c>
      <c r="D24" s="8">
        <v>14</v>
      </c>
      <c r="E24" s="8">
        <v>565</v>
      </c>
      <c r="F24" s="8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036D-D017-41A9-B2F6-9ED1B372CDBE}">
  <sheetPr codeName="Sheet7"/>
  <dimension ref="A10:F39"/>
  <sheetViews>
    <sheetView workbookViewId="0">
      <selection activeCell="D15" sqref="D15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0" spans="1:6" x14ac:dyDescent="0.35">
      <c r="A10" s="5" t="s">
        <v>6</v>
      </c>
      <c r="B10" t="s">
        <v>2070</v>
      </c>
    </row>
    <row r="11" spans="1:6" x14ac:dyDescent="0.35">
      <c r="A11" s="5" t="s">
        <v>2034</v>
      </c>
      <c r="B11" t="s">
        <v>2070</v>
      </c>
    </row>
    <row r="13" spans="1:6" x14ac:dyDescent="0.35">
      <c r="A13" s="5" t="s">
        <v>2069</v>
      </c>
      <c r="B13" s="5" t="s">
        <v>2031</v>
      </c>
    </row>
    <row r="14" spans="1:6" x14ac:dyDescent="0.35">
      <c r="A14" s="5" t="s">
        <v>2029</v>
      </c>
      <c r="B14" t="s">
        <v>74</v>
      </c>
      <c r="C14" t="s">
        <v>14</v>
      </c>
      <c r="D14" t="s">
        <v>47</v>
      </c>
      <c r="E14" t="s">
        <v>20</v>
      </c>
      <c r="F14" t="s">
        <v>2030</v>
      </c>
    </row>
    <row r="15" spans="1:6" x14ac:dyDescent="0.35">
      <c r="A15" s="6" t="s">
        <v>2046</v>
      </c>
      <c r="B15" s="8">
        <v>1</v>
      </c>
      <c r="C15" s="8">
        <v>10</v>
      </c>
      <c r="D15" s="8">
        <v>2</v>
      </c>
      <c r="E15" s="8">
        <v>21</v>
      </c>
      <c r="F15" s="8">
        <v>34</v>
      </c>
    </row>
    <row r="16" spans="1:6" x14ac:dyDescent="0.35">
      <c r="A16" s="6" t="s">
        <v>2059</v>
      </c>
      <c r="B16" s="8"/>
      <c r="C16" s="8"/>
      <c r="D16" s="8"/>
      <c r="E16" s="8">
        <v>4</v>
      </c>
      <c r="F16" s="8">
        <v>4</v>
      </c>
    </row>
    <row r="17" spans="1:6" x14ac:dyDescent="0.35">
      <c r="A17" s="6" t="s">
        <v>2040</v>
      </c>
      <c r="B17" s="8">
        <v>4</v>
      </c>
      <c r="C17" s="8">
        <v>21</v>
      </c>
      <c r="D17" s="8">
        <v>1</v>
      </c>
      <c r="E17" s="8">
        <v>34</v>
      </c>
      <c r="F17" s="8">
        <v>60</v>
      </c>
    </row>
    <row r="18" spans="1:6" x14ac:dyDescent="0.35">
      <c r="A18" s="6" t="s">
        <v>2042</v>
      </c>
      <c r="B18" s="8">
        <v>2</v>
      </c>
      <c r="C18" s="8">
        <v>12</v>
      </c>
      <c r="D18" s="8">
        <v>1</v>
      </c>
      <c r="E18" s="8">
        <v>22</v>
      </c>
      <c r="F18" s="8">
        <v>37</v>
      </c>
    </row>
    <row r="19" spans="1:6" x14ac:dyDescent="0.35">
      <c r="A19" s="6" t="s">
        <v>2041</v>
      </c>
      <c r="B19" s="8"/>
      <c r="C19" s="8">
        <v>8</v>
      </c>
      <c r="D19" s="8"/>
      <c r="E19" s="8">
        <v>10</v>
      </c>
      <c r="F19" s="8">
        <v>18</v>
      </c>
    </row>
    <row r="20" spans="1:6" x14ac:dyDescent="0.35">
      <c r="A20" s="6" t="s">
        <v>2049</v>
      </c>
      <c r="B20" s="8">
        <v>1</v>
      </c>
      <c r="C20" s="8">
        <v>7</v>
      </c>
      <c r="D20" s="8"/>
      <c r="E20" s="8">
        <v>9</v>
      </c>
      <c r="F20" s="8">
        <v>17</v>
      </c>
    </row>
    <row r="21" spans="1:6" x14ac:dyDescent="0.35">
      <c r="A21" s="6" t="s">
        <v>2036</v>
      </c>
      <c r="B21" s="8">
        <v>4</v>
      </c>
      <c r="C21" s="8">
        <v>20</v>
      </c>
      <c r="D21" s="8"/>
      <c r="E21" s="8">
        <v>22</v>
      </c>
      <c r="F21" s="8">
        <v>46</v>
      </c>
    </row>
    <row r="22" spans="1:6" x14ac:dyDescent="0.35">
      <c r="A22" s="6" t="s">
        <v>2043</v>
      </c>
      <c r="B22" s="8">
        <v>3</v>
      </c>
      <c r="C22" s="8">
        <v>19</v>
      </c>
      <c r="D22" s="8"/>
      <c r="E22" s="8">
        <v>23</v>
      </c>
      <c r="F22" s="8">
        <v>45</v>
      </c>
    </row>
    <row r="23" spans="1:6" x14ac:dyDescent="0.35">
      <c r="A23" s="6" t="s">
        <v>2053</v>
      </c>
      <c r="B23" s="8">
        <v>1</v>
      </c>
      <c r="C23" s="8">
        <v>6</v>
      </c>
      <c r="D23" s="8"/>
      <c r="E23" s="8">
        <v>10</v>
      </c>
      <c r="F23" s="8">
        <v>17</v>
      </c>
    </row>
    <row r="24" spans="1:6" x14ac:dyDescent="0.35">
      <c r="A24" s="6" t="s">
        <v>2052</v>
      </c>
      <c r="B24" s="8"/>
      <c r="C24" s="8">
        <v>3</v>
      </c>
      <c r="D24" s="8"/>
      <c r="E24" s="8">
        <v>4</v>
      </c>
      <c r="F24" s="8">
        <v>7</v>
      </c>
    </row>
    <row r="25" spans="1:6" x14ac:dyDescent="0.35">
      <c r="A25" s="6" t="s">
        <v>2056</v>
      </c>
      <c r="B25" s="8"/>
      <c r="C25" s="8">
        <v>8</v>
      </c>
      <c r="D25" s="8">
        <v>1</v>
      </c>
      <c r="E25" s="8">
        <v>4</v>
      </c>
      <c r="F25" s="8">
        <v>13</v>
      </c>
    </row>
    <row r="26" spans="1:6" x14ac:dyDescent="0.35">
      <c r="A26" s="6" t="s">
        <v>2045</v>
      </c>
      <c r="B26" s="8">
        <v>1</v>
      </c>
      <c r="C26" s="8">
        <v>6</v>
      </c>
      <c r="D26" s="8">
        <v>1</v>
      </c>
      <c r="E26" s="8">
        <v>13</v>
      </c>
      <c r="F26" s="8">
        <v>21</v>
      </c>
    </row>
    <row r="27" spans="1:6" x14ac:dyDescent="0.35">
      <c r="A27" s="6" t="s">
        <v>2050</v>
      </c>
      <c r="B27" s="8">
        <v>4</v>
      </c>
      <c r="C27" s="8">
        <v>11</v>
      </c>
      <c r="D27" s="8">
        <v>1</v>
      </c>
      <c r="E27" s="8">
        <v>26</v>
      </c>
      <c r="F27" s="8">
        <v>42</v>
      </c>
    </row>
    <row r="28" spans="1:6" x14ac:dyDescent="0.35">
      <c r="A28" s="6" t="s">
        <v>2039</v>
      </c>
      <c r="B28" s="8">
        <v>23</v>
      </c>
      <c r="C28" s="8">
        <v>132</v>
      </c>
      <c r="D28" s="8">
        <v>2</v>
      </c>
      <c r="E28" s="8">
        <v>187</v>
      </c>
      <c r="F28" s="8">
        <v>344</v>
      </c>
    </row>
    <row r="29" spans="1:6" x14ac:dyDescent="0.35">
      <c r="A29" s="6" t="s">
        <v>2051</v>
      </c>
      <c r="B29" s="8"/>
      <c r="C29" s="8">
        <v>4</v>
      </c>
      <c r="D29" s="8"/>
      <c r="E29" s="8">
        <v>4</v>
      </c>
      <c r="F29" s="8">
        <v>8</v>
      </c>
    </row>
    <row r="30" spans="1:6" x14ac:dyDescent="0.35">
      <c r="A30" s="6" t="s">
        <v>2037</v>
      </c>
      <c r="B30" s="8">
        <v>6</v>
      </c>
      <c r="C30" s="8">
        <v>30</v>
      </c>
      <c r="D30" s="8"/>
      <c r="E30" s="8">
        <v>49</v>
      </c>
      <c r="F30" s="8">
        <v>85</v>
      </c>
    </row>
    <row r="31" spans="1:6" x14ac:dyDescent="0.35">
      <c r="A31" s="6" t="s">
        <v>2058</v>
      </c>
      <c r="B31" s="8"/>
      <c r="C31" s="8">
        <v>9</v>
      </c>
      <c r="D31" s="8"/>
      <c r="E31" s="8">
        <v>5</v>
      </c>
      <c r="F31" s="8">
        <v>14</v>
      </c>
    </row>
    <row r="32" spans="1:6" x14ac:dyDescent="0.35">
      <c r="A32" s="6" t="s">
        <v>2048</v>
      </c>
      <c r="B32" s="8">
        <v>1</v>
      </c>
      <c r="C32" s="8">
        <v>5</v>
      </c>
      <c r="D32" s="8">
        <v>1</v>
      </c>
      <c r="E32" s="8">
        <v>9</v>
      </c>
      <c r="F32" s="8">
        <v>16</v>
      </c>
    </row>
    <row r="33" spans="1:6" x14ac:dyDescent="0.35">
      <c r="A33" s="6" t="s">
        <v>2055</v>
      </c>
      <c r="B33" s="8">
        <v>3</v>
      </c>
      <c r="C33" s="8">
        <v>3</v>
      </c>
      <c r="D33" s="8"/>
      <c r="E33" s="8">
        <v>11</v>
      </c>
      <c r="F33" s="8">
        <v>17</v>
      </c>
    </row>
    <row r="34" spans="1:6" x14ac:dyDescent="0.35">
      <c r="A34" s="6" t="s">
        <v>2054</v>
      </c>
      <c r="B34" s="8"/>
      <c r="C34" s="8">
        <v>7</v>
      </c>
      <c r="D34" s="8"/>
      <c r="E34" s="8">
        <v>14</v>
      </c>
      <c r="F34" s="8">
        <v>21</v>
      </c>
    </row>
    <row r="35" spans="1:6" x14ac:dyDescent="0.35">
      <c r="A35" s="6" t="s">
        <v>2047</v>
      </c>
      <c r="B35" s="8">
        <v>1</v>
      </c>
      <c r="C35" s="8">
        <v>15</v>
      </c>
      <c r="D35" s="8">
        <v>2</v>
      </c>
      <c r="E35" s="8">
        <v>17</v>
      </c>
      <c r="F35" s="8">
        <v>35</v>
      </c>
    </row>
    <row r="36" spans="1:6" x14ac:dyDescent="0.35">
      <c r="A36" s="6" t="s">
        <v>2044</v>
      </c>
      <c r="B36" s="8"/>
      <c r="C36" s="8">
        <v>16</v>
      </c>
      <c r="D36" s="8">
        <v>1</v>
      </c>
      <c r="E36" s="8">
        <v>28</v>
      </c>
      <c r="F36" s="8">
        <v>45</v>
      </c>
    </row>
    <row r="37" spans="1:6" x14ac:dyDescent="0.35">
      <c r="A37" s="6" t="s">
        <v>2038</v>
      </c>
      <c r="B37" s="8">
        <v>2</v>
      </c>
      <c r="C37" s="8">
        <v>12</v>
      </c>
      <c r="D37" s="8">
        <v>1</v>
      </c>
      <c r="E37" s="8">
        <v>36</v>
      </c>
      <c r="F37" s="8">
        <v>51</v>
      </c>
    </row>
    <row r="38" spans="1:6" x14ac:dyDescent="0.35">
      <c r="A38" s="6" t="s">
        <v>2057</v>
      </c>
      <c r="B38" s="8"/>
      <c r="C38" s="8"/>
      <c r="D38" s="8"/>
      <c r="E38" s="8">
        <v>3</v>
      </c>
      <c r="F38" s="8">
        <v>3</v>
      </c>
    </row>
    <row r="39" spans="1:6" x14ac:dyDescent="0.35">
      <c r="A39" s="6" t="s">
        <v>2030</v>
      </c>
      <c r="B39" s="8">
        <v>57</v>
      </c>
      <c r="C39" s="8">
        <v>364</v>
      </c>
      <c r="D39" s="8">
        <v>14</v>
      </c>
      <c r="E39" s="8">
        <v>565</v>
      </c>
      <c r="F39" s="8">
        <v>1000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8B60-52ED-4469-8481-71AFF90D2B26}">
  <sheetPr codeName="Sheet8"/>
  <dimension ref="A1:J13"/>
  <sheetViews>
    <sheetView workbookViewId="0">
      <selection activeCell="K13" sqref="K13"/>
    </sheetView>
  </sheetViews>
  <sheetFormatPr defaultRowHeight="15.5" x14ac:dyDescent="0.35"/>
  <cols>
    <col min="1" max="1" width="26.33203125" customWidth="1"/>
    <col min="2" max="2" width="11.83203125" customWidth="1"/>
    <col min="6" max="6" width="12.58203125" customWidth="1"/>
    <col min="7" max="7" width="11.5" customWidth="1"/>
    <col min="8" max="8" width="11.9140625" customWidth="1"/>
  </cols>
  <sheetData>
    <row r="1" spans="1:10" ht="31" customHeight="1" x14ac:dyDescent="0.35">
      <c r="A1" s="15" t="s">
        <v>2</v>
      </c>
      <c r="B1" s="15" t="s">
        <v>2088</v>
      </c>
      <c r="C1" s="15" t="s">
        <v>2089</v>
      </c>
      <c r="D1" s="15" t="s">
        <v>2090</v>
      </c>
      <c r="E1" s="15" t="s">
        <v>2091</v>
      </c>
      <c r="F1" s="15" t="s">
        <v>2092</v>
      </c>
      <c r="G1" s="15" t="s">
        <v>2093</v>
      </c>
      <c r="H1" s="15" t="s">
        <v>2094</v>
      </c>
      <c r="I1" s="15"/>
    </row>
    <row r="2" spans="1:10" x14ac:dyDescent="0.35">
      <c r="A2" t="s">
        <v>2095</v>
      </c>
      <c r="B2">
        <f>COUNTIFS(Crowdfunding!$D:$D,"&lt;1000",Crowdfunding!$H:$H,"successful")</f>
        <v>30</v>
      </c>
      <c r="C2">
        <f>COUNTIFS(Crowdfunding!$D:$D,"&lt;1000",Crowdfunding!$H:$H,"failed")</f>
        <v>20</v>
      </c>
      <c r="D2">
        <f>COUNTIFS(Crowdfunding!$D:$D,"&lt;1000",Crowdfunding!$H:$H,"canceled")</f>
        <v>1</v>
      </c>
      <c r="E2">
        <f>SUM(B2:D2)</f>
        <v>51</v>
      </c>
      <c r="F2" s="7">
        <f>B2/$E2</f>
        <v>0.58823529411764708</v>
      </c>
      <c r="G2" s="7">
        <f t="shared" ref="G2:H13" si="0">C2/$E2</f>
        <v>0.39215686274509803</v>
      </c>
      <c r="H2" s="7">
        <f t="shared" si="0"/>
        <v>1.9607843137254902E-2</v>
      </c>
    </row>
    <row r="3" spans="1:10" x14ac:dyDescent="0.35">
      <c r="A3" t="s">
        <v>2096</v>
      </c>
      <c r="B3">
        <f>COUNTIFS(Crowdfunding!$D:$D,"&gt;=1000",Crowdfunding!$D:$D,"&lt;=4999",Crowdfunding!$H:$H,"successful")</f>
        <v>191</v>
      </c>
      <c r="C3">
        <f>COUNTIFS(Crowdfunding!$D:$D,"&gt;=1000",Crowdfunding!$D:$D,"&lt;=4999",Crowdfunding!$H:$H,"failed")</f>
        <v>38</v>
      </c>
      <c r="D3">
        <f>COUNTIFS(Crowdfunding!$D:$D,"&gt;=1000",Crowdfunding!$D:$D,"&lt;=4999",Crowdfunding!$H:$H,"canceled")</f>
        <v>2</v>
      </c>
      <c r="E3">
        <f t="shared" ref="E3:E13" si="1">SUM(B3:D3)</f>
        <v>231</v>
      </c>
      <c r="F3" s="7">
        <f t="shared" ref="F3:F13" si="2">B3/$E3</f>
        <v>0.82683982683982682</v>
      </c>
      <c r="G3" s="7">
        <f t="shared" si="0"/>
        <v>0.16450216450216451</v>
      </c>
      <c r="H3" s="7">
        <f t="shared" si="0"/>
        <v>8.658008658008658E-3</v>
      </c>
    </row>
    <row r="4" spans="1:10" x14ac:dyDescent="0.35">
      <c r="A4" t="s">
        <v>2097</v>
      </c>
      <c r="B4">
        <f>COUNTIFS(Crowdfunding!$D:$D,"&gt;=5000",Crowdfunding!$D:$D,"&lt;=9999",Crowdfunding!$H:$H,"successful")</f>
        <v>164</v>
      </c>
      <c r="C4">
        <f>COUNTIFS(Crowdfunding!$D:$D,"&gt;=5000",Crowdfunding!$D:$D,"&lt;=9999",Crowdfunding!$H:$H,"failed")</f>
        <v>126</v>
      </c>
      <c r="D4">
        <f>COUNTIFS(Crowdfunding!$D:$D,"&gt;=5000",Crowdfunding!$D:$D,"&lt;=9999",Crowdfunding!$H:$H,"canceled")</f>
        <v>25</v>
      </c>
      <c r="E4">
        <f t="shared" si="1"/>
        <v>315</v>
      </c>
      <c r="F4" s="7">
        <f t="shared" si="2"/>
        <v>0.52063492063492067</v>
      </c>
      <c r="G4" s="7">
        <f t="shared" si="0"/>
        <v>0.4</v>
      </c>
      <c r="H4" s="7">
        <f t="shared" si="0"/>
        <v>7.9365079365079361E-2</v>
      </c>
    </row>
    <row r="5" spans="1:10" x14ac:dyDescent="0.35">
      <c r="A5" t="s">
        <v>2098</v>
      </c>
      <c r="B5">
        <f>COUNTIFS(Crowdfunding!$D:$D,"&gt;=10000",Crowdfunding!$D:$D,"&lt;=14999",Crowdfunding!$H:$H,"successful")</f>
        <v>4</v>
      </c>
      <c r="C5">
        <f>COUNTIFS(Crowdfunding!$D:$D,"&gt;=10000",Crowdfunding!$D:$D,"&lt;=14999",Crowdfunding!$H:$H,"failed")</f>
        <v>5</v>
      </c>
      <c r="D5">
        <f>COUNTIFS(Crowdfunding!$D:$D,"&gt;=10000",Crowdfunding!$D:$D,"&lt;=14999",Crowdfunding!$H:$H,"canceled")</f>
        <v>0</v>
      </c>
      <c r="E5">
        <f t="shared" si="1"/>
        <v>9</v>
      </c>
      <c r="F5" s="7">
        <f t="shared" si="2"/>
        <v>0.44444444444444442</v>
      </c>
      <c r="G5" s="7">
        <f t="shared" si="0"/>
        <v>0.55555555555555558</v>
      </c>
      <c r="H5" s="7">
        <f t="shared" si="0"/>
        <v>0</v>
      </c>
    </row>
    <row r="6" spans="1:10" x14ac:dyDescent="0.35">
      <c r="A6" t="s">
        <v>2099</v>
      </c>
      <c r="B6">
        <f>COUNTIFS(Crowdfunding!$D:$D,"&gt;=15000",Crowdfunding!$D:$D,"&lt;=19999",Crowdfunding!$H:$H,"successful")</f>
        <v>10</v>
      </c>
      <c r="C6">
        <f>COUNTIFS(Crowdfunding!$D:$D,"&gt;=15000",Crowdfunding!$D:$D,"&lt;=19999",Crowdfunding!$H:$H,"failed")</f>
        <v>0</v>
      </c>
      <c r="D6">
        <f>COUNTIFS(Crowdfunding!$D:$D,"&gt;=15000",Crowdfunding!$D:$D,"&lt;=19999",Crowdfunding!$H:$H,"canceled")</f>
        <v>0</v>
      </c>
      <c r="E6">
        <f t="shared" si="1"/>
        <v>10</v>
      </c>
      <c r="F6" s="7">
        <f t="shared" si="2"/>
        <v>1</v>
      </c>
      <c r="G6" s="7">
        <f t="shared" si="0"/>
        <v>0</v>
      </c>
      <c r="H6" s="7">
        <f t="shared" si="0"/>
        <v>0</v>
      </c>
    </row>
    <row r="7" spans="1:10" x14ac:dyDescent="0.35">
      <c r="A7" t="s">
        <v>2100</v>
      </c>
      <c r="B7">
        <f>COUNTIFS(Crowdfunding!$D:$D,"&gt;=20000",Crowdfunding!$D:$D,"&lt;=24999",Crowdfunding!$H:$H,"successful")</f>
        <v>7</v>
      </c>
      <c r="C7">
        <f>COUNTIFS(Crowdfunding!$D:$D,"&gt;=20000",Crowdfunding!$D:$D,"&lt;=24999",Crowdfunding!$H:$H,"failed")</f>
        <v>0</v>
      </c>
      <c r="D7">
        <f>COUNTIFS(Crowdfunding!$D:$D,"&gt;=20000",Crowdfunding!$D:$D,"&lt;=24999",Crowdfunding!$H:$H,"canceled")</f>
        <v>0</v>
      </c>
      <c r="E7">
        <f t="shared" si="1"/>
        <v>7</v>
      </c>
      <c r="F7" s="7">
        <f t="shared" si="2"/>
        <v>1</v>
      </c>
      <c r="G7" s="7">
        <f t="shared" si="0"/>
        <v>0</v>
      </c>
      <c r="H7" s="7">
        <f t="shared" si="0"/>
        <v>0</v>
      </c>
    </row>
    <row r="8" spans="1:10" x14ac:dyDescent="0.35">
      <c r="A8" t="s">
        <v>2101</v>
      </c>
      <c r="B8">
        <f>COUNTIFS(Crowdfunding!$D:$D,"&gt;=25000",Crowdfunding!$D:$D,"&lt;=29999",Crowdfunding!$H:$H,"successful")</f>
        <v>11</v>
      </c>
      <c r="C8">
        <f>COUNTIFS(Crowdfunding!$D:$D,"&gt;=25000",Crowdfunding!$D:$D,"&lt;=29999",Crowdfunding!$H:$H,"failed")</f>
        <v>3</v>
      </c>
      <c r="D8">
        <f>COUNTIFS(Crowdfunding!$D:$D,"&gt;=25000",Crowdfunding!$D:$D,"&lt;=29999",Crowdfunding!$H:$H,"canceled")</f>
        <v>0</v>
      </c>
      <c r="E8">
        <f t="shared" si="1"/>
        <v>14</v>
      </c>
      <c r="F8" s="7">
        <f t="shared" si="2"/>
        <v>0.7857142857142857</v>
      </c>
      <c r="G8" s="7">
        <f t="shared" si="0"/>
        <v>0.21428571428571427</v>
      </c>
      <c r="H8" s="7">
        <f t="shared" si="0"/>
        <v>0</v>
      </c>
    </row>
    <row r="9" spans="1:10" x14ac:dyDescent="0.35">
      <c r="A9" t="s">
        <v>2102</v>
      </c>
      <c r="B9">
        <f>COUNTIFS(Crowdfunding!$D:$D,"&gt;=30000",Crowdfunding!$D:$D,"&lt;=34999",Crowdfunding!$H:$H,"successful")</f>
        <v>7</v>
      </c>
      <c r="C9">
        <f>COUNTIFS(Crowdfunding!$D:$D,"&gt;=30000",Crowdfunding!$D:$D,"&lt;=34999",Crowdfunding!$H:$H,"failed")</f>
        <v>0</v>
      </c>
      <c r="D9">
        <f>COUNTIFS(Crowdfunding!$D:$D,"&gt;=30000",Crowdfunding!$D:$D,"&lt;=34999",Crowdfunding!$H:$H,"canceled")</f>
        <v>0</v>
      </c>
      <c r="E9">
        <f t="shared" si="1"/>
        <v>7</v>
      </c>
      <c r="F9" s="7">
        <f t="shared" si="2"/>
        <v>1</v>
      </c>
      <c r="G9" s="7">
        <f t="shared" si="0"/>
        <v>0</v>
      </c>
      <c r="H9" s="7">
        <f t="shared" si="0"/>
        <v>0</v>
      </c>
    </row>
    <row r="10" spans="1:10" x14ac:dyDescent="0.35">
      <c r="A10" t="s">
        <v>2103</v>
      </c>
      <c r="B10">
        <f>COUNTIFS(Crowdfunding!$D:$D,"&gt;=35000",Crowdfunding!$D:$D,"&lt;=39999",Crowdfunding!$H:$H,"successful")</f>
        <v>8</v>
      </c>
      <c r="C10">
        <f>COUNTIFS(Crowdfunding!$D:$D,"&gt;=35000",Crowdfunding!$D:$D,"&lt;=39999",Crowdfunding!$H:$H,"failed")</f>
        <v>3</v>
      </c>
      <c r="D10">
        <f>COUNTIFS(Crowdfunding!$D:$D,"&gt;=35000",Crowdfunding!$D:$D,"&lt;=39999",Crowdfunding!$H:$H,"canceled")</f>
        <v>1</v>
      </c>
      <c r="E10">
        <f t="shared" si="1"/>
        <v>12</v>
      </c>
      <c r="F10" s="7">
        <f t="shared" si="2"/>
        <v>0.66666666666666663</v>
      </c>
      <c r="G10" s="7">
        <f t="shared" si="0"/>
        <v>0.25</v>
      </c>
      <c r="H10" s="7">
        <f t="shared" si="0"/>
        <v>8.3333333333333329E-2</v>
      </c>
    </row>
    <row r="11" spans="1:10" x14ac:dyDescent="0.35">
      <c r="A11" t="s">
        <v>2104</v>
      </c>
      <c r="B11">
        <f>COUNTIFS(Crowdfunding!$D:$D,"&gt;=40000",Crowdfunding!$D:$D,"&lt;=44999",Crowdfunding!$H:$H,"successful")</f>
        <v>11</v>
      </c>
      <c r="C11">
        <f>COUNTIFS(Crowdfunding!$D:$D,"&gt;=40000",Crowdfunding!$D:$D,"&lt;=44999",Crowdfunding!$H:$H,"failed")</f>
        <v>3</v>
      </c>
      <c r="D11">
        <f>COUNTIFS(Crowdfunding!$D:$D,"&gt;=40000",Crowdfunding!$D:$D,"&lt;=44999",Crowdfunding!$H:$H,"canceled")</f>
        <v>0</v>
      </c>
      <c r="E11">
        <f t="shared" si="1"/>
        <v>14</v>
      </c>
      <c r="F11" s="7">
        <f t="shared" si="2"/>
        <v>0.7857142857142857</v>
      </c>
      <c r="G11" s="7">
        <f t="shared" si="0"/>
        <v>0.21428571428571427</v>
      </c>
      <c r="H11" s="7">
        <f t="shared" si="0"/>
        <v>0</v>
      </c>
    </row>
    <row r="12" spans="1:10" x14ac:dyDescent="0.35">
      <c r="A12" t="s">
        <v>2105</v>
      </c>
      <c r="B12">
        <f>COUNTIFS(Crowdfunding!$D:$D,"&gt;=45000",Crowdfunding!$D:$D,"&lt;=49999",Crowdfunding!$H:$H,"successful")</f>
        <v>8</v>
      </c>
      <c r="C12">
        <f>COUNTIFS(Crowdfunding!$D:$D,"&gt;=45000",Crowdfunding!$D:$D,"&lt;=49999",Crowdfunding!$H:$H,"failed")</f>
        <v>3</v>
      </c>
      <c r="D12">
        <f>COUNTIFS(Crowdfunding!$D:$D,"&gt;=45000",Crowdfunding!$D:$D,"&lt;=49999",Crowdfunding!$H:$H,"canceled")</f>
        <v>0</v>
      </c>
      <c r="E12">
        <f t="shared" si="1"/>
        <v>11</v>
      </c>
      <c r="F12" s="7">
        <f t="shared" si="2"/>
        <v>0.72727272727272729</v>
      </c>
      <c r="G12" s="7">
        <f t="shared" si="0"/>
        <v>0.27272727272727271</v>
      </c>
      <c r="H12" s="7">
        <f t="shared" si="0"/>
        <v>0</v>
      </c>
    </row>
    <row r="13" spans="1:10" x14ac:dyDescent="0.35">
      <c r="A13" t="s">
        <v>2106</v>
      </c>
      <c r="B13">
        <f>COUNTIFS(Crowdfunding!$D:$D,"&gt;=50000",Crowdfunding!$H:$H,"successful")</f>
        <v>114</v>
      </c>
      <c r="C13">
        <f>COUNTIFS(Crowdfunding!$D:$D,"&gt;=50000",Crowdfunding!$H:$H,"failed")</f>
        <v>163</v>
      </c>
      <c r="D13">
        <f>COUNTIFS(Crowdfunding!$D:$D,"&gt;=50000",Crowdfunding!$H:$H,"canceled")</f>
        <v>28</v>
      </c>
      <c r="E13">
        <f t="shared" si="1"/>
        <v>305</v>
      </c>
      <c r="F13" s="7">
        <f t="shared" si="2"/>
        <v>0.3737704918032787</v>
      </c>
      <c r="G13" s="7">
        <f t="shared" si="0"/>
        <v>0.53442622950819674</v>
      </c>
      <c r="H13" s="7">
        <f t="shared" si="0"/>
        <v>9.1803278688524587E-2</v>
      </c>
      <c r="J13" s="16"/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Crowdfunding</vt:lpstr>
      <vt:lpstr>bonus statistical</vt:lpstr>
      <vt:lpstr>Sheet1</vt:lpstr>
      <vt:lpstr>Sheet2</vt:lpstr>
      <vt:lpstr>Outcome per year</vt:lpstr>
      <vt:lpstr>Outcome per category</vt:lpstr>
      <vt:lpstr>Outcome per sub-category</vt:lpstr>
      <vt:lpstr>bnus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Adam Thatcher</cp:lastModifiedBy>
  <dcterms:created xsi:type="dcterms:W3CDTF">2021-09-29T18:52:28Z</dcterms:created>
  <dcterms:modified xsi:type="dcterms:W3CDTF">2022-09-29T01:55:23Z</dcterms:modified>
</cp:coreProperties>
</file>