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hennings/Documents/2021_2023_Industrial Ecology/Year 2/Thesis/Final submission/"/>
    </mc:Choice>
  </mc:AlternateContent>
  <xr:revisionPtr revIDLastSave="0" documentId="13_ncr:1_{32575EFF-DB31-304B-BFA0-93EDD53DA867}" xr6:coauthVersionLast="47" xr6:coauthVersionMax="47" xr10:uidLastSave="{00000000-0000-0000-0000-000000000000}"/>
  <bookViews>
    <workbookView xWindow="0" yWindow="740" windowWidth="25920" windowHeight="16900" xr2:uid="{0372D990-612C-EB4E-B53B-06C3803B7E83}"/>
  </bookViews>
  <sheets>
    <sheet name="Table of Contents" sheetId="19" r:id="rId1"/>
    <sheet name="outflows_baseline_2023" sheetId="3" state="hidden" r:id="rId2"/>
    <sheet name="Inflows baseline" sheetId="4" r:id="rId3"/>
    <sheet name="Survival curve matrix" sheetId="20" r:id="rId4"/>
    <sheet name="Cohort survival matrix" sheetId="21" r:id="rId5"/>
    <sheet name="Baseline timeseries data" sheetId="22" r:id="rId6"/>
    <sheet name="code_inpu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" l="1" a="1"/>
  <c r="D2" i="7" s="1"/>
  <c r="E10" i="4"/>
  <c r="E6" i="4"/>
  <c r="R13" i="4" l="1"/>
  <c r="R37" i="4"/>
  <c r="AB37" i="4"/>
  <c r="AB36" i="4"/>
  <c r="R36" i="4"/>
  <c r="AB35" i="4"/>
  <c r="R35" i="4"/>
  <c r="AB34" i="4"/>
  <c r="R34" i="4"/>
  <c r="AB33" i="4"/>
  <c r="R33" i="4"/>
  <c r="AB32" i="4"/>
  <c r="R32" i="4"/>
  <c r="AB31" i="4"/>
  <c r="R31" i="4"/>
  <c r="AB30" i="4"/>
  <c r="R30" i="4"/>
  <c r="AB29" i="4"/>
  <c r="R29" i="4"/>
  <c r="AD29" i="4" s="1"/>
  <c r="AB28" i="4"/>
  <c r="R28" i="4"/>
  <c r="G28" i="4"/>
  <c r="G29" i="4" s="1"/>
  <c r="AB27" i="4"/>
  <c r="D27" i="4"/>
  <c r="R27" i="4" s="1"/>
  <c r="AB26" i="4"/>
  <c r="AB25" i="4"/>
  <c r="G25" i="4"/>
  <c r="D25" i="4"/>
  <c r="R25" i="4" s="1"/>
  <c r="AB24" i="4"/>
  <c r="D24" i="4"/>
  <c r="AB23" i="4"/>
  <c r="R23" i="4"/>
  <c r="AB22" i="4"/>
  <c r="R22" i="4"/>
  <c r="AB21" i="4"/>
  <c r="R21" i="4"/>
  <c r="AB20" i="4"/>
  <c r="R20" i="4"/>
  <c r="AB19" i="4"/>
  <c r="R19" i="4"/>
  <c r="AB18" i="4"/>
  <c r="R18" i="4"/>
  <c r="AB17" i="4"/>
  <c r="R17" i="4"/>
  <c r="AB16" i="4"/>
  <c r="R16" i="4"/>
  <c r="AB15" i="4"/>
  <c r="R15" i="4"/>
  <c r="AB14" i="4"/>
  <c r="R14" i="4"/>
  <c r="AB13" i="4"/>
  <c r="AD13" i="4" s="1"/>
  <c r="AB12" i="4"/>
  <c r="R12" i="4"/>
  <c r="AB11" i="4"/>
  <c r="R11" i="4"/>
  <c r="AB10" i="4"/>
  <c r="R10" i="4"/>
  <c r="AB9" i="4"/>
  <c r="R9" i="4"/>
  <c r="AB8" i="4"/>
  <c r="R8" i="4"/>
  <c r="AB7" i="4"/>
  <c r="R7" i="4"/>
  <c r="AB6" i="4"/>
  <c r="R6" i="4"/>
  <c r="AB5" i="4"/>
  <c r="R5" i="4"/>
  <c r="AD5" i="4" s="1"/>
  <c r="AB4" i="4"/>
  <c r="R4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AB54" i="4"/>
  <c r="AB38" i="4"/>
  <c r="AB41" i="4"/>
  <c r="AB45" i="4"/>
  <c r="AB46" i="4"/>
  <c r="AB47" i="4"/>
  <c r="AB48" i="4"/>
  <c r="AB49" i="4"/>
  <c r="AB50" i="4"/>
  <c r="AB51" i="4"/>
  <c r="AB52" i="4"/>
  <c r="AB53" i="4"/>
  <c r="AB55" i="4"/>
  <c r="AB56" i="4"/>
  <c r="AB57" i="4"/>
  <c r="AB58" i="4"/>
  <c r="AB59" i="4"/>
  <c r="AB60" i="4"/>
  <c r="U44" i="4"/>
  <c r="V44" i="4"/>
  <c r="W44" i="4"/>
  <c r="V43" i="4"/>
  <c r="W43" i="4"/>
  <c r="U43" i="4"/>
  <c r="V42" i="4"/>
  <c r="U42" i="4" s="1"/>
  <c r="V40" i="4"/>
  <c r="U40" i="4" s="1"/>
  <c r="V39" i="4"/>
  <c r="U39" i="4"/>
  <c r="AD33" i="4" l="1"/>
  <c r="AD15" i="4"/>
  <c r="AD19" i="4"/>
  <c r="R24" i="4"/>
  <c r="AD24" i="4" s="1"/>
  <c r="AD4" i="4"/>
  <c r="AD32" i="4"/>
  <c r="AD36" i="4"/>
  <c r="AD6" i="4"/>
  <c r="AD23" i="4"/>
  <c r="AD7" i="4"/>
  <c r="AD11" i="4"/>
  <c r="AD31" i="4"/>
  <c r="AD35" i="4"/>
  <c r="G26" i="4"/>
  <c r="D26" i="4" s="1"/>
  <c r="R26" i="4" s="1"/>
  <c r="AD26" i="4" s="1"/>
  <c r="E25" i="4"/>
  <c r="AD25" i="4"/>
  <c r="AD37" i="4"/>
  <c r="AD8" i="4"/>
  <c r="AD22" i="4"/>
  <c r="AD18" i="4"/>
  <c r="AD28" i="4"/>
  <c r="AD10" i="4"/>
  <c r="AB40" i="4"/>
  <c r="AD12" i="4"/>
  <c r="AD16" i="4"/>
  <c r="AD20" i="4"/>
  <c r="AD14" i="4"/>
  <c r="AB42" i="4"/>
  <c r="AB39" i="4"/>
  <c r="AD9" i="4"/>
  <c r="AD17" i="4"/>
  <c r="AD21" i="4"/>
  <c r="AD27" i="4"/>
  <c r="AD30" i="4"/>
  <c r="AD34" i="4"/>
  <c r="AB44" i="4"/>
  <c r="AB43" i="4"/>
  <c r="AD60" i="4"/>
  <c r="B58" i="7" s="1"/>
  <c r="C2" i="7" l="1" a="1"/>
  <c r="C2" i="7" s="1"/>
  <c r="B34" i="7"/>
  <c r="B22" i="7"/>
  <c r="B14" i="7"/>
  <c r="B19" i="7"/>
  <c r="B25" i="7"/>
  <c r="B35" i="7"/>
  <c r="AD52" i="4"/>
  <c r="B50" i="7" s="1"/>
  <c r="AD40" i="4"/>
  <c r="B38" i="7" s="1"/>
  <c r="AD51" i="4"/>
  <c r="B49" i="7" s="1"/>
  <c r="AD53" i="4"/>
  <c r="B51" i="7" s="1"/>
  <c r="AD47" i="4"/>
  <c r="B45" i="7" s="1"/>
  <c r="AD42" i="4"/>
  <c r="B40" i="7" s="1"/>
  <c r="AD39" i="4"/>
  <c r="B37" i="7" s="1"/>
  <c r="AD59" i="4"/>
  <c r="B57" i="7" s="1"/>
  <c r="AD46" i="4"/>
  <c r="B44" i="7" s="1"/>
  <c r="AD45" i="4"/>
  <c r="B43" i="7" s="1"/>
  <c r="AD56" i="4"/>
  <c r="B54" i="7" s="1"/>
  <c r="AD43" i="4"/>
  <c r="B41" i="7" s="1"/>
  <c r="AD54" i="4"/>
  <c r="B52" i="7" s="1"/>
  <c r="AD58" i="4"/>
  <c r="B56" i="7" s="1"/>
  <c r="AD57" i="4"/>
  <c r="B55" i="7" s="1"/>
  <c r="AD44" i="4"/>
  <c r="B42" i="7" s="1"/>
  <c r="AD48" i="4"/>
  <c r="B46" i="7" s="1"/>
  <c r="AD41" i="4"/>
  <c r="B39" i="7" s="1"/>
  <c r="AD50" i="4"/>
  <c r="AD49" i="4"/>
  <c r="B47" i="7" s="1"/>
  <c r="AD55" i="4"/>
  <c r="B53" i="7" s="1"/>
  <c r="B16" i="7"/>
  <c r="B13" i="7"/>
  <c r="B23" i="7"/>
  <c r="B15" i="7"/>
  <c r="B2" i="7"/>
  <c r="B3" i="7"/>
  <c r="B18" i="7"/>
  <c r="B20" i="7"/>
  <c r="B12" i="7"/>
  <c r="B21" i="7"/>
  <c r="B9" i="7"/>
  <c r="B6" i="7"/>
  <c r="B4" i="7"/>
  <c r="B7" i="7"/>
  <c r="B17" i="7"/>
  <c r="B5" i="7"/>
  <c r="B8" i="7"/>
  <c r="B10" i="7"/>
  <c r="B48" i="7" l="1"/>
  <c r="B31" i="7"/>
  <c r="AD38" i="4"/>
  <c r="B29" i="7"/>
  <c r="B32" i="7"/>
  <c r="B30" i="7"/>
  <c r="B33" i="7"/>
  <c r="B28" i="7"/>
  <c r="B27" i="7"/>
  <c r="B11" i="7"/>
  <c r="B26" i="7"/>
  <c r="B36" i="7" l="1"/>
  <c r="B24" i="7"/>
  <c r="E4" i="4" l="1"/>
  <c r="H4" i="4" s="1"/>
  <c r="H36" i="4"/>
  <c r="H28" i="4"/>
  <c r="H20" i="4"/>
  <c r="H12" i="4"/>
  <c r="H35" i="4"/>
  <c r="H27" i="4"/>
  <c r="H19" i="4"/>
  <c r="H11" i="4"/>
  <c r="H34" i="4"/>
  <c r="H26" i="4"/>
  <c r="H18" i="4"/>
  <c r="H10" i="4"/>
  <c r="H33" i="4"/>
  <c r="H25" i="4"/>
  <c r="H17" i="4"/>
  <c r="H9" i="4"/>
  <c r="H32" i="4"/>
  <c r="H24" i="4"/>
  <c r="H16" i="4"/>
  <c r="H37" i="4"/>
  <c r="H29" i="4"/>
  <c r="H21" i="4"/>
  <c r="H13" i="4"/>
  <c r="H8" i="4"/>
  <c r="H7" i="4"/>
  <c r="H5" i="4"/>
  <c r="H31" i="4"/>
  <c r="H23" i="4"/>
  <c r="H15" i="4"/>
  <c r="H30" i="4"/>
  <c r="H22" i="4"/>
  <c r="H14" i="4"/>
  <c r="H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<sst xmlns="http://schemas.openxmlformats.org/spreadsheetml/2006/main" count="124" uniqueCount="96">
  <si>
    <t>Year</t>
  </si>
  <si>
    <t>Cummulative onshore</t>
  </si>
  <si>
    <t>Cummulative offshore</t>
  </si>
  <si>
    <t xml:space="preserve">Total </t>
  </si>
  <si>
    <t>Nd content</t>
  </si>
  <si>
    <t>Nd inflow (kg)</t>
  </si>
  <si>
    <t>Conversion absolute numbers offshore</t>
  </si>
  <si>
    <t>Total offshore and onshore inflow (kg/yr)</t>
  </si>
  <si>
    <t>Absolute numbers wind turbines</t>
  </si>
  <si>
    <t>WT with PMSG-DD</t>
  </si>
  <si>
    <t>WT with PMSG-MS</t>
  </si>
  <si>
    <t>WT with PMSG-HS</t>
  </si>
  <si>
    <t>Weight PM PMSG-DD (kg/MW)</t>
  </si>
  <si>
    <t>Weight PM PMSG-MS (kg/MW)</t>
  </si>
  <si>
    <t>Weight PM PMSG-HS (kg/MW)</t>
  </si>
  <si>
    <t>Average installed capcacity per WT (MW)</t>
  </si>
  <si>
    <t>Gross Nd inflow (kg)</t>
  </si>
  <si>
    <t>% WT with PMSG-DD</t>
  </si>
  <si>
    <t>Conversion absolute numbers onshore</t>
  </si>
  <si>
    <t>Stock (MT)</t>
  </si>
  <si>
    <t>NAS (MT/yr)</t>
  </si>
  <si>
    <t>Outflows (MT/yr)</t>
  </si>
  <si>
    <t>year</t>
  </si>
  <si>
    <t>Source</t>
  </si>
  <si>
    <t>inflow_baseline</t>
  </si>
  <si>
    <t>J17-J21</t>
  </si>
  <si>
    <t>J4-J17</t>
  </si>
  <si>
    <t>K36-M37</t>
  </si>
  <si>
    <t>T4-W24</t>
  </si>
  <si>
    <t>T25-V27</t>
  </si>
  <si>
    <t>J4-J6</t>
  </si>
  <si>
    <t>K38-M60</t>
  </si>
  <si>
    <t>T40</t>
  </si>
  <si>
    <t>*number of wind turbines rounded to full integer</t>
  </si>
  <si>
    <t>The smaller the ratio, the greater the imbalance</t>
  </si>
  <si>
    <t>inflow_onshore_absolute</t>
  </si>
  <si>
    <t>inflow_offshore_absolute</t>
  </si>
  <si>
    <t>Inflows baseline</t>
  </si>
  <si>
    <t>Survival curve matrix</t>
  </si>
  <si>
    <t>Cohort survival matrix</t>
  </si>
  <si>
    <t>Code input</t>
  </si>
  <si>
    <t>Provides the survival curve matrix for the selected Weibull probability distribution, reflect the percentage of each cohorts’ survival over the time period studied</t>
  </si>
  <si>
    <t>Provides the cohort survival matrix of each cohort’s inflows that have survived until a given year yield the stock</t>
  </si>
  <si>
    <t>Baseline scenario timeseries data</t>
  </si>
  <si>
    <t>Provides the NAS, stock and outflows of the baseline scenario</t>
  </si>
  <si>
    <t>To be read by python code to run dMFA model</t>
  </si>
  <si>
    <t>Appendix A: Table of Contents</t>
  </si>
  <si>
    <t>Curve survival matrix using with mean = 20 and standard deviation = 4</t>
  </si>
  <si>
    <t xml:space="preserve">Cohort survival matrix </t>
  </si>
  <si>
    <t>stock</t>
  </si>
  <si>
    <t>nas</t>
  </si>
  <si>
    <t>outflow</t>
  </si>
  <si>
    <t>Gross addition onshore*</t>
  </si>
  <si>
    <t>Gross addtion offshore*</t>
  </si>
  <si>
    <t>T28-T38</t>
  </si>
  <si>
    <t>L27-L34</t>
  </si>
  <si>
    <t>K13-K34</t>
  </si>
  <si>
    <t>M27-M34</t>
  </si>
  <si>
    <t>K35-M35</t>
  </si>
  <si>
    <t>U42-W42</t>
  </si>
  <si>
    <t>U46-W60</t>
  </si>
  <si>
    <t>U43-W45</t>
  </si>
  <si>
    <t>71,5% of all turbines with PM in 2030 (split equally between types, avg. low/high scenario, equal values from 2023-2030)</t>
  </si>
  <si>
    <t>Cells</t>
  </si>
  <si>
    <t>J21-J38</t>
  </si>
  <si>
    <t>BWE (2022)</t>
  </si>
  <si>
    <t>Wuppertal Institut (2014)</t>
  </si>
  <si>
    <t>D4- D27</t>
  </si>
  <si>
    <t>F4-F27</t>
  </si>
  <si>
    <t>U38-V42</t>
  </si>
  <si>
    <t>Fraunhofer IEE (2019)</t>
  </si>
  <si>
    <t>BWE (2002)</t>
  </si>
  <si>
    <t>Molly (2006)</t>
  </si>
  <si>
    <t>Fachagentur Windenergie an Land (2022)</t>
  </si>
  <si>
    <t>Alves Dias et al. (2020)</t>
  </si>
  <si>
    <t>Wehrmann (2023)</t>
  </si>
  <si>
    <t>IWR (2023)</t>
  </si>
  <si>
    <t>46,5% of all turbines with PM in 2030 (split equally between types, avg. low/high scenario, equal values from 2023-2030)</t>
  </si>
  <si>
    <t>Siemens Gamesa (n.d.)</t>
  </si>
  <si>
    <t>JRC (2022)</t>
  </si>
  <si>
    <t>Provides all raw data points to compute inflow, including all sources and an overview of core assumptions</t>
  </si>
  <si>
    <t>Additional computations</t>
  </si>
  <si>
    <t>Sources and computations</t>
  </si>
  <si>
    <t>Value</t>
  </si>
  <si>
    <t>Description</t>
  </si>
  <si>
    <t>Neodymium content in NdFeB magnets</t>
  </si>
  <si>
    <t>standard deviation of survival curve</t>
  </si>
  <si>
    <t>years average lifespan of turbines (mean of survival curve)</t>
  </si>
  <si>
    <t>kg/MW weight of PMSG-MS generator type</t>
  </si>
  <si>
    <t>kg/MW weight of PMSG-DD generator type</t>
  </si>
  <si>
    <t>kg/MW weight of PMSG-HS generator type</t>
  </si>
  <si>
    <t>Cao et al., 2019; Rademaker et al., 2013; Shammugam et al., 2019; van Nielen et al., 2023; Wuppertal Institut, 2014</t>
  </si>
  <si>
    <t>Core assumptions</t>
  </si>
  <si>
    <t>Fishman (2023a)</t>
  </si>
  <si>
    <t>Glöser et al., 2016; Shammugam et al., 2019</t>
  </si>
  <si>
    <t>69,5% of all turbines with PM in 2050 (split equally between three types, avg. low/high scenario, linear extrapolation from 2030 onwards)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</si>
</sst>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3"/>
      <color rgb="FF00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3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6" fillId="3" borderId="6" xfId="2" applyFont="1" applyFill="1" applyBorder="1" applyAlignment="1">
      <alignment horizontal="left" vertical="center"/>
    </xf>
    <xf numFmtId="0" fontId="7" fillId="0" borderId="1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9" fillId="0" borderId="0" xfId="0" applyFont="1" applyAlignment="1">
      <alignment vertical="center"/>
    </xf>
    <xf numFmtId="1" fontId="9" fillId="0" borderId="15" xfId="0" applyNumberFormat="1" applyFont="1" applyBorder="1" applyAlignment="1">
      <alignment horizontal="left" vertical="center" wrapText="1"/>
    </xf>
    <xf numFmtId="0" fontId="9" fillId="0" borderId="16" xfId="0" applyFont="1" applyBorder="1" applyAlignment="1">
      <alignment vertical="center"/>
    </xf>
    <xf numFmtId="9" fontId="7" fillId="0" borderId="15" xfId="0" applyNumberFormat="1" applyFont="1" applyBorder="1"/>
    <xf numFmtId="0" fontId="7" fillId="0" borderId="0" xfId="0" applyFont="1"/>
    <xf numFmtId="0" fontId="5" fillId="0" borderId="16" xfId="0" applyFont="1" applyBorder="1" applyAlignment="1">
      <alignment vertical="center" wrapText="1"/>
    </xf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2" xfId="0" applyFont="1" applyBorder="1"/>
    <xf numFmtId="0" fontId="7" fillId="0" borderId="18" xfId="0" applyFont="1" applyBorder="1"/>
    <xf numFmtId="0" fontId="7" fillId="3" borderId="0" xfId="0" applyFont="1" applyFill="1"/>
    <xf numFmtId="1" fontId="7" fillId="3" borderId="0" xfId="0" applyNumberFormat="1" applyFont="1" applyFill="1"/>
    <xf numFmtId="2" fontId="7" fillId="3" borderId="0" xfId="0" applyNumberFormat="1" applyFont="1" applyFill="1"/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" fontId="9" fillId="0" borderId="0" xfId="0" applyNumberFormat="1" applyFon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/>
    </xf>
    <xf numFmtId="2" fontId="7" fillId="3" borderId="0" xfId="0" applyNumberFormat="1" applyFont="1" applyFill="1" applyAlignment="1">
      <alignment horizontal="center" vertical="center"/>
    </xf>
    <xf numFmtId="2" fontId="9" fillId="0" borderId="0" xfId="0" applyNumberFormat="1" applyFont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left" vertical="center" wrapText="1"/>
    </xf>
    <xf numFmtId="1" fontId="9" fillId="0" borderId="16" xfId="0" applyNumberFormat="1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0" xfId="1" applyNumberFormat="1" applyFont="1" applyFill="1" applyAlignment="1">
      <alignment horizontal="center" vertical="center"/>
    </xf>
    <xf numFmtId="2" fontId="7" fillId="0" borderId="0" xfId="1" applyNumberFormat="1" applyFont="1" applyFill="1" applyAlignment="1">
      <alignment horizontal="center" vertical="center"/>
    </xf>
    <xf numFmtId="1" fontId="7" fillId="0" borderId="0" xfId="1" applyNumberFormat="1" applyFont="1" applyFill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vertical="center" wrapText="1"/>
    </xf>
    <xf numFmtId="0" fontId="10" fillId="0" borderId="16" xfId="0" applyFont="1" applyBorder="1"/>
    <xf numFmtId="0" fontId="5" fillId="0" borderId="0" xfId="0" applyFont="1"/>
    <xf numFmtId="0" fontId="7" fillId="3" borderId="0" xfId="0" applyFont="1" applyFill="1" applyAlignment="1">
      <alignment vertical="center"/>
    </xf>
    <xf numFmtId="0" fontId="7" fillId="3" borderId="1" xfId="0" applyFont="1" applyFill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2" fontId="7" fillId="0" borderId="1" xfId="1" applyNumberFormat="1" applyFont="1" applyFill="1" applyBorder="1" applyAlignment="1">
      <alignment horizontal="center" vertical="center"/>
    </xf>
    <xf numFmtId="1" fontId="7" fillId="0" borderId="1" xfId="1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1" fontId="7" fillId="0" borderId="0" xfId="0" applyNumberFormat="1" applyFont="1"/>
    <xf numFmtId="2" fontId="7" fillId="0" borderId="0" xfId="0" applyNumberFormat="1" applyFont="1"/>
    <xf numFmtId="2" fontId="11" fillId="0" borderId="0" xfId="0" applyNumberFormat="1" applyFont="1"/>
    <xf numFmtId="1" fontId="7" fillId="0" borderId="0" xfId="0" applyNumberFormat="1" applyFont="1" applyAlignment="1">
      <alignment horizontal="center"/>
    </xf>
    <xf numFmtId="2" fontId="7" fillId="0" borderId="0" xfId="1" applyNumberFormat="1" applyFont="1" applyFill="1" applyAlignment="1">
      <alignment horizontal="center"/>
    </xf>
    <xf numFmtId="1" fontId="7" fillId="0" borderId="0" xfId="0" applyNumberFormat="1" applyFont="1" applyAlignment="1">
      <alignment vertical="center"/>
    </xf>
    <xf numFmtId="2" fontId="7" fillId="0" borderId="0" xfId="0" applyNumberFormat="1" applyFont="1" applyAlignment="1">
      <alignment vertical="center"/>
    </xf>
    <xf numFmtId="2" fontId="7" fillId="0" borderId="0" xfId="0" quotePrefix="1" applyNumberFormat="1" applyFont="1" applyAlignment="1">
      <alignment vertical="center"/>
    </xf>
    <xf numFmtId="0" fontId="7" fillId="4" borderId="0" xfId="0" applyFont="1" applyFill="1"/>
    <xf numFmtId="0" fontId="9" fillId="0" borderId="0" xfId="0" applyFont="1"/>
    <xf numFmtId="0" fontId="12" fillId="0" borderId="11" xfId="0" applyFont="1" applyBorder="1" applyAlignment="1">
      <alignment horizontal="center" vertical="top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0" fontId="13" fillId="0" borderId="16" xfId="0" applyNumberFormat="1" applyFont="1" applyBorder="1"/>
    <xf numFmtId="0" fontId="13" fillId="0" borderId="16" xfId="0" applyFont="1" applyBorder="1"/>
    <xf numFmtId="0" fontId="13" fillId="0" borderId="18" xfId="0" applyFont="1" applyBorder="1"/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6" xfId="2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0" fontId="9" fillId="2" borderId="13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/>
    </xf>
  </cellXfs>
  <cellStyles count="3">
    <cellStyle name="Link" xfId="2" builtinId="8"/>
    <cellStyle name="Prozent" xfId="1" builtinId="5"/>
    <cellStyle name="Standard" xfId="0" builtinId="0"/>
  </cellStyles>
  <dxfs count="0"/>
  <tableStyles count="0" defaultTableStyle="TableStyleMedium2" defaultPivotStyle="PivotStyleLight16"/>
  <colors>
    <mruColors>
      <color rgb="FFEFB4B3"/>
      <color rgb="FFEA8B97"/>
      <color rgb="FFFF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386521</xdr:colOff>
      <xdr:row>14</xdr:row>
      <xdr:rowOff>92029</xdr:rowOff>
    </xdr:from>
    <xdr:to>
      <xdr:col>11</xdr:col>
      <xdr:colOff>764174</xdr:colOff>
      <xdr:row>26</xdr:row>
      <xdr:rowOff>128842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26CC75C-8049-CC6B-E4D0-B46AE9965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0724" y="2926522"/>
          <a:ext cx="3690696" cy="2466378"/>
        </a:xfrm>
        <a:prstGeom prst="rect">
          <a:avLst/>
        </a:prstGeom>
      </xdr:spPr>
    </xdr:pic>
    <xdr:clientData/>
  </xdr:twoCellAnchor>
  <xdr:twoCellAnchor editAs="oneCell">
    <xdr:from>
      <xdr:col>7</xdr:col>
      <xdr:colOff>349710</xdr:colOff>
      <xdr:row>27</xdr:row>
      <xdr:rowOff>147246</xdr:rowOff>
    </xdr:from>
    <xdr:to>
      <xdr:col>11</xdr:col>
      <xdr:colOff>740868</xdr:colOff>
      <xdr:row>40</xdr:row>
      <xdr:rowOff>128841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A15051AD-0182-07B1-7AB6-503946584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3913" y="5613768"/>
          <a:ext cx="3704201" cy="2613624"/>
        </a:xfrm>
        <a:prstGeom prst="rect">
          <a:avLst/>
        </a:prstGeom>
      </xdr:spPr>
    </xdr:pic>
    <xdr:clientData/>
  </xdr:twoCellAnchor>
  <xdr:twoCellAnchor editAs="oneCell">
    <xdr:from>
      <xdr:col>7</xdr:col>
      <xdr:colOff>368117</xdr:colOff>
      <xdr:row>0</xdr:row>
      <xdr:rowOff>0</xdr:rowOff>
    </xdr:from>
    <xdr:to>
      <xdr:col>11</xdr:col>
      <xdr:colOff>809855</xdr:colOff>
      <xdr:row>13</xdr:row>
      <xdr:rowOff>72191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3CAC32FF-C8C7-E6E2-5E83-BBC999D3F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2320" y="0"/>
          <a:ext cx="3754781" cy="2704220"/>
        </a:xfrm>
        <a:prstGeom prst="rect">
          <a:avLst/>
        </a:prstGeom>
      </xdr:spPr>
    </xdr:pic>
    <xdr:clientData/>
  </xdr:twoCellAnchor>
  <xdr:twoCellAnchor editAs="oneCell">
    <xdr:from>
      <xdr:col>13</xdr:col>
      <xdr:colOff>236279</xdr:colOff>
      <xdr:row>17</xdr:row>
      <xdr:rowOff>187427</xdr:rowOff>
    </xdr:from>
    <xdr:to>
      <xdr:col>19</xdr:col>
      <xdr:colOff>369930</xdr:colOff>
      <xdr:row>34</xdr:row>
      <xdr:rowOff>29534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54CD0553-FD84-A4FD-1F75-C0D7E99DD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98372" y="3702078"/>
          <a:ext cx="5095511" cy="33567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3F7A-007D-654A-83F2-D258FFA68DB2}">
  <dimension ref="B1:I7"/>
  <sheetViews>
    <sheetView tabSelected="1" zoomScale="83" workbookViewId="0">
      <selection activeCell="E5" sqref="E5:I5"/>
    </sheetView>
  </sheetViews>
  <sheetFormatPr baseColWidth="10" defaultRowHeight="16" x14ac:dyDescent="0.2"/>
  <cols>
    <col min="1" max="1" width="3.1640625" customWidth="1"/>
  </cols>
  <sheetData>
    <row r="1" spans="2:9" ht="17" thickBot="1" x14ac:dyDescent="0.25"/>
    <row r="2" spans="2:9" ht="25" customHeight="1" x14ac:dyDescent="0.2">
      <c r="B2" s="81" t="s">
        <v>46</v>
      </c>
      <c r="C2" s="82"/>
      <c r="D2" s="82"/>
      <c r="E2" s="82"/>
      <c r="F2" s="82"/>
      <c r="G2" s="82"/>
      <c r="H2" s="82"/>
      <c r="I2" s="83"/>
    </row>
    <row r="3" spans="2:9" ht="30" customHeight="1" x14ac:dyDescent="0.2">
      <c r="B3" s="88" t="s">
        <v>37</v>
      </c>
      <c r="C3" s="89"/>
      <c r="D3" s="89"/>
      <c r="E3" s="86" t="s">
        <v>80</v>
      </c>
      <c r="F3" s="86"/>
      <c r="G3" s="86"/>
      <c r="H3" s="86"/>
      <c r="I3" s="87"/>
    </row>
    <row r="4" spans="2:9" ht="39" customHeight="1" x14ac:dyDescent="0.2">
      <c r="B4" s="13" t="s">
        <v>38</v>
      </c>
      <c r="C4" s="11"/>
      <c r="D4" s="11"/>
      <c r="E4" s="84" t="s">
        <v>41</v>
      </c>
      <c r="F4" s="84"/>
      <c r="G4" s="84"/>
      <c r="H4" s="84"/>
      <c r="I4" s="85"/>
    </row>
    <row r="5" spans="2:9" ht="28" customHeight="1" x14ac:dyDescent="0.2">
      <c r="B5" s="88" t="s">
        <v>39</v>
      </c>
      <c r="C5" s="89"/>
      <c r="D5" s="89"/>
      <c r="E5" s="86" t="s">
        <v>42</v>
      </c>
      <c r="F5" s="86"/>
      <c r="G5" s="86"/>
      <c r="H5" s="86"/>
      <c r="I5" s="87"/>
    </row>
    <row r="6" spans="2:9" x14ac:dyDescent="0.2">
      <c r="B6" s="13" t="s">
        <v>43</v>
      </c>
      <c r="C6" s="11"/>
      <c r="D6" s="11"/>
      <c r="E6" s="11" t="s">
        <v>44</v>
      </c>
      <c r="F6" s="11"/>
      <c r="G6" s="11"/>
      <c r="H6" s="11"/>
      <c r="I6" s="12"/>
    </row>
    <row r="7" spans="2:9" ht="17" thickBot="1" x14ac:dyDescent="0.25">
      <c r="B7" s="79" t="s">
        <v>40</v>
      </c>
      <c r="C7" s="80"/>
      <c r="D7" s="80"/>
      <c r="E7" s="9" t="s">
        <v>45</v>
      </c>
      <c r="F7" s="9"/>
      <c r="G7" s="9"/>
      <c r="H7" s="9"/>
      <c r="I7" s="10"/>
    </row>
  </sheetData>
  <mergeCells count="7">
    <mergeCell ref="B7:D7"/>
    <mergeCell ref="B2:I2"/>
    <mergeCell ref="E4:I4"/>
    <mergeCell ref="E5:I5"/>
    <mergeCell ref="B5:D5"/>
    <mergeCell ref="B3:D3"/>
    <mergeCell ref="E3:I3"/>
  </mergeCells>
  <hyperlinks>
    <hyperlink ref="B3:D3" location="inflows_baseline_2045!A1" display="Inflows baseline" xr:uid="{F2E952B0-54C7-AA41-B8CB-89576A5EB6F6}"/>
    <hyperlink ref="B4" location="'Survival curve matrix'!A1" display="Survival curve matrix" xr:uid="{8035FAD2-2483-A243-B330-BC29512C0D4B}"/>
    <hyperlink ref="B5:D5" location="'Cohort survival matrix'!A1" display="Cohort survival matrix" xr:uid="{8E4C3EF7-EF0E-9A49-B893-4113514AA832}"/>
    <hyperlink ref="B6" location="'Baseline timeseries data'!A1" display="Baseline scenario timeseries data" xr:uid="{842F8B71-9111-F149-AB3D-21D7BA48A9C3}"/>
    <hyperlink ref="B7:D7" location="'code input'!A1" display="Code input" xr:uid="{13AE2C6F-C457-4647-BFD3-C80BFE18E545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599A-1BD0-FB47-8549-4AACDD6F4671}">
  <sheetPr>
    <tabColor theme="7" tint="0.79998168889431442"/>
  </sheetPr>
  <dimension ref="A1:U75"/>
  <sheetViews>
    <sheetView zoomScale="56" zoomScaleNormal="69" workbookViewId="0">
      <selection activeCell="H60" sqref="H60"/>
    </sheetView>
  </sheetViews>
  <sheetFormatPr baseColWidth="10" defaultRowHeight="16" x14ac:dyDescent="0.2"/>
  <cols>
    <col min="1" max="1" width="3.1640625" customWidth="1"/>
    <col min="2" max="2" width="12.83203125" customWidth="1"/>
    <col min="3" max="3" width="16.33203125" customWidth="1"/>
    <col min="4" max="4" width="12.83203125" customWidth="1"/>
    <col min="5" max="5" width="16.1640625" customWidth="1"/>
    <col min="6" max="6" width="3" customWidth="1"/>
  </cols>
  <sheetData>
    <row r="1" spans="1:16" x14ac:dyDescent="0.2">
      <c r="A1" s="2"/>
      <c r="B1" s="2"/>
      <c r="C1" s="2"/>
      <c r="D1" s="2"/>
      <c r="E1" s="2"/>
      <c r="F1" s="2"/>
    </row>
    <row r="2" spans="1:16" x14ac:dyDescent="0.2">
      <c r="A2" s="2"/>
      <c r="B2" s="3" t="s">
        <v>0</v>
      </c>
      <c r="C2" s="3" t="s">
        <v>19</v>
      </c>
      <c r="D2" s="3" t="s">
        <v>20</v>
      </c>
      <c r="E2" s="3" t="s">
        <v>21</v>
      </c>
      <c r="F2" s="2"/>
    </row>
    <row r="3" spans="1:16" x14ac:dyDescent="0.2">
      <c r="A3" s="2"/>
      <c r="B3" s="1">
        <v>1989</v>
      </c>
      <c r="C3" s="7"/>
      <c r="D3" s="7"/>
      <c r="E3" s="7"/>
      <c r="F3" s="2"/>
    </row>
    <row r="4" spans="1:16" x14ac:dyDescent="0.2">
      <c r="A4" s="2"/>
      <c r="B4" s="1">
        <v>1990</v>
      </c>
      <c r="C4" s="7"/>
      <c r="D4" s="7"/>
      <c r="E4" s="7"/>
      <c r="F4" s="2"/>
    </row>
    <row r="5" spans="1:16" x14ac:dyDescent="0.2">
      <c r="A5" s="2"/>
      <c r="B5" s="1">
        <v>1991</v>
      </c>
      <c r="C5" s="7"/>
      <c r="D5" s="7"/>
      <c r="E5" s="7"/>
      <c r="F5" s="2"/>
    </row>
    <row r="6" spans="1:16" ht="16" customHeight="1" x14ac:dyDescent="0.2">
      <c r="A6" s="2"/>
      <c r="B6" s="1">
        <v>1992</v>
      </c>
      <c r="C6" s="7"/>
      <c r="D6" s="7"/>
      <c r="E6" s="7"/>
      <c r="F6" s="2"/>
    </row>
    <row r="7" spans="1:16" x14ac:dyDescent="0.2">
      <c r="A7" s="2"/>
      <c r="B7" s="1">
        <v>1993</v>
      </c>
      <c r="C7" s="7"/>
      <c r="D7" s="7"/>
      <c r="E7" s="7"/>
      <c r="F7" s="2"/>
    </row>
    <row r="8" spans="1:16" x14ac:dyDescent="0.2">
      <c r="A8" s="2"/>
      <c r="B8" s="1">
        <v>1994</v>
      </c>
      <c r="C8" s="7"/>
      <c r="D8" s="7"/>
      <c r="E8" s="7"/>
      <c r="F8" s="2"/>
    </row>
    <row r="9" spans="1:16" x14ac:dyDescent="0.2">
      <c r="A9" s="2"/>
      <c r="B9" s="1">
        <v>1995</v>
      </c>
      <c r="C9" s="7"/>
      <c r="D9" s="7"/>
      <c r="E9" s="7"/>
      <c r="F9" s="2"/>
    </row>
    <row r="10" spans="1:16" x14ac:dyDescent="0.2">
      <c r="A10" s="2"/>
      <c r="B10" s="1">
        <v>1996</v>
      </c>
      <c r="C10" s="7"/>
      <c r="D10" s="7"/>
      <c r="E10" s="7"/>
      <c r="F10" s="2"/>
    </row>
    <row r="11" spans="1:16" x14ac:dyDescent="0.2">
      <c r="A11" s="2"/>
      <c r="B11" s="1">
        <v>1997</v>
      </c>
      <c r="C11" s="7"/>
      <c r="D11" s="7"/>
      <c r="E11" s="7"/>
      <c r="F11" s="2"/>
    </row>
    <row r="12" spans="1:16" x14ac:dyDescent="0.2">
      <c r="A12" s="2"/>
      <c r="B12" s="1">
        <v>1998</v>
      </c>
      <c r="C12" s="7"/>
      <c r="D12" s="7"/>
      <c r="E12" s="7"/>
      <c r="F12" s="2"/>
      <c r="N12" s="4"/>
      <c r="O12" s="4"/>
    </row>
    <row r="13" spans="1:16" x14ac:dyDescent="0.2">
      <c r="A13" s="2"/>
      <c r="B13" s="1">
        <v>1999</v>
      </c>
      <c r="C13" s="7"/>
      <c r="D13" s="7"/>
      <c r="E13" s="7"/>
      <c r="F13" s="2"/>
      <c r="H13" s="6"/>
      <c r="N13" s="4"/>
      <c r="O13" s="4"/>
    </row>
    <row r="14" spans="1:16" x14ac:dyDescent="0.2">
      <c r="A14" s="2"/>
      <c r="B14" s="1">
        <v>2000</v>
      </c>
      <c r="C14" s="7"/>
      <c r="D14" s="7"/>
      <c r="E14" s="7"/>
      <c r="F14" s="2"/>
      <c r="N14" s="4"/>
      <c r="O14" s="4"/>
    </row>
    <row r="15" spans="1:16" x14ac:dyDescent="0.2">
      <c r="A15" s="2"/>
      <c r="B15" s="1">
        <v>2001</v>
      </c>
      <c r="C15" s="7"/>
      <c r="D15" s="7"/>
      <c r="E15" s="7"/>
      <c r="F15" s="2"/>
      <c r="N15" s="4"/>
      <c r="O15" s="4"/>
      <c r="P15" s="4"/>
    </row>
    <row r="16" spans="1:16" x14ac:dyDescent="0.2">
      <c r="A16" s="2"/>
      <c r="B16" s="1">
        <v>2002</v>
      </c>
      <c r="C16" s="7"/>
      <c r="D16" s="7"/>
      <c r="E16" s="7"/>
      <c r="F16" s="2"/>
      <c r="N16" s="4"/>
      <c r="O16" s="4"/>
      <c r="P16" s="4"/>
    </row>
    <row r="17" spans="1:21" x14ac:dyDescent="0.2">
      <c r="A17" s="2"/>
      <c r="B17" s="1">
        <v>2003</v>
      </c>
      <c r="C17" s="7"/>
      <c r="D17" s="7"/>
      <c r="E17" s="7"/>
      <c r="F17" s="2"/>
      <c r="N17" s="4"/>
      <c r="O17" s="4"/>
      <c r="P17" s="4"/>
    </row>
    <row r="18" spans="1:21" x14ac:dyDescent="0.2">
      <c r="A18" s="2"/>
      <c r="B18" s="1">
        <v>2004</v>
      </c>
      <c r="C18" s="7"/>
      <c r="D18" s="7"/>
      <c r="E18" s="7"/>
      <c r="F18" s="2"/>
      <c r="N18" s="4"/>
      <c r="O18" s="4"/>
      <c r="P18" s="4"/>
    </row>
    <row r="19" spans="1:21" x14ac:dyDescent="0.2">
      <c r="A19" s="2"/>
      <c r="B19" s="1">
        <v>2005</v>
      </c>
      <c r="C19" s="7"/>
      <c r="D19" s="7"/>
      <c r="E19" s="7"/>
      <c r="F19" s="2"/>
      <c r="N19" s="4"/>
      <c r="O19" s="4"/>
      <c r="P19" s="4"/>
    </row>
    <row r="20" spans="1:21" x14ac:dyDescent="0.2">
      <c r="A20" s="2"/>
      <c r="B20" s="1">
        <v>2006</v>
      </c>
      <c r="C20" s="7"/>
      <c r="D20" s="7"/>
      <c r="E20" s="7"/>
      <c r="F20" s="2"/>
      <c r="H20" s="6"/>
      <c r="N20" s="4"/>
      <c r="O20" s="4"/>
      <c r="P20" s="4"/>
    </row>
    <row r="21" spans="1:21" x14ac:dyDescent="0.2">
      <c r="A21" s="2"/>
      <c r="B21" s="1">
        <v>2007</v>
      </c>
      <c r="C21" s="7"/>
      <c r="D21" s="7"/>
      <c r="E21" s="7"/>
      <c r="F21" s="2"/>
      <c r="N21" s="4"/>
      <c r="O21" s="4"/>
      <c r="P21" s="4"/>
    </row>
    <row r="22" spans="1:21" x14ac:dyDescent="0.2">
      <c r="A22" s="2"/>
      <c r="B22" s="1">
        <v>2008</v>
      </c>
      <c r="C22" s="7"/>
      <c r="D22" s="7"/>
      <c r="E22" s="7"/>
      <c r="F22" s="2"/>
      <c r="N22" s="4"/>
      <c r="O22" s="4"/>
      <c r="P22" s="4"/>
    </row>
    <row r="23" spans="1:21" x14ac:dyDescent="0.2">
      <c r="A23" s="2"/>
      <c r="B23" s="1">
        <v>2009</v>
      </c>
      <c r="C23" s="7"/>
      <c r="D23" s="7"/>
      <c r="E23" s="7"/>
      <c r="F23" s="2"/>
      <c r="I23" s="4"/>
      <c r="J23" s="4"/>
      <c r="N23" s="4"/>
      <c r="O23" s="4"/>
      <c r="P23" s="4"/>
    </row>
    <row r="24" spans="1:21" x14ac:dyDescent="0.2">
      <c r="A24" s="2"/>
      <c r="B24" s="1">
        <v>2010</v>
      </c>
      <c r="C24" s="7"/>
      <c r="D24" s="7"/>
      <c r="E24" s="7"/>
      <c r="F24" s="2"/>
      <c r="I24" s="4"/>
      <c r="J24" s="4"/>
      <c r="K24" s="5"/>
      <c r="N24" s="4"/>
      <c r="O24" s="4"/>
      <c r="P24" s="4"/>
    </row>
    <row r="25" spans="1:21" x14ac:dyDescent="0.2">
      <c r="A25" s="2"/>
      <c r="B25" s="1">
        <v>2011</v>
      </c>
      <c r="C25" s="7"/>
      <c r="D25" s="7"/>
      <c r="E25" s="7"/>
      <c r="F25" s="2"/>
      <c r="I25" s="4"/>
      <c r="J25" s="4"/>
      <c r="N25" s="4"/>
      <c r="O25" s="4"/>
      <c r="P25" s="4"/>
      <c r="U25" t="s">
        <v>34</v>
      </c>
    </row>
    <row r="26" spans="1:21" x14ac:dyDescent="0.2">
      <c r="A26" s="2"/>
      <c r="B26" s="1">
        <v>2012</v>
      </c>
      <c r="C26" s="7"/>
      <c r="D26" s="7"/>
      <c r="E26" s="7"/>
      <c r="F26" s="2"/>
      <c r="I26" s="4"/>
      <c r="J26" s="4"/>
      <c r="N26" s="4"/>
      <c r="O26" s="4"/>
      <c r="P26" s="4"/>
    </row>
    <row r="27" spans="1:21" x14ac:dyDescent="0.2">
      <c r="A27" s="2"/>
      <c r="B27" s="1">
        <v>2013</v>
      </c>
      <c r="C27" s="7"/>
      <c r="D27" s="7"/>
      <c r="E27" s="7"/>
      <c r="F27" s="2"/>
      <c r="I27" s="4"/>
      <c r="N27" s="4"/>
      <c r="O27" s="4"/>
      <c r="P27" s="4"/>
    </row>
    <row r="28" spans="1:21" x14ac:dyDescent="0.2">
      <c r="A28" s="2"/>
      <c r="B28" s="1">
        <v>2014</v>
      </c>
      <c r="C28" s="7"/>
      <c r="D28" s="7"/>
      <c r="E28" s="7"/>
      <c r="F28" s="2"/>
      <c r="I28" s="4"/>
      <c r="N28" s="4"/>
      <c r="O28" s="4"/>
      <c r="P28" s="4"/>
    </row>
    <row r="29" spans="1:21" x14ac:dyDescent="0.2">
      <c r="A29" s="2"/>
      <c r="B29" s="1">
        <v>2015</v>
      </c>
      <c r="C29" s="7"/>
      <c r="D29" s="7"/>
      <c r="E29" s="7"/>
      <c r="F29" s="2"/>
      <c r="I29" s="4"/>
      <c r="N29" s="4"/>
      <c r="O29" s="4"/>
      <c r="P29" s="4"/>
    </row>
    <row r="30" spans="1:21" x14ac:dyDescent="0.2">
      <c r="A30" s="2"/>
      <c r="B30" s="1">
        <v>2016</v>
      </c>
      <c r="C30" s="7"/>
      <c r="D30" s="7"/>
      <c r="E30" s="7"/>
      <c r="F30" s="2"/>
      <c r="I30" s="4"/>
      <c r="J30" s="4"/>
      <c r="N30" s="4"/>
      <c r="O30" s="4"/>
      <c r="P30" s="4"/>
    </row>
    <row r="31" spans="1:21" x14ac:dyDescent="0.2">
      <c r="A31" s="2"/>
      <c r="B31" s="1">
        <v>2017</v>
      </c>
      <c r="C31" s="7"/>
      <c r="D31" s="7"/>
      <c r="E31" s="7"/>
      <c r="F31" s="2"/>
      <c r="I31" s="4"/>
      <c r="J31" s="4"/>
      <c r="N31" s="4"/>
      <c r="O31" s="4"/>
      <c r="P31" s="4"/>
    </row>
    <row r="32" spans="1:21" x14ac:dyDescent="0.2">
      <c r="A32" s="2"/>
      <c r="B32" s="1">
        <v>2018</v>
      </c>
      <c r="C32" s="7"/>
      <c r="D32" s="7"/>
      <c r="E32" s="7"/>
      <c r="F32" s="2"/>
      <c r="I32" s="4"/>
      <c r="N32" s="4"/>
      <c r="O32" s="4"/>
      <c r="P32" s="4"/>
    </row>
    <row r="33" spans="1:16" x14ac:dyDescent="0.2">
      <c r="A33" s="2"/>
      <c r="B33" s="1">
        <v>2019</v>
      </c>
      <c r="C33" s="7"/>
      <c r="D33" s="7"/>
      <c r="E33" s="7"/>
      <c r="F33" s="2"/>
      <c r="I33" s="4"/>
      <c r="N33" s="4"/>
      <c r="O33" s="4"/>
      <c r="P33" s="4"/>
    </row>
    <row r="34" spans="1:16" x14ac:dyDescent="0.2">
      <c r="A34" s="2"/>
      <c r="B34" s="1">
        <v>2020</v>
      </c>
      <c r="C34" s="7"/>
      <c r="D34" s="7"/>
      <c r="E34" s="7"/>
      <c r="F34" s="2"/>
      <c r="I34" s="4"/>
      <c r="J34" s="4"/>
      <c r="N34" s="4"/>
      <c r="O34" s="4"/>
      <c r="P34" s="4"/>
    </row>
    <row r="35" spans="1:16" x14ac:dyDescent="0.2">
      <c r="A35" s="2"/>
      <c r="B35" s="1">
        <v>2021</v>
      </c>
      <c r="C35" s="7"/>
      <c r="D35" s="7"/>
      <c r="E35" s="7"/>
      <c r="F35" s="2"/>
      <c r="I35" s="4"/>
      <c r="J35" s="4"/>
      <c r="N35" s="4"/>
      <c r="O35" s="4"/>
      <c r="P35" s="4"/>
    </row>
    <row r="36" spans="1:16" x14ac:dyDescent="0.2">
      <c r="A36" s="2"/>
      <c r="B36" s="1">
        <v>2022</v>
      </c>
      <c r="C36" s="7"/>
      <c r="D36" s="7"/>
      <c r="E36" s="7"/>
      <c r="F36" s="2"/>
      <c r="I36" s="4"/>
      <c r="J36" s="4"/>
      <c r="N36" s="4"/>
      <c r="O36" s="4"/>
      <c r="P36" s="4"/>
    </row>
    <row r="37" spans="1:16" x14ac:dyDescent="0.2">
      <c r="A37" s="2"/>
      <c r="B37" s="2"/>
      <c r="C37" s="2"/>
      <c r="D37" s="2"/>
      <c r="E37" s="2"/>
      <c r="F37" s="2"/>
      <c r="I37" s="4"/>
      <c r="J37" s="4"/>
      <c r="N37" s="4"/>
    </row>
    <row r="38" spans="1:16" x14ac:dyDescent="0.2">
      <c r="I38" s="4"/>
      <c r="J38" s="4"/>
      <c r="K38" s="4"/>
      <c r="N38" s="4"/>
    </row>
    <row r="39" spans="1:16" x14ac:dyDescent="0.2">
      <c r="I39" s="4"/>
      <c r="J39" s="4"/>
      <c r="K39" s="4"/>
      <c r="N39" s="4"/>
    </row>
    <row r="40" spans="1:16" x14ac:dyDescent="0.2">
      <c r="I40" s="4"/>
      <c r="J40" s="4"/>
      <c r="K40" s="4"/>
      <c r="N40" s="4"/>
    </row>
    <row r="41" spans="1:16" x14ac:dyDescent="0.2">
      <c r="I41" s="4"/>
      <c r="J41" s="4"/>
      <c r="K41" s="4"/>
      <c r="N41" s="4"/>
    </row>
    <row r="42" spans="1:16" x14ac:dyDescent="0.2">
      <c r="D42" s="8"/>
      <c r="E42" s="8"/>
      <c r="F42" s="8"/>
      <c r="G42" s="8"/>
      <c r="I42" s="4"/>
      <c r="J42" s="4"/>
      <c r="K42" s="4"/>
      <c r="N42" s="4"/>
    </row>
    <row r="43" spans="1:16" x14ac:dyDescent="0.2">
      <c r="D43" s="8"/>
      <c r="E43" s="8"/>
      <c r="F43" s="8"/>
      <c r="G43" s="8"/>
      <c r="I43" s="4"/>
      <c r="J43" s="4"/>
      <c r="K43" s="4"/>
      <c r="N43" s="4"/>
    </row>
    <row r="44" spans="1:16" x14ac:dyDescent="0.2">
      <c r="D44" s="8"/>
      <c r="E44" s="8"/>
      <c r="F44" s="8"/>
      <c r="G44" s="8"/>
      <c r="I44" s="4"/>
      <c r="J44" s="4"/>
      <c r="K44" s="4"/>
      <c r="N44" s="4"/>
    </row>
    <row r="45" spans="1:16" x14ac:dyDescent="0.2">
      <c r="D45" s="8"/>
      <c r="E45" s="8"/>
      <c r="F45" s="8"/>
      <c r="G45" s="8"/>
      <c r="I45" s="4"/>
      <c r="J45" s="4"/>
      <c r="K45" s="4"/>
      <c r="N45" s="4"/>
    </row>
    <row r="46" spans="1:16" x14ac:dyDescent="0.2">
      <c r="D46" s="8"/>
      <c r="E46" s="8"/>
      <c r="F46" s="8"/>
      <c r="G46" s="8"/>
      <c r="I46" s="4"/>
      <c r="J46" s="4"/>
      <c r="K46" s="4"/>
      <c r="N46" s="4"/>
    </row>
    <row r="47" spans="1:16" x14ac:dyDescent="0.2">
      <c r="D47" s="8"/>
      <c r="E47" s="8"/>
      <c r="F47" s="8"/>
      <c r="G47" s="8"/>
      <c r="I47" s="4"/>
      <c r="J47" s="4"/>
      <c r="K47" s="4"/>
      <c r="N47" s="4"/>
    </row>
    <row r="48" spans="1:16" x14ac:dyDescent="0.2">
      <c r="D48" s="8"/>
      <c r="E48" s="8"/>
      <c r="F48" s="8"/>
      <c r="G48" s="8"/>
      <c r="N48" s="4"/>
    </row>
    <row r="49" spans="4:7" x14ac:dyDescent="0.2">
      <c r="D49" s="8"/>
      <c r="E49" s="8"/>
      <c r="F49" s="8"/>
      <c r="G49" s="8"/>
    </row>
    <row r="50" spans="4:7" x14ac:dyDescent="0.2">
      <c r="D50" s="8"/>
      <c r="E50" s="8"/>
      <c r="F50" s="8"/>
      <c r="G50" s="8"/>
    </row>
    <row r="51" spans="4:7" x14ac:dyDescent="0.2">
      <c r="D51" s="8"/>
      <c r="E51" s="8"/>
      <c r="F51" s="8"/>
      <c r="G51" s="8"/>
    </row>
    <row r="52" spans="4:7" x14ac:dyDescent="0.2">
      <c r="D52" s="8"/>
      <c r="E52" s="8"/>
      <c r="F52" s="8"/>
      <c r="G52" s="8"/>
    </row>
    <row r="53" spans="4:7" x14ac:dyDescent="0.2">
      <c r="D53" s="8"/>
      <c r="E53" s="8"/>
      <c r="F53" s="8"/>
      <c r="G53" s="8"/>
    </row>
    <row r="54" spans="4:7" x14ac:dyDescent="0.2">
      <c r="D54" s="8"/>
      <c r="E54" s="8"/>
      <c r="F54" s="8"/>
      <c r="G54" s="8"/>
    </row>
    <row r="55" spans="4:7" x14ac:dyDescent="0.2">
      <c r="D55" s="8"/>
      <c r="E55" s="8"/>
      <c r="F55" s="8"/>
      <c r="G55" s="8"/>
    </row>
    <row r="56" spans="4:7" x14ac:dyDescent="0.2">
      <c r="D56" s="8"/>
      <c r="E56" s="8"/>
      <c r="F56" s="8"/>
      <c r="G56" s="8"/>
    </row>
    <row r="57" spans="4:7" x14ac:dyDescent="0.2">
      <c r="D57" s="8"/>
      <c r="E57" s="8"/>
      <c r="F57" s="8"/>
      <c r="G57" s="8"/>
    </row>
    <row r="58" spans="4:7" x14ac:dyDescent="0.2">
      <c r="D58" s="8"/>
      <c r="E58" s="8"/>
      <c r="F58" s="8"/>
      <c r="G58" s="8"/>
    </row>
    <row r="59" spans="4:7" x14ac:dyDescent="0.2">
      <c r="D59" s="8"/>
      <c r="E59" s="8"/>
      <c r="F59" s="8"/>
      <c r="G59" s="8"/>
    </row>
    <row r="60" spans="4:7" x14ac:dyDescent="0.2">
      <c r="D60" s="8"/>
      <c r="E60" s="8"/>
      <c r="F60" s="8"/>
      <c r="G60" s="8"/>
    </row>
    <row r="61" spans="4:7" x14ac:dyDescent="0.2">
      <c r="D61" s="8"/>
      <c r="E61" s="8"/>
      <c r="F61" s="8"/>
      <c r="G61" s="8"/>
    </row>
    <row r="62" spans="4:7" x14ac:dyDescent="0.2">
      <c r="D62" s="8"/>
      <c r="E62" s="8"/>
      <c r="F62" s="8"/>
      <c r="G62" s="8"/>
    </row>
    <row r="63" spans="4:7" x14ac:dyDescent="0.2">
      <c r="D63" s="8"/>
      <c r="E63" s="8"/>
      <c r="F63" s="8"/>
      <c r="G63" s="8"/>
    </row>
    <row r="64" spans="4:7" x14ac:dyDescent="0.2">
      <c r="D64" s="8"/>
      <c r="E64" s="8"/>
      <c r="F64" s="8"/>
      <c r="G64" s="8"/>
    </row>
    <row r="65" spans="4:7" x14ac:dyDescent="0.2">
      <c r="D65" s="8"/>
      <c r="E65" s="8"/>
      <c r="F65" s="8"/>
      <c r="G65" s="8"/>
    </row>
    <row r="66" spans="4:7" x14ac:dyDescent="0.2">
      <c r="D66" s="8"/>
      <c r="E66" s="8"/>
      <c r="F66" s="8"/>
      <c r="G66" s="8"/>
    </row>
    <row r="67" spans="4:7" x14ac:dyDescent="0.2">
      <c r="D67" s="8"/>
      <c r="E67" s="8"/>
      <c r="F67" s="8"/>
      <c r="G67" s="8"/>
    </row>
    <row r="68" spans="4:7" x14ac:dyDescent="0.2">
      <c r="D68" s="8"/>
      <c r="E68" s="8"/>
      <c r="F68" s="8"/>
      <c r="G68" s="8"/>
    </row>
    <row r="69" spans="4:7" x14ac:dyDescent="0.2">
      <c r="D69" s="8"/>
      <c r="E69" s="8"/>
      <c r="F69" s="8"/>
      <c r="G69" s="8"/>
    </row>
    <row r="70" spans="4:7" x14ac:dyDescent="0.2">
      <c r="D70" s="8"/>
      <c r="E70" s="8"/>
      <c r="F70" s="8"/>
      <c r="G70" s="8"/>
    </row>
    <row r="71" spans="4:7" x14ac:dyDescent="0.2">
      <c r="D71" s="8"/>
      <c r="E71" s="8"/>
      <c r="F71" s="8"/>
      <c r="G71" s="8"/>
    </row>
    <row r="72" spans="4:7" x14ac:dyDescent="0.2">
      <c r="D72" s="8"/>
      <c r="E72" s="8"/>
      <c r="F72" s="8"/>
      <c r="G72" s="8"/>
    </row>
    <row r="73" spans="4:7" x14ac:dyDescent="0.2">
      <c r="D73" s="8"/>
      <c r="E73" s="8"/>
      <c r="F73" s="8"/>
      <c r="G73" s="8"/>
    </row>
    <row r="74" spans="4:7" x14ac:dyDescent="0.2">
      <c r="D74" s="8"/>
      <c r="E74" s="8"/>
      <c r="F74" s="8"/>
      <c r="G74" s="8"/>
    </row>
    <row r="75" spans="4:7" x14ac:dyDescent="0.2">
      <c r="D75" s="8"/>
      <c r="E75" s="8"/>
      <c r="F75" s="8"/>
      <c r="G75" s="8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F55C-BC53-5147-916D-858BBB076856}">
  <dimension ref="A1:AR1048562"/>
  <sheetViews>
    <sheetView zoomScale="75" zoomScaleNormal="100" workbookViewId="0">
      <pane xSplit="2" topLeftCell="C1" activePane="topRight" state="frozen"/>
      <selection pane="topRight" activeCell="AL15" sqref="AL15"/>
    </sheetView>
  </sheetViews>
  <sheetFormatPr baseColWidth="10" defaultRowHeight="16" x14ac:dyDescent="0.2"/>
  <cols>
    <col min="1" max="1" width="3.33203125" style="23" customWidth="1"/>
    <col min="2" max="2" width="10.83203125" style="23"/>
    <col min="3" max="3" width="3.83203125" style="23" customWidth="1"/>
    <col min="4" max="4" width="10.83203125" style="62"/>
    <col min="5" max="5" width="12.6640625" style="62" customWidth="1"/>
    <col min="6" max="6" width="10.83203125" style="62"/>
    <col min="7" max="7" width="13.33203125" style="62" customWidth="1"/>
    <col min="8" max="8" width="10.83203125" style="62"/>
    <col min="9" max="9" width="3.6640625" style="63" customWidth="1"/>
    <col min="10" max="10" width="17.5" style="63" customWidth="1"/>
    <col min="11" max="12" width="10.83203125" style="63"/>
    <col min="13" max="13" width="18.6640625" style="63" customWidth="1"/>
    <col min="14" max="16" width="10.83203125" style="62"/>
    <col min="17" max="17" width="10.83203125" style="63"/>
    <col min="18" max="18" width="10.83203125" style="62"/>
    <col min="19" max="19" width="3.5" style="63" customWidth="1"/>
    <col min="20" max="20" width="18" style="63" customWidth="1"/>
    <col min="21" max="23" width="10.83203125" style="63"/>
    <col min="24" max="26" width="10.83203125" style="62"/>
    <col min="27" max="27" width="10.83203125" style="63"/>
    <col min="28" max="28" width="10.83203125" style="62"/>
    <col min="29" max="29" width="3.83203125" style="63" customWidth="1"/>
    <col min="30" max="30" width="14" style="62" customWidth="1"/>
    <col min="31" max="31" width="4" style="23" customWidth="1"/>
    <col min="32" max="32" width="10.83203125" style="23"/>
    <col min="33" max="33" width="16.1640625" style="23" customWidth="1"/>
    <col min="34" max="34" width="32.1640625" style="23" customWidth="1"/>
    <col min="35" max="35" width="105.6640625" style="23" customWidth="1"/>
    <col min="36" max="37" width="10.83203125" style="23"/>
    <col min="38" max="38" width="47.6640625" style="23" customWidth="1"/>
    <col min="39" max="39" width="96" style="23" customWidth="1"/>
    <col min="40" max="40" width="10.83203125" style="23" customWidth="1"/>
    <col min="41" max="16384" width="10.83203125" style="23"/>
  </cols>
  <sheetData>
    <row r="1" spans="1:44" x14ac:dyDescent="0.2">
      <c r="A1" s="30"/>
      <c r="B1" s="30"/>
      <c r="C1" s="30"/>
      <c r="D1" s="31"/>
      <c r="E1" s="31"/>
      <c r="F1" s="31"/>
      <c r="G1" s="31"/>
      <c r="H1" s="31"/>
      <c r="I1" s="32"/>
      <c r="J1" s="32"/>
      <c r="K1" s="32"/>
      <c r="L1" s="32"/>
      <c r="M1" s="32"/>
      <c r="N1" s="31"/>
      <c r="O1" s="31"/>
      <c r="P1" s="31"/>
      <c r="Q1" s="32"/>
      <c r="R1" s="31"/>
      <c r="S1" s="32"/>
      <c r="T1" s="32"/>
      <c r="U1" s="32"/>
      <c r="V1" s="32"/>
      <c r="W1" s="32"/>
      <c r="X1" s="31"/>
      <c r="Y1" s="31"/>
      <c r="Z1" s="31"/>
      <c r="AA1" s="32"/>
      <c r="AB1" s="31"/>
      <c r="AC1" s="32"/>
      <c r="AD1" s="31"/>
      <c r="AE1" s="30"/>
    </row>
    <row r="2" spans="1:44" x14ac:dyDescent="0.2">
      <c r="A2" s="30"/>
      <c r="B2" s="93" t="s">
        <v>0</v>
      </c>
      <c r="C2" s="34"/>
      <c r="D2" s="94" t="s">
        <v>8</v>
      </c>
      <c r="E2" s="94"/>
      <c r="F2" s="94"/>
      <c r="G2" s="94"/>
      <c r="H2" s="94"/>
      <c r="I2" s="32"/>
      <c r="J2" s="96" t="s">
        <v>18</v>
      </c>
      <c r="K2" s="96"/>
      <c r="L2" s="96"/>
      <c r="M2" s="96"/>
      <c r="N2" s="96"/>
      <c r="O2" s="96"/>
      <c r="P2" s="96"/>
      <c r="Q2" s="96"/>
      <c r="R2" s="96"/>
      <c r="S2" s="32"/>
      <c r="T2" s="96" t="s">
        <v>6</v>
      </c>
      <c r="U2" s="96"/>
      <c r="V2" s="96"/>
      <c r="W2" s="96"/>
      <c r="X2" s="96"/>
      <c r="Y2" s="96"/>
      <c r="Z2" s="96"/>
      <c r="AA2" s="96"/>
      <c r="AB2" s="96"/>
      <c r="AC2" s="32"/>
      <c r="AD2" s="95" t="s">
        <v>7</v>
      </c>
      <c r="AE2" s="30"/>
      <c r="AG2" s="90" t="s">
        <v>82</v>
      </c>
      <c r="AH2" s="91"/>
      <c r="AI2" s="92"/>
      <c r="AK2" s="90" t="s">
        <v>92</v>
      </c>
      <c r="AL2" s="91"/>
      <c r="AM2" s="92"/>
    </row>
    <row r="3" spans="1:44" ht="74" customHeight="1" x14ac:dyDescent="0.2">
      <c r="A3" s="30"/>
      <c r="B3" s="93"/>
      <c r="C3" s="34"/>
      <c r="D3" s="35" t="s">
        <v>52</v>
      </c>
      <c r="E3" s="35" t="s">
        <v>1</v>
      </c>
      <c r="F3" s="35" t="s">
        <v>53</v>
      </c>
      <c r="G3" s="35" t="s">
        <v>2</v>
      </c>
      <c r="H3" s="36" t="s">
        <v>3</v>
      </c>
      <c r="I3" s="37"/>
      <c r="J3" s="38" t="s">
        <v>15</v>
      </c>
      <c r="K3" s="38" t="s">
        <v>9</v>
      </c>
      <c r="L3" s="38" t="s">
        <v>10</v>
      </c>
      <c r="M3" s="38" t="s">
        <v>11</v>
      </c>
      <c r="N3" s="35" t="s">
        <v>12</v>
      </c>
      <c r="O3" s="35" t="s">
        <v>13</v>
      </c>
      <c r="P3" s="35" t="s">
        <v>14</v>
      </c>
      <c r="Q3" s="39" t="s">
        <v>4</v>
      </c>
      <c r="R3" s="35" t="s">
        <v>16</v>
      </c>
      <c r="S3" s="32"/>
      <c r="T3" s="38" t="s">
        <v>15</v>
      </c>
      <c r="U3" s="38" t="s">
        <v>17</v>
      </c>
      <c r="V3" s="38" t="s">
        <v>10</v>
      </c>
      <c r="W3" s="38" t="s">
        <v>11</v>
      </c>
      <c r="X3" s="35" t="s">
        <v>12</v>
      </c>
      <c r="Y3" s="35" t="s">
        <v>13</v>
      </c>
      <c r="Z3" s="35" t="s">
        <v>14</v>
      </c>
      <c r="AA3" s="39" t="s">
        <v>4</v>
      </c>
      <c r="AB3" s="35" t="s">
        <v>5</v>
      </c>
      <c r="AC3" s="32"/>
      <c r="AD3" s="95"/>
      <c r="AE3" s="30"/>
      <c r="AG3" s="20" t="s">
        <v>63</v>
      </c>
      <c r="AH3" s="40" t="s">
        <v>23</v>
      </c>
      <c r="AI3" s="41" t="s">
        <v>81</v>
      </c>
      <c r="AK3" s="20" t="s">
        <v>83</v>
      </c>
      <c r="AL3" s="19" t="s">
        <v>84</v>
      </c>
      <c r="AM3" s="21" t="s">
        <v>23</v>
      </c>
    </row>
    <row r="4" spans="1:44" ht="20" customHeight="1" x14ac:dyDescent="0.2">
      <c r="A4" s="30"/>
      <c r="B4" s="42">
        <v>1989</v>
      </c>
      <c r="C4" s="30"/>
      <c r="D4" s="43">
        <v>177</v>
      </c>
      <c r="E4" s="43">
        <f>E5-D5</f>
        <v>177</v>
      </c>
      <c r="F4" s="43">
        <v>0</v>
      </c>
      <c r="G4" s="43">
        <v>0</v>
      </c>
      <c r="H4" s="43">
        <f t="shared" ref="H4:H6" si="0">E4+G4</f>
        <v>177</v>
      </c>
      <c r="I4" s="44"/>
      <c r="J4" s="45">
        <v>0.15</v>
      </c>
      <c r="K4" s="46">
        <v>0</v>
      </c>
      <c r="L4" s="46">
        <v>0</v>
      </c>
      <c r="M4" s="46">
        <v>0</v>
      </c>
      <c r="N4" s="47">
        <v>650</v>
      </c>
      <c r="O4" s="47">
        <v>160</v>
      </c>
      <c r="P4" s="48">
        <v>80</v>
      </c>
      <c r="Q4" s="46">
        <v>0.3</v>
      </c>
      <c r="R4" s="48">
        <f>D4*J4*Q4*((K4*N4)+(L4*O4)+(M4*P4))</f>
        <v>0</v>
      </c>
      <c r="S4" s="44"/>
      <c r="T4" s="45">
        <v>0</v>
      </c>
      <c r="U4" s="46">
        <v>0</v>
      </c>
      <c r="V4" s="46">
        <v>0</v>
      </c>
      <c r="W4" s="46">
        <v>0</v>
      </c>
      <c r="X4" s="47">
        <v>650</v>
      </c>
      <c r="Y4" s="47">
        <v>160</v>
      </c>
      <c r="Z4" s="48">
        <v>80</v>
      </c>
      <c r="AA4" s="46">
        <v>0.3</v>
      </c>
      <c r="AB4" s="48">
        <f>F4*T4*AA4*((U4*X4)+(V4*Y4)+(W4*Z4))</f>
        <v>0</v>
      </c>
      <c r="AC4" s="44"/>
      <c r="AD4" s="48">
        <f t="shared" ref="AD4:AD37" si="1">R4+AB4</f>
        <v>0</v>
      </c>
      <c r="AE4" s="30"/>
      <c r="AG4" s="14" t="s">
        <v>67</v>
      </c>
      <c r="AH4" s="15" t="s">
        <v>65</v>
      </c>
      <c r="AI4" s="26"/>
      <c r="AJ4" s="49"/>
      <c r="AK4" s="22">
        <v>0.3</v>
      </c>
      <c r="AL4" s="23" t="s">
        <v>85</v>
      </c>
      <c r="AM4" s="24" t="s">
        <v>91</v>
      </c>
      <c r="AQ4" s="35"/>
      <c r="AR4" s="35"/>
    </row>
    <row r="5" spans="1:44" ht="20" x14ac:dyDescent="0.2">
      <c r="A5" s="30"/>
      <c r="B5" s="42">
        <v>1990</v>
      </c>
      <c r="C5" s="30"/>
      <c r="D5" s="43">
        <v>228</v>
      </c>
      <c r="E5" s="43">
        <v>405</v>
      </c>
      <c r="F5" s="43">
        <v>0</v>
      </c>
      <c r="G5" s="43">
        <v>0</v>
      </c>
      <c r="H5" s="43">
        <f t="shared" si="0"/>
        <v>405</v>
      </c>
      <c r="I5" s="44"/>
      <c r="J5" s="45">
        <v>0.16</v>
      </c>
      <c r="K5" s="46">
        <v>0</v>
      </c>
      <c r="L5" s="46">
        <v>0</v>
      </c>
      <c r="M5" s="46">
        <v>0</v>
      </c>
      <c r="N5" s="47">
        <v>650</v>
      </c>
      <c r="O5" s="47">
        <v>160</v>
      </c>
      <c r="P5" s="48">
        <v>80</v>
      </c>
      <c r="Q5" s="46">
        <v>0.3</v>
      </c>
      <c r="R5" s="48">
        <f t="shared" ref="R5:R36" si="2">D5*J5*Q5*((K5*N5)+(L5*O5)+(M5*P5))</f>
        <v>0</v>
      </c>
      <c r="S5" s="44"/>
      <c r="T5" s="45">
        <v>0</v>
      </c>
      <c r="U5" s="46">
        <v>0</v>
      </c>
      <c r="V5" s="46">
        <v>0</v>
      </c>
      <c r="W5" s="46">
        <v>0</v>
      </c>
      <c r="X5" s="47">
        <v>650</v>
      </c>
      <c r="Y5" s="47">
        <v>160</v>
      </c>
      <c r="Z5" s="48">
        <v>80</v>
      </c>
      <c r="AA5" s="46">
        <v>0.3</v>
      </c>
      <c r="AB5" s="48">
        <f t="shared" ref="AB5:AB37" si="3">F5*T5*AA5*((U5*X5)+(V5*Y5)+(W5*Z5))</f>
        <v>0</v>
      </c>
      <c r="AC5" s="44"/>
      <c r="AD5" s="48">
        <f t="shared" si="1"/>
        <v>0</v>
      </c>
      <c r="AE5" s="30"/>
      <c r="AG5" s="14" t="s">
        <v>68</v>
      </c>
      <c r="AH5" s="15" t="s">
        <v>65</v>
      </c>
      <c r="AI5" s="50"/>
      <c r="AK5" s="25">
        <v>20</v>
      </c>
      <c r="AL5" s="23" t="s">
        <v>87</v>
      </c>
      <c r="AM5" s="26" t="s">
        <v>94</v>
      </c>
    </row>
    <row r="6" spans="1:44" ht="20" x14ac:dyDescent="0.2">
      <c r="A6" s="30"/>
      <c r="B6" s="42">
        <v>1991</v>
      </c>
      <c r="C6" s="30"/>
      <c r="D6" s="43">
        <v>295</v>
      </c>
      <c r="E6" s="43">
        <f>E5+D6</f>
        <v>700</v>
      </c>
      <c r="F6" s="43">
        <v>0</v>
      </c>
      <c r="G6" s="43">
        <v>0</v>
      </c>
      <c r="H6" s="43">
        <f t="shared" si="0"/>
        <v>700</v>
      </c>
      <c r="I6" s="44"/>
      <c r="J6" s="46">
        <v>0.17</v>
      </c>
      <c r="K6" s="46">
        <v>0</v>
      </c>
      <c r="L6" s="46">
        <v>0</v>
      </c>
      <c r="M6" s="46">
        <v>0</v>
      </c>
      <c r="N6" s="47">
        <v>650</v>
      </c>
      <c r="O6" s="47">
        <v>160</v>
      </c>
      <c r="P6" s="48">
        <v>80</v>
      </c>
      <c r="Q6" s="46">
        <v>0.3</v>
      </c>
      <c r="R6" s="48">
        <f t="shared" si="2"/>
        <v>0</v>
      </c>
      <c r="S6" s="44"/>
      <c r="T6" s="45">
        <v>0</v>
      </c>
      <c r="U6" s="46">
        <v>0</v>
      </c>
      <c r="V6" s="46">
        <v>0</v>
      </c>
      <c r="W6" s="46">
        <v>0</v>
      </c>
      <c r="X6" s="47">
        <v>650</v>
      </c>
      <c r="Y6" s="47">
        <v>160</v>
      </c>
      <c r="Z6" s="48">
        <v>80</v>
      </c>
      <c r="AA6" s="46">
        <v>0.3</v>
      </c>
      <c r="AB6" s="48">
        <f t="shared" si="3"/>
        <v>0</v>
      </c>
      <c r="AC6" s="44"/>
      <c r="AD6" s="48">
        <f t="shared" si="1"/>
        <v>0</v>
      </c>
      <c r="AE6" s="30"/>
      <c r="AG6" s="14" t="s">
        <v>30</v>
      </c>
      <c r="AH6" s="15" t="s">
        <v>72</v>
      </c>
      <c r="AI6" s="50"/>
      <c r="AK6" s="25">
        <v>4</v>
      </c>
      <c r="AL6" s="23" t="s">
        <v>86</v>
      </c>
      <c r="AM6" s="26" t="s">
        <v>93</v>
      </c>
    </row>
    <row r="7" spans="1:44" ht="20" x14ac:dyDescent="0.2">
      <c r="A7" s="30"/>
      <c r="B7" s="42">
        <v>1992</v>
      </c>
      <c r="C7" s="30"/>
      <c r="D7" s="43">
        <v>399</v>
      </c>
      <c r="E7" s="43">
        <v>1084</v>
      </c>
      <c r="F7" s="43">
        <v>0</v>
      </c>
      <c r="G7" s="43">
        <v>0</v>
      </c>
      <c r="H7" s="43">
        <f t="shared" ref="H7:H37" si="4">E7+G7</f>
        <v>1084</v>
      </c>
      <c r="I7" s="44"/>
      <c r="J7" s="46">
        <v>0.17</v>
      </c>
      <c r="K7" s="46">
        <v>0</v>
      </c>
      <c r="L7" s="46">
        <v>0</v>
      </c>
      <c r="M7" s="46">
        <v>0</v>
      </c>
      <c r="N7" s="47">
        <v>650</v>
      </c>
      <c r="O7" s="47">
        <v>160</v>
      </c>
      <c r="P7" s="48">
        <v>80</v>
      </c>
      <c r="Q7" s="46">
        <v>0.3</v>
      </c>
      <c r="R7" s="48">
        <f t="shared" si="2"/>
        <v>0</v>
      </c>
      <c r="S7" s="44"/>
      <c r="T7" s="45">
        <v>0</v>
      </c>
      <c r="U7" s="46">
        <v>0</v>
      </c>
      <c r="V7" s="46">
        <v>0</v>
      </c>
      <c r="W7" s="46">
        <v>0</v>
      </c>
      <c r="X7" s="47">
        <v>650</v>
      </c>
      <c r="Y7" s="47">
        <v>160</v>
      </c>
      <c r="Z7" s="48">
        <v>80</v>
      </c>
      <c r="AA7" s="46">
        <v>0.3</v>
      </c>
      <c r="AB7" s="48">
        <f t="shared" si="3"/>
        <v>0</v>
      </c>
      <c r="AC7" s="44"/>
      <c r="AD7" s="48">
        <f>R7+AB7</f>
        <v>0</v>
      </c>
      <c r="AE7" s="30"/>
      <c r="AG7" s="14" t="s">
        <v>26</v>
      </c>
      <c r="AH7" s="15" t="s">
        <v>71</v>
      </c>
      <c r="AI7" s="50"/>
      <c r="AK7" s="25">
        <v>650</v>
      </c>
      <c r="AL7" s="23" t="s">
        <v>89</v>
      </c>
      <c r="AM7" s="26" t="s">
        <v>66</v>
      </c>
    </row>
    <row r="8" spans="1:44" ht="20" x14ac:dyDescent="0.2">
      <c r="A8" s="30"/>
      <c r="B8" s="42">
        <v>1993</v>
      </c>
      <c r="C8" s="30"/>
      <c r="D8" s="43">
        <v>591</v>
      </c>
      <c r="E8" s="43">
        <v>1675</v>
      </c>
      <c r="F8" s="43">
        <v>0</v>
      </c>
      <c r="G8" s="43">
        <v>0</v>
      </c>
      <c r="H8" s="43">
        <f t="shared" si="4"/>
        <v>1675</v>
      </c>
      <c r="I8" s="44"/>
      <c r="J8" s="46">
        <v>0.23499999999999999</v>
      </c>
      <c r="K8" s="46">
        <v>0</v>
      </c>
      <c r="L8" s="46">
        <v>0</v>
      </c>
      <c r="M8" s="46">
        <v>0</v>
      </c>
      <c r="N8" s="47">
        <v>650</v>
      </c>
      <c r="O8" s="47">
        <v>160</v>
      </c>
      <c r="P8" s="48">
        <v>80</v>
      </c>
      <c r="Q8" s="46">
        <v>0.3</v>
      </c>
      <c r="R8" s="48">
        <f t="shared" si="2"/>
        <v>0</v>
      </c>
      <c r="S8" s="44"/>
      <c r="T8" s="45">
        <v>0</v>
      </c>
      <c r="U8" s="46">
        <v>0</v>
      </c>
      <c r="V8" s="46">
        <v>0</v>
      </c>
      <c r="W8" s="46">
        <v>0</v>
      </c>
      <c r="X8" s="47">
        <v>650</v>
      </c>
      <c r="Y8" s="47">
        <v>160</v>
      </c>
      <c r="Z8" s="48">
        <v>80</v>
      </c>
      <c r="AA8" s="46">
        <v>0.3</v>
      </c>
      <c r="AB8" s="48">
        <f t="shared" si="3"/>
        <v>0</v>
      </c>
      <c r="AC8" s="44"/>
      <c r="AD8" s="48">
        <f t="shared" si="1"/>
        <v>0</v>
      </c>
      <c r="AE8" s="30"/>
      <c r="AG8" s="14" t="s">
        <v>25</v>
      </c>
      <c r="AH8" s="15" t="s">
        <v>72</v>
      </c>
      <c r="AI8" s="50"/>
      <c r="AK8" s="25">
        <v>160</v>
      </c>
      <c r="AL8" s="23" t="s">
        <v>88</v>
      </c>
      <c r="AM8" s="26" t="s">
        <v>66</v>
      </c>
    </row>
    <row r="9" spans="1:44" ht="20" x14ac:dyDescent="0.2">
      <c r="A9" s="30"/>
      <c r="B9" s="42">
        <v>1994</v>
      </c>
      <c r="C9" s="30"/>
      <c r="D9" s="43">
        <v>792</v>
      </c>
      <c r="E9" s="43">
        <v>2467</v>
      </c>
      <c r="F9" s="43">
        <v>0</v>
      </c>
      <c r="G9" s="43">
        <v>0</v>
      </c>
      <c r="H9" s="43">
        <f t="shared" si="4"/>
        <v>2467</v>
      </c>
      <c r="I9" s="44"/>
      <c r="J9" s="46">
        <v>0.35399999999999998</v>
      </c>
      <c r="K9" s="46">
        <v>0</v>
      </c>
      <c r="L9" s="46">
        <v>0</v>
      </c>
      <c r="M9" s="46">
        <v>0</v>
      </c>
      <c r="N9" s="47">
        <v>650</v>
      </c>
      <c r="O9" s="47">
        <v>160</v>
      </c>
      <c r="P9" s="48">
        <v>80</v>
      </c>
      <c r="Q9" s="46">
        <v>0.3</v>
      </c>
      <c r="R9" s="48">
        <f t="shared" si="2"/>
        <v>0</v>
      </c>
      <c r="S9" s="44"/>
      <c r="T9" s="45">
        <v>0</v>
      </c>
      <c r="U9" s="46">
        <v>0</v>
      </c>
      <c r="V9" s="46">
        <v>0</v>
      </c>
      <c r="W9" s="46">
        <v>0</v>
      </c>
      <c r="X9" s="47">
        <v>650</v>
      </c>
      <c r="Y9" s="47">
        <v>160</v>
      </c>
      <c r="Z9" s="48">
        <v>80</v>
      </c>
      <c r="AA9" s="46">
        <v>0.3</v>
      </c>
      <c r="AB9" s="48">
        <f t="shared" si="3"/>
        <v>0</v>
      </c>
      <c r="AC9" s="44"/>
      <c r="AD9" s="48">
        <f t="shared" si="1"/>
        <v>0</v>
      </c>
      <c r="AE9" s="30"/>
      <c r="AG9" s="14" t="s">
        <v>64</v>
      </c>
      <c r="AH9" s="15" t="s">
        <v>65</v>
      </c>
      <c r="AI9" s="50"/>
      <c r="AK9" s="27">
        <v>80</v>
      </c>
      <c r="AL9" s="28" t="s">
        <v>90</v>
      </c>
      <c r="AM9" s="29" t="s">
        <v>66</v>
      </c>
    </row>
    <row r="10" spans="1:44" ht="20" x14ac:dyDescent="0.2">
      <c r="A10" s="30"/>
      <c r="B10" s="42">
        <v>1995</v>
      </c>
      <c r="C10" s="30"/>
      <c r="D10" s="43">
        <v>1062</v>
      </c>
      <c r="E10" s="43">
        <f>E9+D10</f>
        <v>3529</v>
      </c>
      <c r="F10" s="43">
        <v>0</v>
      </c>
      <c r="G10" s="43">
        <v>0</v>
      </c>
      <c r="H10" s="43">
        <f t="shared" si="4"/>
        <v>3529</v>
      </c>
      <c r="I10" s="44"/>
      <c r="J10" s="46">
        <v>0.45700000000000002</v>
      </c>
      <c r="K10" s="46">
        <v>0</v>
      </c>
      <c r="L10" s="46">
        <v>0</v>
      </c>
      <c r="M10" s="46">
        <v>0</v>
      </c>
      <c r="N10" s="47">
        <v>650</v>
      </c>
      <c r="O10" s="47">
        <v>160</v>
      </c>
      <c r="P10" s="48">
        <v>80</v>
      </c>
      <c r="Q10" s="46">
        <v>0.3</v>
      </c>
      <c r="R10" s="48">
        <f t="shared" si="2"/>
        <v>0</v>
      </c>
      <c r="S10" s="44"/>
      <c r="T10" s="45">
        <v>0</v>
      </c>
      <c r="U10" s="46">
        <v>0</v>
      </c>
      <c r="V10" s="46">
        <v>0</v>
      </c>
      <c r="W10" s="46">
        <v>0</v>
      </c>
      <c r="X10" s="47">
        <v>650</v>
      </c>
      <c r="Y10" s="47">
        <v>160</v>
      </c>
      <c r="Z10" s="48">
        <v>80</v>
      </c>
      <c r="AA10" s="46">
        <v>0.3</v>
      </c>
      <c r="AB10" s="48">
        <f t="shared" si="3"/>
        <v>0</v>
      </c>
      <c r="AC10" s="44"/>
      <c r="AD10" s="48">
        <f t="shared" si="1"/>
        <v>0</v>
      </c>
      <c r="AE10" s="30"/>
      <c r="AG10" s="14" t="s">
        <v>54</v>
      </c>
      <c r="AH10" s="15" t="s">
        <v>65</v>
      </c>
      <c r="AI10" s="50"/>
    </row>
    <row r="11" spans="1:44" ht="20" x14ac:dyDescent="0.2">
      <c r="A11" s="30"/>
      <c r="B11" s="42">
        <v>1996</v>
      </c>
      <c r="C11" s="30"/>
      <c r="D11" s="43">
        <v>806</v>
      </c>
      <c r="E11" s="43">
        <v>4326</v>
      </c>
      <c r="F11" s="43">
        <v>0</v>
      </c>
      <c r="G11" s="43">
        <v>0</v>
      </c>
      <c r="H11" s="43">
        <f t="shared" si="4"/>
        <v>4326</v>
      </c>
      <c r="I11" s="44"/>
      <c r="J11" s="46">
        <v>0.56200000000000006</v>
      </c>
      <c r="K11" s="46">
        <v>0</v>
      </c>
      <c r="L11" s="46">
        <v>0</v>
      </c>
      <c r="M11" s="46">
        <v>0</v>
      </c>
      <c r="N11" s="47">
        <v>650</v>
      </c>
      <c r="O11" s="47">
        <v>160</v>
      </c>
      <c r="P11" s="48">
        <v>80</v>
      </c>
      <c r="Q11" s="46">
        <v>0.3</v>
      </c>
      <c r="R11" s="48">
        <f t="shared" si="2"/>
        <v>0</v>
      </c>
      <c r="S11" s="44"/>
      <c r="T11" s="45">
        <v>0</v>
      </c>
      <c r="U11" s="46">
        <v>0</v>
      </c>
      <c r="V11" s="46">
        <v>0</v>
      </c>
      <c r="W11" s="46">
        <v>0</v>
      </c>
      <c r="X11" s="47">
        <v>650</v>
      </c>
      <c r="Y11" s="47">
        <v>160</v>
      </c>
      <c r="Z11" s="48">
        <v>80</v>
      </c>
      <c r="AA11" s="46">
        <v>0.3</v>
      </c>
      <c r="AB11" s="48">
        <f t="shared" si="3"/>
        <v>0</v>
      </c>
      <c r="AC11" s="44"/>
      <c r="AD11" s="48">
        <f t="shared" si="1"/>
        <v>0</v>
      </c>
      <c r="AE11" s="30"/>
      <c r="AG11" s="14" t="s">
        <v>56</v>
      </c>
      <c r="AH11" s="15" t="s">
        <v>70</v>
      </c>
      <c r="AI11" s="50"/>
    </row>
    <row r="12" spans="1:44" ht="20" x14ac:dyDescent="0.2">
      <c r="A12" s="30"/>
      <c r="B12" s="42">
        <v>1997</v>
      </c>
      <c r="C12" s="30"/>
      <c r="D12" s="43">
        <v>853</v>
      </c>
      <c r="E12" s="43">
        <v>5178</v>
      </c>
      <c r="F12" s="43">
        <v>0</v>
      </c>
      <c r="G12" s="43">
        <v>0</v>
      </c>
      <c r="H12" s="43">
        <f t="shared" si="4"/>
        <v>5178</v>
      </c>
      <c r="I12" s="44"/>
      <c r="J12" s="46">
        <v>0.63</v>
      </c>
      <c r="K12" s="46">
        <v>0</v>
      </c>
      <c r="L12" s="46">
        <v>0</v>
      </c>
      <c r="M12" s="46">
        <v>0</v>
      </c>
      <c r="N12" s="47">
        <v>650</v>
      </c>
      <c r="O12" s="47">
        <v>160</v>
      </c>
      <c r="P12" s="48">
        <v>80</v>
      </c>
      <c r="Q12" s="46">
        <v>0.3</v>
      </c>
      <c r="R12" s="48">
        <f t="shared" si="2"/>
        <v>0</v>
      </c>
      <c r="S12" s="44"/>
      <c r="T12" s="45">
        <v>0</v>
      </c>
      <c r="U12" s="46">
        <v>0</v>
      </c>
      <c r="V12" s="46">
        <v>0</v>
      </c>
      <c r="W12" s="46">
        <v>0</v>
      </c>
      <c r="X12" s="47">
        <v>650</v>
      </c>
      <c r="Y12" s="47">
        <v>160</v>
      </c>
      <c r="Z12" s="48">
        <v>80</v>
      </c>
      <c r="AA12" s="46">
        <v>0.3</v>
      </c>
      <c r="AB12" s="48">
        <f t="shared" si="3"/>
        <v>0</v>
      </c>
      <c r="AC12" s="44"/>
      <c r="AD12" s="48">
        <f t="shared" si="1"/>
        <v>0</v>
      </c>
      <c r="AE12" s="30"/>
      <c r="AG12" s="14" t="s">
        <v>58</v>
      </c>
      <c r="AH12" s="15" t="s">
        <v>79</v>
      </c>
      <c r="AI12" s="50"/>
    </row>
    <row r="13" spans="1:44" ht="21" customHeight="1" x14ac:dyDescent="0.2">
      <c r="A13" s="30"/>
      <c r="B13" s="42">
        <v>1998</v>
      </c>
      <c r="C13" s="30"/>
      <c r="D13" s="43">
        <v>1010</v>
      </c>
      <c r="E13" s="43">
        <v>6185</v>
      </c>
      <c r="F13" s="43">
        <v>0</v>
      </c>
      <c r="G13" s="43">
        <v>0</v>
      </c>
      <c r="H13" s="43">
        <f t="shared" si="4"/>
        <v>6185</v>
      </c>
      <c r="I13" s="44"/>
      <c r="J13" s="46">
        <v>0.78500000000000003</v>
      </c>
      <c r="K13" s="46">
        <v>1.8683274021352312E-2</v>
      </c>
      <c r="L13" s="46">
        <v>0</v>
      </c>
      <c r="M13" s="46">
        <v>0</v>
      </c>
      <c r="N13" s="47">
        <v>650</v>
      </c>
      <c r="O13" s="47">
        <v>160</v>
      </c>
      <c r="P13" s="48">
        <v>80</v>
      </c>
      <c r="Q13" s="46">
        <v>0.3</v>
      </c>
      <c r="R13" s="48">
        <f>D13*J13*Q13*((K13*N13)+(L13*O13)+(M13*P13))</f>
        <v>2888.5415925266902</v>
      </c>
      <c r="S13" s="44"/>
      <c r="T13" s="45">
        <v>0</v>
      </c>
      <c r="U13" s="46">
        <v>0</v>
      </c>
      <c r="V13" s="46">
        <v>0</v>
      </c>
      <c r="W13" s="46">
        <v>0</v>
      </c>
      <c r="X13" s="47">
        <v>650</v>
      </c>
      <c r="Y13" s="47">
        <v>160</v>
      </c>
      <c r="Z13" s="48">
        <v>80</v>
      </c>
      <c r="AA13" s="46">
        <v>0.3</v>
      </c>
      <c r="AB13" s="48">
        <f t="shared" si="3"/>
        <v>0</v>
      </c>
      <c r="AC13" s="44"/>
      <c r="AD13" s="48">
        <f t="shared" si="1"/>
        <v>2888.5415925266902</v>
      </c>
      <c r="AE13" s="30"/>
      <c r="AG13" s="14" t="s">
        <v>27</v>
      </c>
      <c r="AH13" s="16" t="s">
        <v>73</v>
      </c>
      <c r="AI13" s="26"/>
    </row>
    <row r="14" spans="1:44" ht="21" customHeight="1" x14ac:dyDescent="0.2">
      <c r="A14" s="30"/>
      <c r="B14" s="42">
        <v>1999</v>
      </c>
      <c r="C14" s="30"/>
      <c r="D14" s="43">
        <v>1676</v>
      </c>
      <c r="E14" s="43">
        <v>7864</v>
      </c>
      <c r="F14" s="43">
        <v>0</v>
      </c>
      <c r="G14" s="43">
        <v>0</v>
      </c>
      <c r="H14" s="43">
        <f t="shared" si="4"/>
        <v>7864</v>
      </c>
      <c r="I14" s="44"/>
      <c r="J14" s="46">
        <v>0.93700000000000006</v>
      </c>
      <c r="K14" s="46">
        <v>1.6903914590747332E-2</v>
      </c>
      <c r="L14" s="46">
        <v>0</v>
      </c>
      <c r="M14" s="46">
        <v>0</v>
      </c>
      <c r="N14" s="47">
        <v>650</v>
      </c>
      <c r="O14" s="47">
        <v>160</v>
      </c>
      <c r="P14" s="48">
        <v>80</v>
      </c>
      <c r="Q14" s="46">
        <v>0.3</v>
      </c>
      <c r="R14" s="48">
        <f t="shared" si="2"/>
        <v>5176.4915124555164</v>
      </c>
      <c r="S14" s="44"/>
      <c r="T14" s="45">
        <v>0</v>
      </c>
      <c r="U14" s="46">
        <v>0</v>
      </c>
      <c r="V14" s="46">
        <v>0</v>
      </c>
      <c r="W14" s="46">
        <v>0</v>
      </c>
      <c r="X14" s="47">
        <v>650</v>
      </c>
      <c r="Y14" s="47">
        <v>160</v>
      </c>
      <c r="Z14" s="48">
        <v>80</v>
      </c>
      <c r="AA14" s="46">
        <v>0.3</v>
      </c>
      <c r="AB14" s="48">
        <f t="shared" si="3"/>
        <v>0</v>
      </c>
      <c r="AC14" s="44"/>
      <c r="AD14" s="48">
        <f t="shared" si="1"/>
        <v>5176.4915124555164</v>
      </c>
      <c r="AE14" s="30"/>
      <c r="AG14" s="14" t="s">
        <v>31</v>
      </c>
      <c r="AH14" s="15" t="s">
        <v>74</v>
      </c>
      <c r="AI14" s="76" t="s">
        <v>77</v>
      </c>
    </row>
    <row r="15" spans="1:44" x14ac:dyDescent="0.2">
      <c r="A15" s="30"/>
      <c r="B15" s="42">
        <v>2000</v>
      </c>
      <c r="C15" s="30"/>
      <c r="D15" s="43">
        <v>1495</v>
      </c>
      <c r="E15" s="43">
        <v>9351</v>
      </c>
      <c r="F15" s="43">
        <v>0</v>
      </c>
      <c r="G15" s="43">
        <v>0</v>
      </c>
      <c r="H15" s="43">
        <f t="shared" si="4"/>
        <v>9351</v>
      </c>
      <c r="I15" s="44"/>
      <c r="J15" s="46">
        <v>1.115</v>
      </c>
      <c r="K15" s="46">
        <v>2.669039145907473E-2</v>
      </c>
      <c r="L15" s="46">
        <v>0</v>
      </c>
      <c r="M15" s="46">
        <v>0</v>
      </c>
      <c r="N15" s="47">
        <v>650</v>
      </c>
      <c r="O15" s="47">
        <v>160</v>
      </c>
      <c r="P15" s="48">
        <v>80</v>
      </c>
      <c r="Q15" s="46">
        <v>0.3</v>
      </c>
      <c r="R15" s="48">
        <f t="shared" si="2"/>
        <v>8675.7217526690383</v>
      </c>
      <c r="S15" s="44"/>
      <c r="T15" s="45">
        <v>0</v>
      </c>
      <c r="U15" s="46">
        <v>0</v>
      </c>
      <c r="V15" s="46">
        <v>0</v>
      </c>
      <c r="W15" s="46">
        <v>0</v>
      </c>
      <c r="X15" s="47">
        <v>650</v>
      </c>
      <c r="Y15" s="47">
        <v>160</v>
      </c>
      <c r="Z15" s="48">
        <v>80</v>
      </c>
      <c r="AA15" s="46">
        <v>0.3</v>
      </c>
      <c r="AB15" s="48">
        <f t="shared" si="3"/>
        <v>0</v>
      </c>
      <c r="AC15" s="44"/>
      <c r="AD15" s="48">
        <f t="shared" si="1"/>
        <v>8675.7217526690383</v>
      </c>
      <c r="AE15" s="30"/>
      <c r="AG15" s="14" t="s">
        <v>31</v>
      </c>
      <c r="AH15" s="15" t="s">
        <v>74</v>
      </c>
      <c r="AI15" s="76" t="s">
        <v>95</v>
      </c>
    </row>
    <row r="16" spans="1:44" x14ac:dyDescent="0.2">
      <c r="A16" s="30"/>
      <c r="B16" s="42">
        <v>2001</v>
      </c>
      <c r="C16" s="30"/>
      <c r="D16" s="43">
        <v>2079</v>
      </c>
      <c r="E16" s="43">
        <v>11415</v>
      </c>
      <c r="F16" s="43">
        <v>0</v>
      </c>
      <c r="G16" s="43">
        <v>0</v>
      </c>
      <c r="H16" s="43">
        <f t="shared" si="4"/>
        <v>11415</v>
      </c>
      <c r="I16" s="44"/>
      <c r="J16" s="46">
        <v>1.28</v>
      </c>
      <c r="K16" s="46">
        <v>1.4234875444839857E-2</v>
      </c>
      <c r="L16" s="46">
        <v>0</v>
      </c>
      <c r="M16" s="46">
        <v>0</v>
      </c>
      <c r="N16" s="47">
        <v>650</v>
      </c>
      <c r="O16" s="47">
        <v>160</v>
      </c>
      <c r="P16" s="48">
        <v>80</v>
      </c>
      <c r="Q16" s="46">
        <v>0.3</v>
      </c>
      <c r="R16" s="48">
        <f t="shared" si="2"/>
        <v>7386.7387900355861</v>
      </c>
      <c r="S16" s="44"/>
      <c r="T16" s="45">
        <v>0</v>
      </c>
      <c r="U16" s="46">
        <v>0</v>
      </c>
      <c r="V16" s="46">
        <v>0</v>
      </c>
      <c r="W16" s="46">
        <v>0</v>
      </c>
      <c r="X16" s="47">
        <v>650</v>
      </c>
      <c r="Y16" s="47">
        <v>160</v>
      </c>
      <c r="Z16" s="48">
        <v>80</v>
      </c>
      <c r="AA16" s="46">
        <v>0.3</v>
      </c>
      <c r="AB16" s="48">
        <f t="shared" si="3"/>
        <v>0</v>
      </c>
      <c r="AC16" s="44"/>
      <c r="AD16" s="48">
        <f t="shared" si="1"/>
        <v>7386.7387900355861</v>
      </c>
      <c r="AE16" s="30"/>
      <c r="AG16" s="14" t="s">
        <v>55</v>
      </c>
      <c r="AH16" s="15" t="s">
        <v>70</v>
      </c>
      <c r="AI16" s="77"/>
      <c r="AN16" s="51"/>
    </row>
    <row r="17" spans="1:40" x14ac:dyDescent="0.2">
      <c r="A17" s="30"/>
      <c r="B17" s="42">
        <v>2002</v>
      </c>
      <c r="C17" s="30"/>
      <c r="D17" s="43">
        <v>2321</v>
      </c>
      <c r="E17" s="43">
        <v>13739</v>
      </c>
      <c r="F17" s="43">
        <v>0</v>
      </c>
      <c r="G17" s="43">
        <v>0</v>
      </c>
      <c r="H17" s="43">
        <f t="shared" si="4"/>
        <v>13739</v>
      </c>
      <c r="I17" s="44"/>
      <c r="J17" s="46">
        <v>1.4</v>
      </c>
      <c r="K17" s="46">
        <v>0</v>
      </c>
      <c r="L17" s="46">
        <v>0</v>
      </c>
      <c r="M17" s="46">
        <v>0</v>
      </c>
      <c r="N17" s="47">
        <v>650</v>
      </c>
      <c r="O17" s="47">
        <v>160</v>
      </c>
      <c r="P17" s="48">
        <v>80</v>
      </c>
      <c r="Q17" s="46">
        <v>0.3</v>
      </c>
      <c r="R17" s="48">
        <f t="shared" si="2"/>
        <v>0</v>
      </c>
      <c r="S17" s="44"/>
      <c r="T17" s="45">
        <v>0</v>
      </c>
      <c r="U17" s="46">
        <v>0</v>
      </c>
      <c r="V17" s="46">
        <v>0</v>
      </c>
      <c r="W17" s="46">
        <v>0</v>
      </c>
      <c r="X17" s="47">
        <v>650</v>
      </c>
      <c r="Y17" s="47">
        <v>160</v>
      </c>
      <c r="Z17" s="48">
        <v>80</v>
      </c>
      <c r="AA17" s="46">
        <v>0.3</v>
      </c>
      <c r="AB17" s="48">
        <f t="shared" si="3"/>
        <v>0</v>
      </c>
      <c r="AC17" s="44"/>
      <c r="AD17" s="48">
        <f t="shared" si="1"/>
        <v>0</v>
      </c>
      <c r="AE17" s="30"/>
      <c r="AG17" s="14" t="s">
        <v>57</v>
      </c>
      <c r="AH17" s="15" t="s">
        <v>70</v>
      </c>
      <c r="AI17" s="77"/>
      <c r="AN17" s="51"/>
    </row>
    <row r="18" spans="1:40" x14ac:dyDescent="0.2">
      <c r="A18" s="30"/>
      <c r="B18" s="42">
        <v>2003</v>
      </c>
      <c r="C18" s="30"/>
      <c r="D18" s="43">
        <v>1803</v>
      </c>
      <c r="E18" s="43">
        <v>15371</v>
      </c>
      <c r="F18" s="43">
        <v>0</v>
      </c>
      <c r="G18" s="43">
        <v>0</v>
      </c>
      <c r="H18" s="43">
        <f t="shared" si="4"/>
        <v>15371</v>
      </c>
      <c r="I18" s="44"/>
      <c r="J18" s="46">
        <v>1.55</v>
      </c>
      <c r="K18" s="46">
        <v>0</v>
      </c>
      <c r="L18" s="46">
        <v>0</v>
      </c>
      <c r="M18" s="46">
        <v>0</v>
      </c>
      <c r="N18" s="47">
        <v>650</v>
      </c>
      <c r="O18" s="47">
        <v>160</v>
      </c>
      <c r="P18" s="48">
        <v>80</v>
      </c>
      <c r="Q18" s="46">
        <v>0.3</v>
      </c>
      <c r="R18" s="48">
        <f t="shared" si="2"/>
        <v>0</v>
      </c>
      <c r="S18" s="44"/>
      <c r="T18" s="45">
        <v>0</v>
      </c>
      <c r="U18" s="46">
        <v>0</v>
      </c>
      <c r="V18" s="46">
        <v>0</v>
      </c>
      <c r="W18" s="46">
        <v>0</v>
      </c>
      <c r="X18" s="47">
        <v>650</v>
      </c>
      <c r="Y18" s="47">
        <v>160</v>
      </c>
      <c r="Z18" s="48">
        <v>80</v>
      </c>
      <c r="AA18" s="46">
        <v>0.3</v>
      </c>
      <c r="AB18" s="48">
        <f t="shared" si="3"/>
        <v>0</v>
      </c>
      <c r="AC18" s="44"/>
      <c r="AD18" s="48">
        <f t="shared" si="1"/>
        <v>0</v>
      </c>
      <c r="AE18" s="30"/>
      <c r="AG18" s="14" t="s">
        <v>28</v>
      </c>
      <c r="AH18" s="15" t="s">
        <v>75</v>
      </c>
      <c r="AI18" s="77"/>
    </row>
    <row r="19" spans="1:40" x14ac:dyDescent="0.2">
      <c r="A19" s="30"/>
      <c r="B19" s="42">
        <v>2004</v>
      </c>
      <c r="C19" s="30"/>
      <c r="D19" s="43">
        <v>1201</v>
      </c>
      <c r="E19" s="43">
        <v>16518</v>
      </c>
      <c r="F19" s="43">
        <v>0</v>
      </c>
      <c r="G19" s="43">
        <v>0</v>
      </c>
      <c r="H19" s="43">
        <f t="shared" si="4"/>
        <v>16518</v>
      </c>
      <c r="I19" s="44"/>
      <c r="J19" s="46">
        <v>1.69</v>
      </c>
      <c r="K19" s="46">
        <v>0</v>
      </c>
      <c r="L19" s="46">
        <v>0</v>
      </c>
      <c r="M19" s="46">
        <v>0</v>
      </c>
      <c r="N19" s="47">
        <v>650</v>
      </c>
      <c r="O19" s="47">
        <v>160</v>
      </c>
      <c r="P19" s="48">
        <v>80</v>
      </c>
      <c r="Q19" s="46">
        <v>0.3</v>
      </c>
      <c r="R19" s="48">
        <f t="shared" si="2"/>
        <v>0</v>
      </c>
      <c r="S19" s="44"/>
      <c r="T19" s="45">
        <v>0</v>
      </c>
      <c r="U19" s="46">
        <v>0</v>
      </c>
      <c r="V19" s="46">
        <v>0</v>
      </c>
      <c r="W19" s="46">
        <v>0</v>
      </c>
      <c r="X19" s="47">
        <v>650</v>
      </c>
      <c r="Y19" s="47">
        <v>160</v>
      </c>
      <c r="Z19" s="48">
        <v>80</v>
      </c>
      <c r="AA19" s="46">
        <v>0.3</v>
      </c>
      <c r="AB19" s="48">
        <f t="shared" si="3"/>
        <v>0</v>
      </c>
      <c r="AC19" s="44"/>
      <c r="AD19" s="48">
        <f t="shared" si="1"/>
        <v>0</v>
      </c>
      <c r="AE19" s="30"/>
      <c r="AG19" s="14" t="s">
        <v>29</v>
      </c>
      <c r="AH19" s="15" t="s">
        <v>66</v>
      </c>
      <c r="AI19" s="77"/>
    </row>
    <row r="20" spans="1:40" x14ac:dyDescent="0.2">
      <c r="A20" s="30"/>
      <c r="B20" s="42">
        <v>2005</v>
      </c>
      <c r="C20" s="30"/>
      <c r="D20" s="43">
        <v>1049</v>
      </c>
      <c r="E20" s="43">
        <v>16518</v>
      </c>
      <c r="F20" s="43">
        <v>0</v>
      </c>
      <c r="G20" s="43">
        <v>0</v>
      </c>
      <c r="H20" s="43">
        <f t="shared" si="4"/>
        <v>16518</v>
      </c>
      <c r="I20" s="44"/>
      <c r="J20" s="46">
        <v>1.73</v>
      </c>
      <c r="K20" s="46">
        <v>8.0071174377224202E-3</v>
      </c>
      <c r="L20" s="46">
        <v>0</v>
      </c>
      <c r="M20" s="46">
        <v>0</v>
      </c>
      <c r="N20" s="47">
        <v>650</v>
      </c>
      <c r="O20" s="47">
        <v>160</v>
      </c>
      <c r="P20" s="48">
        <v>80</v>
      </c>
      <c r="Q20" s="46">
        <v>0.3</v>
      </c>
      <c r="R20" s="48">
        <f t="shared" si="2"/>
        <v>2833.5599199288254</v>
      </c>
      <c r="S20" s="44"/>
      <c r="T20" s="45">
        <v>0</v>
      </c>
      <c r="U20" s="46">
        <v>0</v>
      </c>
      <c r="V20" s="46">
        <v>0</v>
      </c>
      <c r="W20" s="46">
        <v>0</v>
      </c>
      <c r="X20" s="47">
        <v>650</v>
      </c>
      <c r="Y20" s="47">
        <v>160</v>
      </c>
      <c r="Z20" s="48">
        <v>80</v>
      </c>
      <c r="AA20" s="46">
        <v>0.3</v>
      </c>
      <c r="AB20" s="48">
        <f t="shared" si="3"/>
        <v>0</v>
      </c>
      <c r="AC20" s="44"/>
      <c r="AD20" s="48">
        <f t="shared" si="1"/>
        <v>2833.5599199288254</v>
      </c>
      <c r="AE20" s="30"/>
      <c r="AG20" s="14" t="s">
        <v>32</v>
      </c>
      <c r="AH20" s="15" t="s">
        <v>65</v>
      </c>
      <c r="AI20" s="77"/>
    </row>
    <row r="21" spans="1:40" x14ac:dyDescent="0.2">
      <c r="A21" s="30"/>
      <c r="B21" s="42">
        <v>2006</v>
      </c>
      <c r="C21" s="30"/>
      <c r="D21" s="43">
        <v>1208</v>
      </c>
      <c r="E21" s="43">
        <v>17474</v>
      </c>
      <c r="F21" s="43">
        <v>0</v>
      </c>
      <c r="G21" s="43">
        <v>0</v>
      </c>
      <c r="H21" s="43">
        <f t="shared" si="4"/>
        <v>17474</v>
      </c>
      <c r="I21" s="44"/>
      <c r="J21" s="46">
        <v>1.8486199999999999</v>
      </c>
      <c r="K21" s="46">
        <v>2.7580071174377222E-2</v>
      </c>
      <c r="L21" s="46">
        <v>0</v>
      </c>
      <c r="M21" s="46">
        <v>0</v>
      </c>
      <c r="N21" s="47">
        <v>650</v>
      </c>
      <c r="O21" s="47">
        <v>160</v>
      </c>
      <c r="P21" s="48">
        <v>80</v>
      </c>
      <c r="Q21" s="46">
        <v>0.3</v>
      </c>
      <c r="R21" s="48">
        <f t="shared" si="2"/>
        <v>12010.043365836298</v>
      </c>
      <c r="S21" s="44"/>
      <c r="T21" s="45">
        <v>0</v>
      </c>
      <c r="U21" s="46">
        <v>0</v>
      </c>
      <c r="V21" s="46">
        <v>0</v>
      </c>
      <c r="W21" s="46">
        <v>0</v>
      </c>
      <c r="X21" s="47">
        <v>650</v>
      </c>
      <c r="Y21" s="47">
        <v>160</v>
      </c>
      <c r="Z21" s="48">
        <v>80</v>
      </c>
      <c r="AA21" s="46">
        <v>0.3</v>
      </c>
      <c r="AB21" s="48">
        <f t="shared" si="3"/>
        <v>0</v>
      </c>
      <c r="AC21" s="44"/>
      <c r="AD21" s="48">
        <f t="shared" si="1"/>
        <v>12010.043365836298</v>
      </c>
      <c r="AE21" s="30"/>
      <c r="AG21" s="14" t="s">
        <v>69</v>
      </c>
      <c r="AH21" s="15" t="s">
        <v>76</v>
      </c>
      <c r="AI21" s="77"/>
    </row>
    <row r="22" spans="1:40" x14ac:dyDescent="0.2">
      <c r="A22" s="30"/>
      <c r="B22" s="42">
        <v>2007</v>
      </c>
      <c r="C22" s="30"/>
      <c r="D22" s="43">
        <v>883</v>
      </c>
      <c r="E22" s="43">
        <v>18578</v>
      </c>
      <c r="F22" s="43">
        <v>0</v>
      </c>
      <c r="G22" s="43">
        <v>0</v>
      </c>
      <c r="H22" s="43">
        <f t="shared" si="4"/>
        <v>18578</v>
      </c>
      <c r="I22" s="44"/>
      <c r="J22" s="46">
        <v>1.8876700000000002</v>
      </c>
      <c r="K22" s="46">
        <v>0</v>
      </c>
      <c r="L22" s="46">
        <v>0</v>
      </c>
      <c r="M22" s="46">
        <v>0</v>
      </c>
      <c r="N22" s="47">
        <v>650</v>
      </c>
      <c r="O22" s="47">
        <v>160</v>
      </c>
      <c r="P22" s="48">
        <v>80</v>
      </c>
      <c r="Q22" s="46">
        <v>0.3</v>
      </c>
      <c r="R22" s="48">
        <f t="shared" si="2"/>
        <v>0</v>
      </c>
      <c r="S22" s="44"/>
      <c r="T22" s="45">
        <v>0</v>
      </c>
      <c r="U22" s="46">
        <v>0</v>
      </c>
      <c r="V22" s="46">
        <v>0</v>
      </c>
      <c r="W22" s="46">
        <v>0</v>
      </c>
      <c r="X22" s="47">
        <v>650</v>
      </c>
      <c r="Y22" s="47">
        <v>160</v>
      </c>
      <c r="Z22" s="48">
        <v>80</v>
      </c>
      <c r="AA22" s="46">
        <v>0.3</v>
      </c>
      <c r="AB22" s="48">
        <f t="shared" si="3"/>
        <v>0</v>
      </c>
      <c r="AC22" s="44"/>
      <c r="AD22" s="48">
        <f t="shared" si="1"/>
        <v>0</v>
      </c>
      <c r="AE22" s="30"/>
      <c r="AG22" s="14" t="s">
        <v>59</v>
      </c>
      <c r="AH22" s="15" t="s">
        <v>78</v>
      </c>
      <c r="AI22" s="77"/>
    </row>
    <row r="23" spans="1:40" x14ac:dyDescent="0.2">
      <c r="A23" s="30"/>
      <c r="B23" s="42">
        <v>2008</v>
      </c>
      <c r="C23" s="30"/>
      <c r="D23" s="43">
        <v>863</v>
      </c>
      <c r="E23" s="43">
        <v>19469</v>
      </c>
      <c r="F23" s="43">
        <v>1</v>
      </c>
      <c r="G23" s="43">
        <v>3</v>
      </c>
      <c r="H23" s="43">
        <f t="shared" si="4"/>
        <v>19472</v>
      </c>
      <c r="I23" s="44"/>
      <c r="J23" s="46">
        <v>1.9227700000000001</v>
      </c>
      <c r="K23" s="46">
        <v>0</v>
      </c>
      <c r="L23" s="46">
        <v>0</v>
      </c>
      <c r="M23" s="46">
        <v>0</v>
      </c>
      <c r="N23" s="47">
        <v>650</v>
      </c>
      <c r="O23" s="47">
        <v>160</v>
      </c>
      <c r="P23" s="48">
        <v>80</v>
      </c>
      <c r="Q23" s="46">
        <v>0.3</v>
      </c>
      <c r="R23" s="48">
        <f t="shared" si="2"/>
        <v>0</v>
      </c>
      <c r="S23" s="44"/>
      <c r="T23" s="46">
        <v>5</v>
      </c>
      <c r="U23" s="46">
        <v>0</v>
      </c>
      <c r="V23" s="46">
        <v>0</v>
      </c>
      <c r="W23" s="46">
        <v>0</v>
      </c>
      <c r="X23" s="47">
        <v>650</v>
      </c>
      <c r="Y23" s="47">
        <v>160</v>
      </c>
      <c r="Z23" s="48">
        <v>80</v>
      </c>
      <c r="AA23" s="46">
        <v>0.3</v>
      </c>
      <c r="AB23" s="48">
        <f t="shared" si="3"/>
        <v>0</v>
      </c>
      <c r="AC23" s="44"/>
      <c r="AD23" s="48">
        <f t="shared" si="1"/>
        <v>0</v>
      </c>
      <c r="AE23" s="30"/>
      <c r="AG23" s="14" t="s">
        <v>61</v>
      </c>
      <c r="AH23" s="15" t="s">
        <v>74</v>
      </c>
      <c r="AI23" s="76" t="s">
        <v>62</v>
      </c>
    </row>
    <row r="24" spans="1:40" x14ac:dyDescent="0.2">
      <c r="A24" s="30"/>
      <c r="B24" s="42">
        <v>2009</v>
      </c>
      <c r="C24" s="30"/>
      <c r="D24" s="43">
        <f>952-12</f>
        <v>940</v>
      </c>
      <c r="E24" s="43">
        <v>20301</v>
      </c>
      <c r="F24" s="43">
        <v>12</v>
      </c>
      <c r="G24" s="43">
        <v>15</v>
      </c>
      <c r="H24" s="43">
        <f t="shared" si="4"/>
        <v>20316</v>
      </c>
      <c r="I24" s="44"/>
      <c r="J24" s="46">
        <v>2.0134500000000002</v>
      </c>
      <c r="K24" s="46">
        <v>8.8967971530249119E-3</v>
      </c>
      <c r="L24" s="46">
        <v>0</v>
      </c>
      <c r="M24" s="46">
        <v>0</v>
      </c>
      <c r="N24" s="47">
        <v>650</v>
      </c>
      <c r="O24" s="47">
        <v>160</v>
      </c>
      <c r="P24" s="48">
        <v>80</v>
      </c>
      <c r="Q24" s="46">
        <v>0.3</v>
      </c>
      <c r="R24" s="48">
        <f t="shared" si="2"/>
        <v>3283.4998665480434</v>
      </c>
      <c r="S24" s="44"/>
      <c r="T24" s="46">
        <v>5</v>
      </c>
      <c r="U24" s="46">
        <v>0</v>
      </c>
      <c r="V24" s="46">
        <v>0</v>
      </c>
      <c r="W24" s="46">
        <v>0</v>
      </c>
      <c r="X24" s="47">
        <v>650</v>
      </c>
      <c r="Y24" s="47">
        <v>160</v>
      </c>
      <c r="Z24" s="48">
        <v>80</v>
      </c>
      <c r="AA24" s="46">
        <v>0.3</v>
      </c>
      <c r="AB24" s="48">
        <f t="shared" si="3"/>
        <v>0</v>
      </c>
      <c r="AC24" s="44"/>
      <c r="AD24" s="48">
        <f t="shared" si="1"/>
        <v>3283.4998665480434</v>
      </c>
      <c r="AE24" s="30"/>
      <c r="AG24" s="17" t="s">
        <v>60</v>
      </c>
      <c r="AH24" s="18" t="s">
        <v>74</v>
      </c>
      <c r="AI24" s="78" t="s">
        <v>95</v>
      </c>
    </row>
    <row r="25" spans="1:40" x14ac:dyDescent="0.2">
      <c r="A25" s="30"/>
      <c r="B25" s="42">
        <v>2010</v>
      </c>
      <c r="C25" s="30"/>
      <c r="D25" s="43">
        <f>754-33</f>
        <v>721</v>
      </c>
      <c r="E25" s="43">
        <f>21164-G25</f>
        <v>21116</v>
      </c>
      <c r="F25" s="43">
        <v>33</v>
      </c>
      <c r="G25" s="43">
        <f>G24+F25</f>
        <v>48</v>
      </c>
      <c r="H25" s="43">
        <f t="shared" si="4"/>
        <v>21164</v>
      </c>
      <c r="I25" s="44"/>
      <c r="J25" s="46">
        <v>2.0580700000000003</v>
      </c>
      <c r="K25" s="46">
        <v>8.8967971530249119E-3</v>
      </c>
      <c r="L25" s="46">
        <v>0</v>
      </c>
      <c r="M25" s="46">
        <v>0</v>
      </c>
      <c r="N25" s="47">
        <v>650</v>
      </c>
      <c r="O25" s="47">
        <v>160</v>
      </c>
      <c r="P25" s="48">
        <v>80</v>
      </c>
      <c r="Q25" s="46">
        <v>0.3</v>
      </c>
      <c r="R25" s="48">
        <f t="shared" si="2"/>
        <v>2574.3269719750892</v>
      </c>
      <c r="S25" s="44"/>
      <c r="T25" s="46">
        <v>5</v>
      </c>
      <c r="U25" s="46">
        <v>0</v>
      </c>
      <c r="V25" s="46">
        <v>0.5</v>
      </c>
      <c r="W25" s="46">
        <v>0</v>
      </c>
      <c r="X25" s="47">
        <v>650</v>
      </c>
      <c r="Y25" s="47">
        <v>160</v>
      </c>
      <c r="Z25" s="48">
        <v>80</v>
      </c>
      <c r="AA25" s="46">
        <v>0.3</v>
      </c>
      <c r="AB25" s="48">
        <f t="shared" si="3"/>
        <v>3960</v>
      </c>
      <c r="AC25" s="44"/>
      <c r="AD25" s="48">
        <f t="shared" si="1"/>
        <v>6534.3269719750897</v>
      </c>
      <c r="AE25" s="30"/>
    </row>
    <row r="26" spans="1:40" x14ac:dyDescent="0.2">
      <c r="A26" s="30"/>
      <c r="B26" s="42">
        <v>2011</v>
      </c>
      <c r="C26" s="30"/>
      <c r="D26" s="43">
        <f>895-G26</f>
        <v>841</v>
      </c>
      <c r="E26" s="43">
        <v>21607</v>
      </c>
      <c r="F26" s="43">
        <v>6</v>
      </c>
      <c r="G26" s="43">
        <f>G25+F26</f>
        <v>54</v>
      </c>
      <c r="H26" s="43">
        <f t="shared" si="4"/>
        <v>21661</v>
      </c>
      <c r="I26" s="44"/>
      <c r="J26" s="46">
        <v>2.2429299999999999</v>
      </c>
      <c r="K26" s="46">
        <v>0.11387900355871899</v>
      </c>
      <c r="L26" s="46">
        <v>0</v>
      </c>
      <c r="M26" s="46">
        <v>0</v>
      </c>
      <c r="N26" s="47">
        <v>650</v>
      </c>
      <c r="O26" s="47">
        <v>160</v>
      </c>
      <c r="P26" s="48">
        <v>80</v>
      </c>
      <c r="Q26" s="46">
        <v>0.3</v>
      </c>
      <c r="R26" s="48">
        <f t="shared" si="2"/>
        <v>41888.034772953775</v>
      </c>
      <c r="S26" s="44"/>
      <c r="T26" s="46">
        <v>5</v>
      </c>
      <c r="U26" s="46">
        <v>0</v>
      </c>
      <c r="V26" s="46">
        <v>0</v>
      </c>
      <c r="W26" s="46">
        <v>0</v>
      </c>
      <c r="X26" s="47">
        <v>650</v>
      </c>
      <c r="Y26" s="47">
        <v>160</v>
      </c>
      <c r="Z26" s="48">
        <v>80</v>
      </c>
      <c r="AA26" s="46">
        <v>0.3</v>
      </c>
      <c r="AB26" s="48">
        <f t="shared" si="3"/>
        <v>0</v>
      </c>
      <c r="AC26" s="44"/>
      <c r="AD26" s="48">
        <f t="shared" si="1"/>
        <v>41888.034772953775</v>
      </c>
      <c r="AE26" s="30"/>
    </row>
    <row r="27" spans="1:40" x14ac:dyDescent="0.2">
      <c r="A27" s="30"/>
      <c r="B27" s="42">
        <v>2012</v>
      </c>
      <c r="C27" s="30"/>
      <c r="D27" s="43">
        <f>998-16</f>
        <v>982</v>
      </c>
      <c r="E27" s="43">
        <v>22297</v>
      </c>
      <c r="F27" s="43">
        <v>16</v>
      </c>
      <c r="G27" s="43">
        <v>68</v>
      </c>
      <c r="H27" s="43">
        <f t="shared" si="4"/>
        <v>22365</v>
      </c>
      <c r="I27" s="44"/>
      <c r="J27" s="46">
        <v>2.42</v>
      </c>
      <c r="K27" s="46">
        <v>0.21441281138790036</v>
      </c>
      <c r="L27" s="46">
        <v>1.2455516014234877E-2</v>
      </c>
      <c r="M27" s="46">
        <v>1.2455516014234877E-2</v>
      </c>
      <c r="N27" s="47">
        <v>650</v>
      </c>
      <c r="O27" s="47">
        <v>160</v>
      </c>
      <c r="P27" s="48">
        <v>80</v>
      </c>
      <c r="Q27" s="46">
        <v>0.3</v>
      </c>
      <c r="R27" s="48">
        <f t="shared" si="2"/>
        <v>101491.3250177936</v>
      </c>
      <c r="S27" s="44"/>
      <c r="T27" s="46">
        <v>5</v>
      </c>
      <c r="U27" s="46">
        <v>0</v>
      </c>
      <c r="V27" s="46">
        <v>0</v>
      </c>
      <c r="W27" s="46">
        <v>0</v>
      </c>
      <c r="X27" s="47">
        <v>650</v>
      </c>
      <c r="Y27" s="47">
        <v>160</v>
      </c>
      <c r="Z27" s="48">
        <v>80</v>
      </c>
      <c r="AA27" s="46">
        <v>0.3</v>
      </c>
      <c r="AB27" s="48">
        <f t="shared" si="3"/>
        <v>0</v>
      </c>
      <c r="AC27" s="44"/>
      <c r="AD27" s="48">
        <f t="shared" si="1"/>
        <v>101491.3250177936</v>
      </c>
      <c r="AE27" s="30"/>
    </row>
    <row r="28" spans="1:40" x14ac:dyDescent="0.2">
      <c r="A28" s="30"/>
      <c r="B28" s="42">
        <v>2013</v>
      </c>
      <c r="C28" s="30"/>
      <c r="D28" s="43">
        <v>1154</v>
      </c>
      <c r="E28" s="43">
        <v>22907</v>
      </c>
      <c r="F28" s="43">
        <v>48</v>
      </c>
      <c r="G28" s="43">
        <f>G27+F28</f>
        <v>116</v>
      </c>
      <c r="H28" s="43">
        <f t="shared" si="4"/>
        <v>23023</v>
      </c>
      <c r="I28" s="44"/>
      <c r="J28" s="46">
        <v>2.5979999999999999</v>
      </c>
      <c r="K28" s="46">
        <v>0.18060498220640567</v>
      </c>
      <c r="L28" s="46">
        <v>2.5800711743772239E-2</v>
      </c>
      <c r="M28" s="46">
        <v>2.5800711743772239E-2</v>
      </c>
      <c r="N28" s="47">
        <v>650</v>
      </c>
      <c r="O28" s="47">
        <v>160</v>
      </c>
      <c r="P28" s="48">
        <v>80</v>
      </c>
      <c r="Q28" s="46">
        <v>0.3</v>
      </c>
      <c r="R28" s="48">
        <f t="shared" si="2"/>
        <v>111156.12803914587</v>
      </c>
      <c r="S28" s="44"/>
      <c r="T28" s="46">
        <v>5</v>
      </c>
      <c r="U28" s="46">
        <v>0</v>
      </c>
      <c r="V28" s="46">
        <v>0.15238095238095237</v>
      </c>
      <c r="W28" s="46">
        <v>0.15238095238095237</v>
      </c>
      <c r="X28" s="47">
        <v>650</v>
      </c>
      <c r="Y28" s="47">
        <v>160</v>
      </c>
      <c r="Z28" s="48">
        <v>80</v>
      </c>
      <c r="AA28" s="46">
        <v>0.3</v>
      </c>
      <c r="AB28" s="48">
        <f t="shared" si="3"/>
        <v>2633.1428571428569</v>
      </c>
      <c r="AC28" s="44"/>
      <c r="AD28" s="48">
        <f t="shared" si="1"/>
        <v>113789.27089628873</v>
      </c>
      <c r="AE28" s="30"/>
    </row>
    <row r="29" spans="1:40" x14ac:dyDescent="0.2">
      <c r="A29" s="30"/>
      <c r="B29" s="42">
        <v>2014</v>
      </c>
      <c r="C29" s="30"/>
      <c r="D29" s="43">
        <v>1766</v>
      </c>
      <c r="E29" s="43">
        <v>23645</v>
      </c>
      <c r="F29" s="43">
        <v>142</v>
      </c>
      <c r="G29" s="43">
        <f>G28+F29</f>
        <v>258</v>
      </c>
      <c r="H29" s="43">
        <f t="shared" si="4"/>
        <v>23903</v>
      </c>
      <c r="I29" s="44"/>
      <c r="J29" s="46">
        <v>2.69</v>
      </c>
      <c r="K29" s="46">
        <v>0.16992882562277578</v>
      </c>
      <c r="L29" s="46">
        <v>3.5587188612099648E-2</v>
      </c>
      <c r="M29" s="46">
        <v>3.5587188612099648E-2</v>
      </c>
      <c r="N29" s="47">
        <v>650</v>
      </c>
      <c r="O29" s="47">
        <v>160</v>
      </c>
      <c r="P29" s="48">
        <v>80</v>
      </c>
      <c r="Q29" s="46">
        <v>0.3</v>
      </c>
      <c r="R29" s="48">
        <f t="shared" si="2"/>
        <v>169586.67037366546</v>
      </c>
      <c r="S29" s="44"/>
      <c r="T29" s="46">
        <v>4.0670000000000002</v>
      </c>
      <c r="U29" s="46">
        <v>0</v>
      </c>
      <c r="V29" s="46">
        <v>9.166666666666666E-2</v>
      </c>
      <c r="W29" s="46">
        <v>9.166666666666666E-2</v>
      </c>
      <c r="X29" s="47">
        <v>650</v>
      </c>
      <c r="Y29" s="47">
        <v>160</v>
      </c>
      <c r="Z29" s="48">
        <v>80</v>
      </c>
      <c r="AA29" s="46">
        <v>0.3</v>
      </c>
      <c r="AB29" s="48">
        <f t="shared" si="3"/>
        <v>3811.5924</v>
      </c>
      <c r="AC29" s="44"/>
      <c r="AD29" s="48">
        <f t="shared" si="1"/>
        <v>173398.26277366545</v>
      </c>
      <c r="AE29" s="30"/>
    </row>
    <row r="30" spans="1:40" x14ac:dyDescent="0.2">
      <c r="A30" s="30"/>
      <c r="B30" s="42">
        <v>2015</v>
      </c>
      <c r="C30" s="30"/>
      <c r="D30" s="43">
        <v>1368</v>
      </c>
      <c r="E30" s="43">
        <v>24867</v>
      </c>
      <c r="F30" s="43">
        <v>546</v>
      </c>
      <c r="G30" s="43">
        <v>792</v>
      </c>
      <c r="H30" s="43">
        <f t="shared" si="4"/>
        <v>25659</v>
      </c>
      <c r="I30" s="44"/>
      <c r="J30" s="46">
        <v>2.7269999999999999</v>
      </c>
      <c r="K30" s="46">
        <v>8.8967971530249115E-2</v>
      </c>
      <c r="L30" s="46">
        <v>2.5800711743772239E-2</v>
      </c>
      <c r="M30" s="46">
        <v>2.5800711743772239E-2</v>
      </c>
      <c r="N30" s="47">
        <v>650</v>
      </c>
      <c r="O30" s="47">
        <v>160</v>
      </c>
      <c r="P30" s="48">
        <v>80</v>
      </c>
      <c r="Q30" s="46">
        <v>0.3</v>
      </c>
      <c r="R30" s="48">
        <f t="shared" si="2"/>
        <v>71650.187871886112</v>
      </c>
      <c r="S30" s="44"/>
      <c r="T30" s="46">
        <v>4.1449999999999996</v>
      </c>
      <c r="U30" s="46">
        <v>8.8095238095238088E-2</v>
      </c>
      <c r="V30" s="46">
        <v>0.35952380952380952</v>
      </c>
      <c r="W30" s="46">
        <v>0.35952380952380952</v>
      </c>
      <c r="X30" s="47">
        <v>650</v>
      </c>
      <c r="Y30" s="47">
        <v>160</v>
      </c>
      <c r="Z30" s="48">
        <v>80</v>
      </c>
      <c r="AA30" s="46">
        <v>0.3</v>
      </c>
      <c r="AB30" s="48">
        <f t="shared" si="3"/>
        <v>97461.799499999979</v>
      </c>
      <c r="AC30" s="44"/>
      <c r="AD30" s="48">
        <f t="shared" si="1"/>
        <v>169111.98737188609</v>
      </c>
      <c r="AE30" s="30"/>
    </row>
    <row r="31" spans="1:40" x14ac:dyDescent="0.2">
      <c r="A31" s="30"/>
      <c r="B31" s="42">
        <v>2016</v>
      </c>
      <c r="C31" s="30"/>
      <c r="D31" s="43">
        <v>1624</v>
      </c>
      <c r="E31" s="43">
        <v>25982</v>
      </c>
      <c r="F31" s="43">
        <v>156</v>
      </c>
      <c r="G31" s="43">
        <v>947</v>
      </c>
      <c r="H31" s="43">
        <f t="shared" si="4"/>
        <v>26929</v>
      </c>
      <c r="I31" s="44"/>
      <c r="J31" s="46">
        <v>2.8479999999999999</v>
      </c>
      <c r="K31" s="46">
        <v>6.5836298932384338E-2</v>
      </c>
      <c r="L31" s="46">
        <v>1.6903914590747332E-2</v>
      </c>
      <c r="M31" s="46">
        <v>1.6903914590747332E-2</v>
      </c>
      <c r="N31" s="47">
        <v>650</v>
      </c>
      <c r="O31" s="47">
        <v>160</v>
      </c>
      <c r="P31" s="48">
        <v>80</v>
      </c>
      <c r="Q31" s="46">
        <v>0.3</v>
      </c>
      <c r="R31" s="48">
        <f t="shared" si="2"/>
        <v>65007.252042704618</v>
      </c>
      <c r="S31" s="44"/>
      <c r="T31" s="46">
        <v>5.2439999999999998</v>
      </c>
      <c r="U31" s="46">
        <v>0.44285714285714284</v>
      </c>
      <c r="V31" s="46">
        <v>0</v>
      </c>
      <c r="W31" s="46">
        <v>0</v>
      </c>
      <c r="X31" s="47">
        <v>650</v>
      </c>
      <c r="Y31" s="47">
        <v>160</v>
      </c>
      <c r="Z31" s="48">
        <v>80</v>
      </c>
      <c r="AA31" s="46">
        <v>0.3</v>
      </c>
      <c r="AB31" s="48">
        <f t="shared" si="3"/>
        <v>70645.669714285701</v>
      </c>
      <c r="AC31" s="44"/>
      <c r="AD31" s="48">
        <f t="shared" si="1"/>
        <v>135652.92175699031</v>
      </c>
      <c r="AE31" s="30"/>
    </row>
    <row r="32" spans="1:40" x14ac:dyDescent="0.2">
      <c r="A32" s="30"/>
      <c r="B32" s="42">
        <v>2017</v>
      </c>
      <c r="C32" s="30"/>
      <c r="D32" s="43">
        <v>1792</v>
      </c>
      <c r="E32" s="43">
        <v>27270</v>
      </c>
      <c r="F32" s="43">
        <v>222</v>
      </c>
      <c r="G32" s="43">
        <v>1169</v>
      </c>
      <c r="H32" s="43">
        <f t="shared" si="4"/>
        <v>28439</v>
      </c>
      <c r="I32" s="44"/>
      <c r="J32" s="46">
        <v>2.976</v>
      </c>
      <c r="K32" s="46">
        <v>9.341637010676157E-2</v>
      </c>
      <c r="L32" s="46">
        <v>4.2704626334519567E-2</v>
      </c>
      <c r="M32" s="46">
        <v>4.2704626334519567E-2</v>
      </c>
      <c r="N32" s="47">
        <v>650</v>
      </c>
      <c r="O32" s="47">
        <v>160</v>
      </c>
      <c r="P32" s="48">
        <v>80</v>
      </c>
      <c r="Q32" s="46">
        <v>0.3</v>
      </c>
      <c r="R32" s="48">
        <f t="shared" si="2"/>
        <v>113544.33412099644</v>
      </c>
      <c r="S32" s="44"/>
      <c r="T32" s="46">
        <v>5.6440000000000001</v>
      </c>
      <c r="U32" s="46">
        <v>0.38</v>
      </c>
      <c r="V32" s="46">
        <v>0.24761904761904763</v>
      </c>
      <c r="W32" s="46">
        <v>0.24761904761904763</v>
      </c>
      <c r="X32" s="47">
        <v>650</v>
      </c>
      <c r="Y32" s="47">
        <v>160</v>
      </c>
      <c r="Z32" s="48">
        <v>80</v>
      </c>
      <c r="AA32" s="46">
        <v>0.3</v>
      </c>
      <c r="AB32" s="48">
        <f t="shared" si="3"/>
        <v>115183.55828571427</v>
      </c>
      <c r="AC32" s="44"/>
      <c r="AD32" s="48">
        <f t="shared" si="1"/>
        <v>228727.89240671071</v>
      </c>
      <c r="AE32" s="30"/>
    </row>
    <row r="33" spans="1:31" x14ac:dyDescent="0.2">
      <c r="A33" s="30"/>
      <c r="B33" s="42">
        <v>2018</v>
      </c>
      <c r="C33" s="30"/>
      <c r="D33" s="43">
        <v>743</v>
      </c>
      <c r="E33" s="43">
        <v>28675</v>
      </c>
      <c r="F33" s="43">
        <v>136</v>
      </c>
      <c r="G33" s="43">
        <v>1305</v>
      </c>
      <c r="H33" s="43">
        <f t="shared" si="4"/>
        <v>29980</v>
      </c>
      <c r="I33" s="44"/>
      <c r="J33" s="46">
        <v>3.2330000000000001</v>
      </c>
      <c r="K33" s="46">
        <v>0.15302491103202848</v>
      </c>
      <c r="L33" s="46">
        <v>3.6476868327402136E-2</v>
      </c>
      <c r="M33" s="46">
        <v>3.6476868327402136E-2</v>
      </c>
      <c r="N33" s="47">
        <v>650</v>
      </c>
      <c r="O33" s="47">
        <v>160</v>
      </c>
      <c r="P33" s="48">
        <v>80</v>
      </c>
      <c r="Q33" s="46">
        <v>0.3</v>
      </c>
      <c r="R33" s="48">
        <f t="shared" si="2"/>
        <v>77987.657071174384</v>
      </c>
      <c r="S33" s="44"/>
      <c r="T33" s="46">
        <v>7.1239999999999997</v>
      </c>
      <c r="U33" s="46">
        <v>0.62857142857142856</v>
      </c>
      <c r="V33" s="46">
        <v>0.19047619047619047</v>
      </c>
      <c r="W33" s="46">
        <v>0.19047619047619047</v>
      </c>
      <c r="X33" s="47">
        <v>650</v>
      </c>
      <c r="Y33" s="47">
        <v>160</v>
      </c>
      <c r="Z33" s="48">
        <v>80</v>
      </c>
      <c r="AA33" s="46">
        <v>0.3</v>
      </c>
      <c r="AB33" s="48">
        <f t="shared" si="3"/>
        <v>132042.32228571427</v>
      </c>
      <c r="AC33" s="44"/>
      <c r="AD33" s="48">
        <f t="shared" si="1"/>
        <v>210029.97935688865</v>
      </c>
      <c r="AE33" s="30"/>
    </row>
    <row r="34" spans="1:31" x14ac:dyDescent="0.2">
      <c r="A34" s="30"/>
      <c r="B34" s="42">
        <v>2019</v>
      </c>
      <c r="C34" s="30"/>
      <c r="D34" s="43">
        <v>325</v>
      </c>
      <c r="E34" s="43">
        <v>29213</v>
      </c>
      <c r="F34" s="43">
        <v>160</v>
      </c>
      <c r="G34" s="43">
        <v>1469</v>
      </c>
      <c r="H34" s="43">
        <f t="shared" si="4"/>
        <v>30682</v>
      </c>
      <c r="I34" s="44"/>
      <c r="J34" s="46">
        <v>3.3170000000000002</v>
      </c>
      <c r="K34" s="46">
        <v>5.8568329718004339E-2</v>
      </c>
      <c r="L34" s="46">
        <v>1.6268980477223426E-2</v>
      </c>
      <c r="M34" s="46">
        <v>1.6268980477223426E-2</v>
      </c>
      <c r="N34" s="47">
        <v>650</v>
      </c>
      <c r="O34" s="47">
        <v>160</v>
      </c>
      <c r="P34" s="48">
        <v>80</v>
      </c>
      <c r="Q34" s="46">
        <v>0.3</v>
      </c>
      <c r="R34" s="48">
        <f t="shared" si="2"/>
        <v>13574.696583514098</v>
      </c>
      <c r="S34" s="44"/>
      <c r="T34" s="46">
        <v>6.9420000000000002</v>
      </c>
      <c r="U34" s="46">
        <v>0.41428571428571426</v>
      </c>
      <c r="V34" s="46">
        <v>0.27738095238095239</v>
      </c>
      <c r="W34" s="46">
        <v>0.27738095238095239</v>
      </c>
      <c r="X34" s="47">
        <v>650</v>
      </c>
      <c r="Y34" s="47">
        <v>160</v>
      </c>
      <c r="Z34" s="48">
        <v>80</v>
      </c>
      <c r="AA34" s="46">
        <v>0.3</v>
      </c>
      <c r="AB34" s="48">
        <f t="shared" si="3"/>
        <v>111912.9737142857</v>
      </c>
      <c r="AC34" s="44"/>
      <c r="AD34" s="48">
        <f t="shared" si="1"/>
        <v>125487.67029779981</v>
      </c>
      <c r="AE34" s="30"/>
    </row>
    <row r="35" spans="1:31" x14ac:dyDescent="0.2">
      <c r="A35" s="30"/>
      <c r="B35" s="42">
        <v>2020</v>
      </c>
      <c r="C35" s="30"/>
      <c r="D35" s="43">
        <v>420</v>
      </c>
      <c r="E35" s="43">
        <v>29456</v>
      </c>
      <c r="F35" s="43">
        <v>32</v>
      </c>
      <c r="G35" s="43">
        <v>1501</v>
      </c>
      <c r="H35" s="43">
        <f t="shared" si="4"/>
        <v>30957</v>
      </c>
      <c r="I35" s="44"/>
      <c r="J35" s="46">
        <v>3.407</v>
      </c>
      <c r="K35" s="46">
        <v>7.8091106290672438E-2</v>
      </c>
      <c r="L35" s="46">
        <v>2.2776572668112796E-2</v>
      </c>
      <c r="M35" s="46">
        <v>2.2776572668112796E-2</v>
      </c>
      <c r="N35" s="47">
        <v>650</v>
      </c>
      <c r="O35" s="47">
        <v>160</v>
      </c>
      <c r="P35" s="48">
        <v>80</v>
      </c>
      <c r="Q35" s="46">
        <v>0.3</v>
      </c>
      <c r="R35" s="48">
        <f t="shared" si="2"/>
        <v>24136.636529284162</v>
      </c>
      <c r="S35" s="44"/>
      <c r="T35" s="46">
        <v>6.84</v>
      </c>
      <c r="U35" s="46">
        <v>0.5714285714285714</v>
      </c>
      <c r="V35" s="46">
        <v>0.20357142857142857</v>
      </c>
      <c r="W35" s="46">
        <v>0.20357142857142857</v>
      </c>
      <c r="X35" s="47">
        <v>650</v>
      </c>
      <c r="Y35" s="47">
        <v>160</v>
      </c>
      <c r="Z35" s="48">
        <v>80</v>
      </c>
      <c r="AA35" s="46">
        <v>0.3</v>
      </c>
      <c r="AB35" s="48">
        <f t="shared" si="3"/>
        <v>27597.641142857141</v>
      </c>
      <c r="AC35" s="44"/>
      <c r="AD35" s="48">
        <f t="shared" si="1"/>
        <v>51734.277672141303</v>
      </c>
      <c r="AE35" s="30"/>
    </row>
    <row r="36" spans="1:31" x14ac:dyDescent="0.2">
      <c r="A36" s="30"/>
      <c r="B36" s="42">
        <v>2021</v>
      </c>
      <c r="C36" s="30"/>
      <c r="D36" s="43">
        <v>484</v>
      </c>
      <c r="E36" s="43">
        <v>29608</v>
      </c>
      <c r="F36" s="43">
        <v>0</v>
      </c>
      <c r="G36" s="43">
        <v>1501</v>
      </c>
      <c r="H36" s="43">
        <f t="shared" si="4"/>
        <v>31109</v>
      </c>
      <c r="I36" s="52"/>
      <c r="J36" s="46">
        <v>3.9780000000000002</v>
      </c>
      <c r="K36" s="46">
        <v>2.0661157024793389E-2</v>
      </c>
      <c r="L36" s="46">
        <v>0.1756198347107438</v>
      </c>
      <c r="M36" s="46">
        <v>0.1756198347107438</v>
      </c>
      <c r="N36" s="47">
        <v>650</v>
      </c>
      <c r="O36" s="47">
        <v>160</v>
      </c>
      <c r="P36" s="48">
        <v>80</v>
      </c>
      <c r="Q36" s="46">
        <v>0.3</v>
      </c>
      <c r="R36" s="48">
        <f t="shared" si="2"/>
        <v>32102.46</v>
      </c>
      <c r="S36" s="44"/>
      <c r="T36" s="46">
        <v>0</v>
      </c>
      <c r="U36" s="46">
        <v>0</v>
      </c>
      <c r="V36" s="46">
        <v>0</v>
      </c>
      <c r="W36" s="46">
        <v>0</v>
      </c>
      <c r="X36" s="47">
        <v>650</v>
      </c>
      <c r="Y36" s="47">
        <v>160</v>
      </c>
      <c r="Z36" s="48">
        <v>80</v>
      </c>
      <c r="AA36" s="46">
        <v>0.3</v>
      </c>
      <c r="AB36" s="48">
        <f t="shared" si="3"/>
        <v>0</v>
      </c>
      <c r="AC36" s="44"/>
      <c r="AD36" s="48">
        <f t="shared" si="1"/>
        <v>32102.46</v>
      </c>
      <c r="AE36" s="30"/>
    </row>
    <row r="37" spans="1:31" x14ac:dyDescent="0.2">
      <c r="A37" s="53"/>
      <c r="B37" s="54">
        <v>2022</v>
      </c>
      <c r="C37" s="53"/>
      <c r="D37" s="55">
        <v>551</v>
      </c>
      <c r="E37" s="56">
        <v>28230</v>
      </c>
      <c r="F37" s="55">
        <v>38</v>
      </c>
      <c r="G37" s="55">
        <v>1539</v>
      </c>
      <c r="H37" s="55">
        <f t="shared" si="4"/>
        <v>29769</v>
      </c>
      <c r="I37" s="57"/>
      <c r="J37" s="58">
        <v>4.3600000000000003</v>
      </c>
      <c r="K37" s="58">
        <v>9.0744101633393837E-5</v>
      </c>
      <c r="L37" s="58">
        <v>0.14791288566243194</v>
      </c>
      <c r="M37" s="58">
        <v>0.14791288566243194</v>
      </c>
      <c r="N37" s="59">
        <v>650</v>
      </c>
      <c r="O37" s="59">
        <v>160</v>
      </c>
      <c r="P37" s="60">
        <v>80</v>
      </c>
      <c r="Q37" s="58">
        <v>0.3</v>
      </c>
      <c r="R37" s="48">
        <f t="shared" ref="R37:R60" si="5">D37*J37*Q37*((K37*N37)+(L37*O37)+(M37*P37))</f>
        <v>25626.989999999998</v>
      </c>
      <c r="S37" s="57"/>
      <c r="T37" s="58">
        <v>9</v>
      </c>
      <c r="U37" s="58">
        <v>1</v>
      </c>
      <c r="V37" s="58">
        <v>0</v>
      </c>
      <c r="W37" s="58">
        <v>0</v>
      </c>
      <c r="X37" s="59">
        <v>650</v>
      </c>
      <c r="Y37" s="59">
        <v>160</v>
      </c>
      <c r="Z37" s="60">
        <v>80</v>
      </c>
      <c r="AA37" s="58">
        <v>0.3</v>
      </c>
      <c r="AB37" s="60">
        <f t="shared" si="3"/>
        <v>66690</v>
      </c>
      <c r="AC37" s="57"/>
      <c r="AD37" s="60">
        <f t="shared" si="1"/>
        <v>92316.989999999991</v>
      </c>
      <c r="AE37" s="30"/>
    </row>
    <row r="38" spans="1:31" x14ac:dyDescent="0.2">
      <c r="A38" s="30"/>
      <c r="B38" s="42">
        <v>2023</v>
      </c>
      <c r="C38" s="30"/>
      <c r="D38" s="48">
        <v>1831.7120206663922</v>
      </c>
      <c r="E38" s="48">
        <v>30061.712020666393</v>
      </c>
      <c r="F38" s="48">
        <v>304.25943852855761</v>
      </c>
      <c r="G38" s="48">
        <v>1843.2594385285577</v>
      </c>
      <c r="H38" s="48">
        <v>31904.971459194952</v>
      </c>
      <c r="I38" s="37"/>
      <c r="J38" s="46">
        <v>4.4439299999999999</v>
      </c>
      <c r="K38" s="46">
        <v>0.15</v>
      </c>
      <c r="L38" s="46">
        <v>0.15</v>
      </c>
      <c r="M38" s="46">
        <v>0.15</v>
      </c>
      <c r="N38" s="47">
        <v>650</v>
      </c>
      <c r="O38" s="47">
        <v>160</v>
      </c>
      <c r="P38" s="48">
        <v>80</v>
      </c>
      <c r="Q38" s="46">
        <v>0.3</v>
      </c>
      <c r="R38" s="61">
        <f t="shared" si="5"/>
        <v>326007</v>
      </c>
      <c r="S38" s="37"/>
      <c r="T38" s="46">
        <v>10.33</v>
      </c>
      <c r="U38" s="46">
        <v>0</v>
      </c>
      <c r="V38" s="46">
        <v>1</v>
      </c>
      <c r="W38" s="46">
        <v>0</v>
      </c>
      <c r="X38" s="47">
        <v>650</v>
      </c>
      <c r="Y38" s="47">
        <v>160</v>
      </c>
      <c r="Z38" s="48">
        <v>80</v>
      </c>
      <c r="AA38" s="46">
        <v>0.3</v>
      </c>
      <c r="AB38" s="48">
        <f t="shared" ref="AB38:AB59" si="6">F38*T38*AA38*((U38*X38)+(V38*Y38)+(W38*Z38))</f>
        <v>150864</v>
      </c>
      <c r="AC38" s="37"/>
      <c r="AD38" s="48">
        <f t="shared" ref="AD38:AD60" si="7">R38+AB38</f>
        <v>476871</v>
      </c>
      <c r="AE38" s="30"/>
    </row>
    <row r="39" spans="1:31" x14ac:dyDescent="0.2">
      <c r="A39" s="30"/>
      <c r="B39" s="42">
        <v>2024</v>
      </c>
      <c r="C39" s="30"/>
      <c r="D39" s="48">
        <v>1797.7587646261145</v>
      </c>
      <c r="E39" s="48">
        <v>31859.470785292506</v>
      </c>
      <c r="F39" s="48">
        <v>269.32305055698373</v>
      </c>
      <c r="G39" s="48">
        <v>2112.5824890855415</v>
      </c>
      <c r="H39" s="48">
        <v>33972.05327437805</v>
      </c>
      <c r="I39" s="37"/>
      <c r="J39" s="46">
        <v>4.5278600000000004</v>
      </c>
      <c r="K39" s="46">
        <v>0.15</v>
      </c>
      <c r="L39" s="46">
        <v>0.15</v>
      </c>
      <c r="M39" s="46">
        <v>0.15</v>
      </c>
      <c r="N39" s="47">
        <v>650</v>
      </c>
      <c r="O39" s="47">
        <v>160</v>
      </c>
      <c r="P39" s="48">
        <v>80</v>
      </c>
      <c r="Q39" s="46">
        <v>0.3</v>
      </c>
      <c r="R39" s="48">
        <f t="shared" si="5"/>
        <v>326007</v>
      </c>
      <c r="S39" s="37"/>
      <c r="T39" s="46">
        <v>11.67</v>
      </c>
      <c r="U39" s="46">
        <f>253/(253+476)</f>
        <v>0.34705075445816186</v>
      </c>
      <c r="V39" s="46">
        <f>476/(476+253)</f>
        <v>0.65294924554183809</v>
      </c>
      <c r="W39" s="46">
        <v>0</v>
      </c>
      <c r="X39" s="47">
        <v>650</v>
      </c>
      <c r="Y39" s="47">
        <v>160</v>
      </c>
      <c r="Z39" s="48">
        <v>80</v>
      </c>
      <c r="AA39" s="46">
        <v>0.3</v>
      </c>
      <c r="AB39" s="48">
        <f t="shared" si="6"/>
        <v>311208.7366255144</v>
      </c>
      <c r="AC39" s="37"/>
      <c r="AD39" s="48">
        <f t="shared" si="7"/>
        <v>637215.73662551446</v>
      </c>
      <c r="AE39" s="30"/>
    </row>
    <row r="40" spans="1:31" x14ac:dyDescent="0.2">
      <c r="A40" s="30"/>
      <c r="B40" s="42">
        <v>2025</v>
      </c>
      <c r="C40" s="30"/>
      <c r="D40" s="48">
        <v>1765.0413396967338</v>
      </c>
      <c r="E40" s="48">
        <v>33624.51212498924</v>
      </c>
      <c r="F40" s="48">
        <v>241.76923076923077</v>
      </c>
      <c r="G40" s="48">
        <v>2354.3517198547725</v>
      </c>
      <c r="H40" s="48">
        <v>35978.863844844011</v>
      </c>
      <c r="I40" s="37"/>
      <c r="J40" s="46">
        <v>4.6117900000000001</v>
      </c>
      <c r="K40" s="46">
        <v>0.15</v>
      </c>
      <c r="L40" s="46">
        <v>0.15</v>
      </c>
      <c r="M40" s="46">
        <v>0.15</v>
      </c>
      <c r="N40" s="47">
        <v>650</v>
      </c>
      <c r="O40" s="47">
        <v>160</v>
      </c>
      <c r="P40" s="48">
        <v>80</v>
      </c>
      <c r="Q40" s="46">
        <v>0.3</v>
      </c>
      <c r="R40" s="48">
        <f t="shared" si="5"/>
        <v>326007</v>
      </c>
      <c r="S40" s="37"/>
      <c r="T40" s="46">
        <v>13</v>
      </c>
      <c r="U40" s="46">
        <f>1-V40</f>
        <v>0.50358521787093213</v>
      </c>
      <c r="V40" s="46">
        <f>900/(900+913)</f>
        <v>0.49641478212906787</v>
      </c>
      <c r="W40" s="46">
        <v>0</v>
      </c>
      <c r="X40" s="47">
        <v>650</v>
      </c>
      <c r="Y40" s="47">
        <v>160</v>
      </c>
      <c r="Z40" s="48">
        <v>80</v>
      </c>
      <c r="AA40" s="46">
        <v>0.3</v>
      </c>
      <c r="AB40" s="48">
        <f t="shared" si="6"/>
        <v>383530.94594594598</v>
      </c>
      <c r="AC40" s="37"/>
      <c r="AD40" s="48">
        <f t="shared" si="7"/>
        <v>709537.94594594603</v>
      </c>
      <c r="AE40" s="30"/>
    </row>
    <row r="41" spans="1:31" x14ac:dyDescent="0.2">
      <c r="A41" s="30"/>
      <c r="B41" s="42">
        <v>2026</v>
      </c>
      <c r="C41" s="30"/>
      <c r="D41" s="48">
        <v>1733.4971708218777</v>
      </c>
      <c r="E41" s="48">
        <v>35358.00929581112</v>
      </c>
      <c r="F41" s="48">
        <v>209.53333333333333</v>
      </c>
      <c r="G41" s="48">
        <v>2563.8850531881058</v>
      </c>
      <c r="H41" s="48">
        <v>37921.894348999223</v>
      </c>
      <c r="I41" s="37"/>
      <c r="J41" s="46">
        <v>4.6957100000000001</v>
      </c>
      <c r="K41" s="46">
        <v>0.15</v>
      </c>
      <c r="L41" s="46">
        <v>0.15</v>
      </c>
      <c r="M41" s="46">
        <v>0.15</v>
      </c>
      <c r="N41" s="47">
        <v>650</v>
      </c>
      <c r="O41" s="47">
        <v>160</v>
      </c>
      <c r="P41" s="48">
        <v>80</v>
      </c>
      <c r="Q41" s="46">
        <v>0.3</v>
      </c>
      <c r="R41" s="48">
        <f t="shared" si="5"/>
        <v>326006.99999999994</v>
      </c>
      <c r="S41" s="37"/>
      <c r="T41" s="46">
        <v>15</v>
      </c>
      <c r="U41" s="46">
        <v>0</v>
      </c>
      <c r="V41" s="46">
        <v>1</v>
      </c>
      <c r="W41" s="46">
        <v>0</v>
      </c>
      <c r="X41" s="47">
        <v>650</v>
      </c>
      <c r="Y41" s="47">
        <v>160</v>
      </c>
      <c r="Z41" s="48">
        <v>80</v>
      </c>
      <c r="AA41" s="46">
        <v>0.3</v>
      </c>
      <c r="AB41" s="48">
        <f t="shared" si="6"/>
        <v>150864</v>
      </c>
      <c r="AC41" s="37"/>
      <c r="AD41" s="48">
        <f t="shared" si="7"/>
        <v>476870.99999999994</v>
      </c>
      <c r="AE41" s="30"/>
    </row>
    <row r="42" spans="1:31" x14ac:dyDescent="0.2">
      <c r="A42" s="30"/>
      <c r="B42" s="42">
        <v>2027</v>
      </c>
      <c r="C42" s="30"/>
      <c r="D42" s="48">
        <v>1703.057134010093</v>
      </c>
      <c r="E42" s="48">
        <v>37061.066429821214</v>
      </c>
      <c r="F42" s="48">
        <v>209.53333333333333</v>
      </c>
      <c r="G42" s="48">
        <v>2773.4183865214391</v>
      </c>
      <c r="H42" s="48">
        <v>39834.48481634265</v>
      </c>
      <c r="I42" s="37"/>
      <c r="J42" s="46">
        <v>4.7796399999999997</v>
      </c>
      <c r="K42" s="46">
        <v>0.15</v>
      </c>
      <c r="L42" s="46">
        <v>0.15</v>
      </c>
      <c r="M42" s="46">
        <v>0.15</v>
      </c>
      <c r="N42" s="47">
        <v>650</v>
      </c>
      <c r="O42" s="47">
        <v>160</v>
      </c>
      <c r="P42" s="48">
        <v>80</v>
      </c>
      <c r="Q42" s="46">
        <v>0.3</v>
      </c>
      <c r="R42" s="48">
        <f t="shared" si="5"/>
        <v>326007</v>
      </c>
      <c r="S42" s="37"/>
      <c r="T42" s="46">
        <v>15</v>
      </c>
      <c r="U42" s="46">
        <f>1-V42</f>
        <v>0.59756097560975607</v>
      </c>
      <c r="V42" s="46">
        <f>660/(660+980)</f>
        <v>0.40243902439024393</v>
      </c>
      <c r="W42" s="46">
        <v>0</v>
      </c>
      <c r="X42" s="47">
        <v>650</v>
      </c>
      <c r="Y42" s="47">
        <v>160</v>
      </c>
      <c r="Z42" s="48">
        <v>80</v>
      </c>
      <c r="AA42" s="46">
        <v>0.3</v>
      </c>
      <c r="AB42" s="48">
        <f t="shared" si="6"/>
        <v>426949.71951219509</v>
      </c>
      <c r="AC42" s="37"/>
      <c r="AD42" s="48">
        <f t="shared" si="7"/>
        <v>752956.71951219509</v>
      </c>
      <c r="AE42" s="30"/>
    </row>
    <row r="43" spans="1:31" x14ac:dyDescent="0.2">
      <c r="A43" s="30"/>
      <c r="B43" s="42">
        <v>2028</v>
      </c>
      <c r="C43" s="30"/>
      <c r="D43" s="48">
        <v>1673.6676967741803</v>
      </c>
      <c r="E43" s="48">
        <v>38734.734126595395</v>
      </c>
      <c r="F43" s="48">
        <v>207.23031377953015</v>
      </c>
      <c r="G43" s="48">
        <v>2980.6487003009693</v>
      </c>
      <c r="H43" s="48">
        <v>41715.382826896363</v>
      </c>
      <c r="I43" s="37"/>
      <c r="J43" s="46">
        <v>4.8635700000000002</v>
      </c>
      <c r="K43" s="46">
        <v>0.15</v>
      </c>
      <c r="L43" s="46">
        <v>0.15</v>
      </c>
      <c r="M43" s="46">
        <v>0.15</v>
      </c>
      <c r="N43" s="47">
        <v>650</v>
      </c>
      <c r="O43" s="47">
        <v>160</v>
      </c>
      <c r="P43" s="48">
        <v>80</v>
      </c>
      <c r="Q43" s="46">
        <v>0.3</v>
      </c>
      <c r="R43" s="48">
        <f t="shared" si="5"/>
        <v>326007</v>
      </c>
      <c r="S43" s="37"/>
      <c r="T43" s="46">
        <v>15.166700000000001</v>
      </c>
      <c r="U43" s="46">
        <f>0.33*71.5%</f>
        <v>0.23594999999999999</v>
      </c>
      <c r="V43" s="46">
        <f t="shared" ref="V43:W44" si="8">0.33*71.5%</f>
        <v>0.23594999999999999</v>
      </c>
      <c r="W43" s="46">
        <f t="shared" si="8"/>
        <v>0.23594999999999999</v>
      </c>
      <c r="X43" s="47">
        <v>650</v>
      </c>
      <c r="Y43" s="47">
        <v>160</v>
      </c>
      <c r="Z43" s="48">
        <v>80</v>
      </c>
      <c r="AA43" s="46">
        <v>0.3</v>
      </c>
      <c r="AB43" s="48">
        <f t="shared" si="6"/>
        <v>198004.75695000001</v>
      </c>
      <c r="AC43" s="37"/>
      <c r="AD43" s="48">
        <f t="shared" si="7"/>
        <v>524011.75695000001</v>
      </c>
      <c r="AE43" s="30"/>
    </row>
    <row r="44" spans="1:31" x14ac:dyDescent="0.2">
      <c r="A44" s="30"/>
      <c r="B44" s="42">
        <v>2029</v>
      </c>
      <c r="C44" s="30"/>
      <c r="D44" s="48">
        <v>1697.8271854471957</v>
      </c>
      <c r="E44" s="48">
        <v>40432.561312042591</v>
      </c>
      <c r="F44" s="48">
        <v>204.97870647544886</v>
      </c>
      <c r="G44" s="48">
        <v>3185.627406776418</v>
      </c>
      <c r="H44" s="48">
        <v>43618.188718819008</v>
      </c>
      <c r="I44" s="37"/>
      <c r="J44" s="46">
        <v>4.9474999999999998</v>
      </c>
      <c r="K44" s="46">
        <v>0.15</v>
      </c>
      <c r="L44" s="46">
        <v>0.15</v>
      </c>
      <c r="M44" s="46">
        <v>0.15</v>
      </c>
      <c r="N44" s="47">
        <v>650</v>
      </c>
      <c r="O44" s="47">
        <v>160</v>
      </c>
      <c r="P44" s="48">
        <v>80</v>
      </c>
      <c r="Q44" s="46">
        <v>0.3</v>
      </c>
      <c r="R44" s="48">
        <f t="shared" si="5"/>
        <v>336420</v>
      </c>
      <c r="S44" s="37"/>
      <c r="T44" s="46">
        <v>15.333299999999999</v>
      </c>
      <c r="U44" s="46">
        <f t="shared" ref="U44" si="9">0.33*71.5%</f>
        <v>0.23594999999999999</v>
      </c>
      <c r="V44" s="46">
        <f t="shared" si="8"/>
        <v>0.23594999999999999</v>
      </c>
      <c r="W44" s="46">
        <f t="shared" si="8"/>
        <v>0.23594999999999999</v>
      </c>
      <c r="X44" s="47">
        <v>650</v>
      </c>
      <c r="Y44" s="47">
        <v>160</v>
      </c>
      <c r="Z44" s="48">
        <v>80</v>
      </c>
      <c r="AA44" s="46">
        <v>0.3</v>
      </c>
      <c r="AB44" s="48">
        <f t="shared" si="6"/>
        <v>198004.75695000001</v>
      </c>
      <c r="AC44" s="37"/>
      <c r="AD44" s="48">
        <f t="shared" si="7"/>
        <v>534424.75695000007</v>
      </c>
      <c r="AE44" s="30"/>
    </row>
    <row r="45" spans="1:31" x14ac:dyDescent="0.2">
      <c r="A45" s="30"/>
      <c r="B45" s="42">
        <v>2030</v>
      </c>
      <c r="C45" s="30"/>
      <c r="D45" s="48">
        <v>1669.5054884992933</v>
      </c>
      <c r="E45" s="48">
        <v>42102.066800541885</v>
      </c>
      <c r="F45" s="48">
        <v>137.93103448275863</v>
      </c>
      <c r="G45" s="48">
        <v>3323.5584412591766</v>
      </c>
      <c r="H45" s="48">
        <v>45425.625241801063</v>
      </c>
      <c r="I45" s="37"/>
      <c r="J45" s="46">
        <v>5.0314300000000003</v>
      </c>
      <c r="K45" s="46">
        <v>0.15</v>
      </c>
      <c r="L45" s="46">
        <v>0.15</v>
      </c>
      <c r="M45" s="46">
        <v>0.15</v>
      </c>
      <c r="N45" s="47">
        <v>650</v>
      </c>
      <c r="O45" s="47">
        <v>160</v>
      </c>
      <c r="P45" s="48">
        <v>80</v>
      </c>
      <c r="Q45" s="46">
        <v>0.3</v>
      </c>
      <c r="R45" s="48">
        <f t="shared" si="5"/>
        <v>336420</v>
      </c>
      <c r="S45" s="37"/>
      <c r="T45" s="46">
        <v>14.5</v>
      </c>
      <c r="U45" s="46">
        <v>0.24</v>
      </c>
      <c r="V45" s="46">
        <v>0.24</v>
      </c>
      <c r="W45" s="46">
        <v>0.24</v>
      </c>
      <c r="X45" s="47">
        <v>650</v>
      </c>
      <c r="Y45" s="47">
        <v>160</v>
      </c>
      <c r="Z45" s="48">
        <v>80</v>
      </c>
      <c r="AA45" s="46">
        <v>0.3</v>
      </c>
      <c r="AB45" s="48">
        <f t="shared" si="6"/>
        <v>128160</v>
      </c>
      <c r="AC45" s="37"/>
      <c r="AD45" s="48">
        <f t="shared" si="7"/>
        <v>464580</v>
      </c>
      <c r="AE45" s="30"/>
    </row>
    <row r="46" spans="1:31" x14ac:dyDescent="0.2">
      <c r="A46" s="30"/>
      <c r="B46" s="42">
        <v>2031</v>
      </c>
      <c r="C46" s="30"/>
      <c r="D46" s="48">
        <v>1642.1131650558318</v>
      </c>
      <c r="E46" s="48">
        <v>43744.179965597716</v>
      </c>
      <c r="F46" s="48">
        <v>127.65930285254711</v>
      </c>
      <c r="G46" s="48">
        <v>3451.2177441117237</v>
      </c>
      <c r="H46" s="48">
        <v>47195.397709709439</v>
      </c>
      <c r="I46" s="37"/>
      <c r="J46" s="46">
        <v>5.1153599999999999</v>
      </c>
      <c r="K46" s="46">
        <v>0.152</v>
      </c>
      <c r="L46" s="46">
        <v>0.152</v>
      </c>
      <c r="M46" s="46">
        <v>0.152</v>
      </c>
      <c r="N46" s="47">
        <v>650</v>
      </c>
      <c r="O46" s="47">
        <v>160</v>
      </c>
      <c r="P46" s="48">
        <v>80</v>
      </c>
      <c r="Q46" s="46">
        <v>0.3</v>
      </c>
      <c r="R46" s="48">
        <f t="shared" si="5"/>
        <v>340905.6</v>
      </c>
      <c r="S46" s="37"/>
      <c r="T46" s="46">
        <v>15.666700000000001</v>
      </c>
      <c r="U46" s="46">
        <v>0.239592</v>
      </c>
      <c r="V46" s="46">
        <v>0.239592</v>
      </c>
      <c r="W46" s="46">
        <v>0.239592</v>
      </c>
      <c r="X46" s="47">
        <v>650</v>
      </c>
      <c r="Y46" s="47">
        <v>160</v>
      </c>
      <c r="Z46" s="48">
        <v>80</v>
      </c>
      <c r="AA46" s="46">
        <v>0.3</v>
      </c>
      <c r="AB46" s="48">
        <f t="shared" si="6"/>
        <v>127942.12800000001</v>
      </c>
      <c r="AC46" s="37"/>
      <c r="AD46" s="48">
        <f t="shared" si="7"/>
        <v>468847.728</v>
      </c>
      <c r="AE46" s="30"/>
    </row>
    <row r="47" spans="1:31" x14ac:dyDescent="0.2">
      <c r="A47" s="30"/>
      <c r="B47" s="42">
        <v>2032</v>
      </c>
      <c r="C47" s="30"/>
      <c r="D47" s="48">
        <v>1615.6052076341191</v>
      </c>
      <c r="E47" s="48">
        <v>45359.785173231838</v>
      </c>
      <c r="F47" s="48">
        <v>126.31605540222191</v>
      </c>
      <c r="G47" s="48">
        <v>3577.5337995139457</v>
      </c>
      <c r="H47" s="48">
        <v>48937.318972745787</v>
      </c>
      <c r="I47" s="37"/>
      <c r="J47" s="46">
        <v>5.1992900000000004</v>
      </c>
      <c r="K47" s="46">
        <v>0.154</v>
      </c>
      <c r="L47" s="46">
        <v>0.154</v>
      </c>
      <c r="M47" s="46">
        <v>0.154</v>
      </c>
      <c r="N47" s="47">
        <v>650</v>
      </c>
      <c r="O47" s="47">
        <v>160</v>
      </c>
      <c r="P47" s="48">
        <v>80</v>
      </c>
      <c r="Q47" s="46">
        <v>0.3</v>
      </c>
      <c r="R47" s="48">
        <f t="shared" si="5"/>
        <v>345391.2</v>
      </c>
      <c r="S47" s="37"/>
      <c r="T47" s="46">
        <v>15.833299999999999</v>
      </c>
      <c r="U47" s="46">
        <v>0.23918400000000001</v>
      </c>
      <c r="V47" s="46">
        <v>0.23918400000000001</v>
      </c>
      <c r="W47" s="46">
        <v>0.23918400000000001</v>
      </c>
      <c r="X47" s="47">
        <v>650</v>
      </c>
      <c r="Y47" s="47">
        <v>160</v>
      </c>
      <c r="Z47" s="48">
        <v>80</v>
      </c>
      <c r="AA47" s="46">
        <v>0.3</v>
      </c>
      <c r="AB47" s="48">
        <f t="shared" si="6"/>
        <v>127724.25600000001</v>
      </c>
      <c r="AC47" s="37"/>
      <c r="AD47" s="48">
        <f t="shared" si="7"/>
        <v>473115.45600000001</v>
      </c>
      <c r="AE47" s="30"/>
    </row>
    <row r="48" spans="1:31" ht="16" customHeight="1" x14ac:dyDescent="0.2">
      <c r="A48" s="30"/>
      <c r="B48" s="42">
        <v>2033</v>
      </c>
      <c r="C48" s="30"/>
      <c r="D48" s="48">
        <v>1589.9424781524867</v>
      </c>
      <c r="E48" s="48">
        <v>46949.727651384324</v>
      </c>
      <c r="F48" s="48">
        <v>125</v>
      </c>
      <c r="G48" s="48">
        <v>3702.5337995139457</v>
      </c>
      <c r="H48" s="48">
        <v>50652.261450898273</v>
      </c>
      <c r="I48" s="37"/>
      <c r="J48" s="46">
        <v>5.2832100000000004</v>
      </c>
      <c r="K48" s="46">
        <v>0.156</v>
      </c>
      <c r="L48" s="46">
        <v>0.156</v>
      </c>
      <c r="M48" s="46">
        <v>0.156</v>
      </c>
      <c r="N48" s="47">
        <v>650</v>
      </c>
      <c r="O48" s="47">
        <v>160</v>
      </c>
      <c r="P48" s="48">
        <v>80</v>
      </c>
      <c r="Q48" s="46">
        <v>0.3</v>
      </c>
      <c r="R48" s="48">
        <f t="shared" si="5"/>
        <v>349876.8</v>
      </c>
      <c r="S48" s="37"/>
      <c r="T48" s="46">
        <v>16</v>
      </c>
      <c r="U48" s="46">
        <v>0.23877599999999999</v>
      </c>
      <c r="V48" s="46">
        <v>0.23877599999999999</v>
      </c>
      <c r="W48" s="46">
        <v>0.23877599999999999</v>
      </c>
      <c r="X48" s="47">
        <v>650</v>
      </c>
      <c r="Y48" s="47">
        <v>160</v>
      </c>
      <c r="Z48" s="48">
        <v>80</v>
      </c>
      <c r="AA48" s="46">
        <v>0.3</v>
      </c>
      <c r="AB48" s="48">
        <f t="shared" si="6"/>
        <v>127506.38399999999</v>
      </c>
      <c r="AC48" s="37"/>
      <c r="AD48" s="48">
        <f t="shared" si="7"/>
        <v>477383.18400000001</v>
      </c>
      <c r="AE48" s="30"/>
    </row>
    <row r="49" spans="1:31" x14ac:dyDescent="0.2">
      <c r="A49" s="30"/>
      <c r="B49" s="42">
        <v>2034</v>
      </c>
      <c r="C49" s="30"/>
      <c r="D49" s="48">
        <v>1565.0793532495891</v>
      </c>
      <c r="E49" s="48">
        <v>48514.807004633913</v>
      </c>
      <c r="F49" s="48">
        <v>123.71108513178325</v>
      </c>
      <c r="G49" s="48">
        <v>3826.2448846457291</v>
      </c>
      <c r="H49" s="48">
        <v>52341.051889279639</v>
      </c>
      <c r="I49" s="37"/>
      <c r="J49" s="46">
        <v>5.36714</v>
      </c>
      <c r="K49" s="46">
        <v>0.158</v>
      </c>
      <c r="L49" s="46">
        <v>0.158</v>
      </c>
      <c r="M49" s="46">
        <v>0.158</v>
      </c>
      <c r="N49" s="47">
        <v>650</v>
      </c>
      <c r="O49" s="47">
        <v>160</v>
      </c>
      <c r="P49" s="48">
        <v>80</v>
      </c>
      <c r="Q49" s="46">
        <v>0.3</v>
      </c>
      <c r="R49" s="48">
        <f t="shared" si="5"/>
        <v>354362.4</v>
      </c>
      <c r="S49" s="37"/>
      <c r="T49" s="46">
        <v>16.166699999999999</v>
      </c>
      <c r="U49" s="46">
        <v>0.238369</v>
      </c>
      <c r="V49" s="46">
        <v>0.238369</v>
      </c>
      <c r="W49" s="46">
        <v>0.238369</v>
      </c>
      <c r="X49" s="47">
        <v>650</v>
      </c>
      <c r="Y49" s="47">
        <v>160</v>
      </c>
      <c r="Z49" s="48">
        <v>80</v>
      </c>
      <c r="AA49" s="46">
        <v>0.3</v>
      </c>
      <c r="AB49" s="48">
        <f t="shared" si="6"/>
        <v>127289.046</v>
      </c>
      <c r="AC49" s="37"/>
      <c r="AD49" s="48">
        <f t="shared" si="7"/>
        <v>481651.446</v>
      </c>
      <c r="AE49" s="30"/>
    </row>
    <row r="50" spans="1:31" x14ac:dyDescent="0.2">
      <c r="A50" s="30"/>
      <c r="B50" s="42">
        <v>2035</v>
      </c>
      <c r="C50" s="30"/>
      <c r="D50" s="48">
        <v>110.07013301975576</v>
      </c>
      <c r="E50" s="48">
        <v>48624.877137653668</v>
      </c>
      <c r="F50" s="48">
        <v>183.67384423233514</v>
      </c>
      <c r="G50" s="48">
        <v>4009.9187288780645</v>
      </c>
      <c r="H50" s="48">
        <v>52634.795866531735</v>
      </c>
      <c r="I50" s="37"/>
      <c r="J50" s="46">
        <v>5.4510699999999996</v>
      </c>
      <c r="K50" s="46">
        <v>0.16</v>
      </c>
      <c r="L50" s="46">
        <v>0.16</v>
      </c>
      <c r="M50" s="46">
        <v>0.16</v>
      </c>
      <c r="N50" s="47">
        <v>650</v>
      </c>
      <c r="O50" s="47">
        <v>160</v>
      </c>
      <c r="P50" s="48">
        <v>80</v>
      </c>
      <c r="Q50" s="46">
        <v>0.3</v>
      </c>
      <c r="R50" s="48">
        <f t="shared" si="5"/>
        <v>25632</v>
      </c>
      <c r="S50" s="37"/>
      <c r="T50" s="46">
        <v>16.333300000000001</v>
      </c>
      <c r="U50" s="46">
        <v>0.23796099999999998</v>
      </c>
      <c r="V50" s="46">
        <v>0.23796099999999998</v>
      </c>
      <c r="W50" s="46">
        <v>0.23796099999999998</v>
      </c>
      <c r="X50" s="47">
        <v>650</v>
      </c>
      <c r="Y50" s="47">
        <v>160</v>
      </c>
      <c r="Z50" s="48">
        <v>80</v>
      </c>
      <c r="AA50" s="46">
        <v>0.3</v>
      </c>
      <c r="AB50" s="48">
        <f t="shared" si="6"/>
        <v>190606.76099999997</v>
      </c>
      <c r="AC50" s="37"/>
      <c r="AD50" s="48">
        <f t="shared" si="7"/>
        <v>216238.76099999997</v>
      </c>
      <c r="AE50" s="30"/>
    </row>
    <row r="51" spans="1:31" x14ac:dyDescent="0.2">
      <c r="A51" s="30"/>
      <c r="B51" s="42">
        <v>2036</v>
      </c>
      <c r="C51" s="30"/>
      <c r="D51" s="48">
        <v>108.40108401084011</v>
      </c>
      <c r="E51" s="48">
        <v>48733.278221664506</v>
      </c>
      <c r="F51" s="48">
        <v>181.81818181818181</v>
      </c>
      <c r="G51" s="48">
        <v>4191.736910696246</v>
      </c>
      <c r="H51" s="48">
        <v>52925.01513236075</v>
      </c>
      <c r="I51" s="37"/>
      <c r="J51" s="46">
        <v>5.5350000000000001</v>
      </c>
      <c r="K51" s="46">
        <v>0.16200000000000001</v>
      </c>
      <c r="L51" s="46">
        <v>0.16200000000000001</v>
      </c>
      <c r="M51" s="46">
        <v>0.16200000000000001</v>
      </c>
      <c r="N51" s="47">
        <v>650</v>
      </c>
      <c r="O51" s="47">
        <v>160</v>
      </c>
      <c r="P51" s="48">
        <v>80</v>
      </c>
      <c r="Q51" s="46">
        <v>0.3</v>
      </c>
      <c r="R51" s="48">
        <f t="shared" si="5"/>
        <v>25952.400000000001</v>
      </c>
      <c r="S51" s="37"/>
      <c r="T51" s="46">
        <v>16.5</v>
      </c>
      <c r="U51" s="46">
        <v>0.23755299999999999</v>
      </c>
      <c r="V51" s="46">
        <v>0.23755299999999999</v>
      </c>
      <c r="W51" s="46">
        <v>0.23755299999999999</v>
      </c>
      <c r="X51" s="47">
        <v>650</v>
      </c>
      <c r="Y51" s="47">
        <v>160</v>
      </c>
      <c r="Z51" s="48">
        <v>80</v>
      </c>
      <c r="AA51" s="46">
        <v>0.3</v>
      </c>
      <c r="AB51" s="48">
        <f t="shared" si="6"/>
        <v>190279.95300000001</v>
      </c>
      <c r="AC51" s="37"/>
      <c r="AD51" s="48">
        <f t="shared" si="7"/>
        <v>216232.353</v>
      </c>
      <c r="AE51" s="30"/>
    </row>
    <row r="52" spans="1:31" x14ac:dyDescent="0.2">
      <c r="A52" s="30"/>
      <c r="B52" s="42">
        <v>2037</v>
      </c>
      <c r="C52" s="30"/>
      <c r="D52" s="48">
        <v>106.78189619731872</v>
      </c>
      <c r="E52" s="48">
        <v>48840.060117861824</v>
      </c>
      <c r="F52" s="48">
        <v>179.99964000072001</v>
      </c>
      <c r="G52" s="48">
        <v>4371.7365506969663</v>
      </c>
      <c r="H52" s="48">
        <v>53211.796668558789</v>
      </c>
      <c r="I52" s="37"/>
      <c r="J52" s="46">
        <v>5.6189299999999998</v>
      </c>
      <c r="K52" s="46">
        <v>0.16600000000000001</v>
      </c>
      <c r="L52" s="46">
        <v>0.16600000000000001</v>
      </c>
      <c r="M52" s="46">
        <v>0.16600000000000001</v>
      </c>
      <c r="N52" s="47">
        <v>650</v>
      </c>
      <c r="O52" s="47">
        <v>160</v>
      </c>
      <c r="P52" s="48">
        <v>80</v>
      </c>
      <c r="Q52" s="46">
        <v>0.3</v>
      </c>
      <c r="R52" s="48">
        <f t="shared" si="5"/>
        <v>26593.200000000001</v>
      </c>
      <c r="S52" s="37"/>
      <c r="T52" s="46">
        <v>16.666699999999999</v>
      </c>
      <c r="U52" s="46">
        <v>0.23714500000000002</v>
      </c>
      <c r="V52" s="46">
        <v>0.23714500000000002</v>
      </c>
      <c r="W52" s="46">
        <v>0.23714500000000002</v>
      </c>
      <c r="X52" s="47">
        <v>650</v>
      </c>
      <c r="Y52" s="47">
        <v>160</v>
      </c>
      <c r="Z52" s="48">
        <v>80</v>
      </c>
      <c r="AA52" s="46">
        <v>0.3</v>
      </c>
      <c r="AB52" s="48">
        <f t="shared" si="6"/>
        <v>189953.14500000005</v>
      </c>
      <c r="AC52" s="37"/>
      <c r="AD52" s="48">
        <f t="shared" si="7"/>
        <v>216546.34500000006</v>
      </c>
      <c r="AE52" s="30"/>
    </row>
    <row r="53" spans="1:31" x14ac:dyDescent="0.2">
      <c r="A53" s="30"/>
      <c r="B53" s="42">
        <v>2038</v>
      </c>
      <c r="C53" s="30"/>
      <c r="D53" s="48">
        <v>105.21036813107808</v>
      </c>
      <c r="E53" s="48">
        <v>48945.2704859929</v>
      </c>
      <c r="F53" s="48">
        <v>178.21817468945483</v>
      </c>
      <c r="G53" s="48">
        <v>4549.9547253864212</v>
      </c>
      <c r="H53" s="48">
        <v>53495.225211379322</v>
      </c>
      <c r="I53" s="37"/>
      <c r="J53" s="46">
        <v>5.7028600000000003</v>
      </c>
      <c r="K53" s="46">
        <v>0.16800000000000001</v>
      </c>
      <c r="L53" s="46">
        <v>0.16800000000000001</v>
      </c>
      <c r="M53" s="46">
        <v>0.16800000000000001</v>
      </c>
      <c r="N53" s="47">
        <v>650</v>
      </c>
      <c r="O53" s="47">
        <v>160</v>
      </c>
      <c r="P53" s="48">
        <v>80</v>
      </c>
      <c r="Q53" s="46">
        <v>0.3</v>
      </c>
      <c r="R53" s="48">
        <f t="shared" si="5"/>
        <v>26913.600000000002</v>
      </c>
      <c r="S53" s="37"/>
      <c r="T53" s="46">
        <v>16.833300000000001</v>
      </c>
      <c r="U53" s="46">
        <v>0.236737</v>
      </c>
      <c r="V53" s="46">
        <v>0.236737</v>
      </c>
      <c r="W53" s="46">
        <v>0.236737</v>
      </c>
      <c r="X53" s="47">
        <v>650</v>
      </c>
      <c r="Y53" s="47">
        <v>160</v>
      </c>
      <c r="Z53" s="48">
        <v>80</v>
      </c>
      <c r="AA53" s="46">
        <v>0.3</v>
      </c>
      <c r="AB53" s="48">
        <f t="shared" si="6"/>
        <v>189626.33700000003</v>
      </c>
      <c r="AC53" s="37"/>
      <c r="AD53" s="48">
        <f t="shared" si="7"/>
        <v>216539.93700000003</v>
      </c>
      <c r="AE53" s="30"/>
    </row>
    <row r="54" spans="1:31" x14ac:dyDescent="0.2">
      <c r="A54" s="30"/>
      <c r="B54" s="42">
        <v>2039</v>
      </c>
      <c r="C54" s="30"/>
      <c r="D54" s="48">
        <v>103.68442608078054</v>
      </c>
      <c r="E54" s="48">
        <v>49048.954912073677</v>
      </c>
      <c r="F54" s="48">
        <v>176.47058823529412</v>
      </c>
      <c r="G54" s="48">
        <v>4726.4253136217148</v>
      </c>
      <c r="H54" s="48">
        <v>53775.380225695393</v>
      </c>
      <c r="I54" s="37"/>
      <c r="J54" s="46">
        <v>5.7867899999999999</v>
      </c>
      <c r="K54" s="46">
        <v>0.17</v>
      </c>
      <c r="L54" s="46">
        <v>0.17</v>
      </c>
      <c r="M54" s="46">
        <v>0.17</v>
      </c>
      <c r="N54" s="47">
        <v>650</v>
      </c>
      <c r="O54" s="47">
        <v>160</v>
      </c>
      <c r="P54" s="48">
        <v>80</v>
      </c>
      <c r="Q54" s="46">
        <v>0.3</v>
      </c>
      <c r="R54" s="48">
        <f t="shared" si="5"/>
        <v>27234.000000000004</v>
      </c>
      <c r="S54" s="37"/>
      <c r="T54" s="46">
        <v>17</v>
      </c>
      <c r="U54" s="46">
        <v>0.23632899999999998</v>
      </c>
      <c r="V54" s="46">
        <v>0.23632899999999998</v>
      </c>
      <c r="W54" s="46">
        <v>0.23632899999999998</v>
      </c>
      <c r="X54" s="47">
        <v>650</v>
      </c>
      <c r="Y54" s="47">
        <v>160</v>
      </c>
      <c r="Z54" s="48">
        <v>80</v>
      </c>
      <c r="AA54" s="46">
        <v>0.3</v>
      </c>
      <c r="AB54" s="48">
        <f t="shared" si="6"/>
        <v>189299.52899999998</v>
      </c>
      <c r="AC54" s="37"/>
      <c r="AD54" s="48">
        <f t="shared" si="7"/>
        <v>216533.52899999998</v>
      </c>
      <c r="AE54" s="30"/>
    </row>
    <row r="55" spans="1:31" x14ac:dyDescent="0.2">
      <c r="A55" s="30"/>
      <c r="B55" s="42">
        <v>2040</v>
      </c>
      <c r="C55" s="30"/>
      <c r="D55" s="48">
        <v>0</v>
      </c>
      <c r="E55" s="48">
        <v>49048.954912073677</v>
      </c>
      <c r="F55" s="48">
        <v>174.75694221952969</v>
      </c>
      <c r="G55" s="48">
        <v>4901.1822558412441</v>
      </c>
      <c r="H55" s="48">
        <v>53950.137167914923</v>
      </c>
      <c r="I55" s="37"/>
      <c r="J55" s="46">
        <v>0</v>
      </c>
      <c r="K55" s="46">
        <v>0</v>
      </c>
      <c r="L55" s="46">
        <v>0</v>
      </c>
      <c r="M55" s="46">
        <v>0</v>
      </c>
      <c r="N55" s="47">
        <v>650</v>
      </c>
      <c r="O55" s="47">
        <v>160</v>
      </c>
      <c r="P55" s="48">
        <v>80</v>
      </c>
      <c r="Q55" s="46">
        <v>0.3</v>
      </c>
      <c r="R55" s="48">
        <f t="shared" si="5"/>
        <v>0</v>
      </c>
      <c r="S55" s="37"/>
      <c r="T55" s="46">
        <v>17.166699999999999</v>
      </c>
      <c r="U55" s="46">
        <v>0.23592099999999999</v>
      </c>
      <c r="V55" s="46">
        <v>0.23592099999999999</v>
      </c>
      <c r="W55" s="46">
        <v>0.23592099999999999</v>
      </c>
      <c r="X55" s="47">
        <v>650</v>
      </c>
      <c r="Y55" s="47">
        <v>160</v>
      </c>
      <c r="Z55" s="48">
        <v>80</v>
      </c>
      <c r="AA55" s="46">
        <v>0.3</v>
      </c>
      <c r="AB55" s="48">
        <f t="shared" si="6"/>
        <v>188972.72099999999</v>
      </c>
      <c r="AC55" s="37"/>
      <c r="AD55" s="48">
        <f t="shared" si="7"/>
        <v>188972.72099999999</v>
      </c>
      <c r="AE55" s="30"/>
    </row>
    <row r="56" spans="1:31" ht="16" customHeight="1" x14ac:dyDescent="0.2">
      <c r="A56" s="30"/>
      <c r="B56" s="42">
        <v>2041</v>
      </c>
      <c r="C56" s="30"/>
      <c r="D56" s="48">
        <v>0</v>
      </c>
      <c r="E56" s="48">
        <v>49048.954912073677</v>
      </c>
      <c r="F56" s="48">
        <v>173.07725591779982</v>
      </c>
      <c r="G56" s="48">
        <v>5074.2595117590436</v>
      </c>
      <c r="H56" s="48">
        <v>54123.214423832724</v>
      </c>
      <c r="I56" s="37"/>
      <c r="J56" s="46">
        <v>0</v>
      </c>
      <c r="K56" s="46">
        <v>0</v>
      </c>
      <c r="L56" s="46">
        <v>0</v>
      </c>
      <c r="M56" s="46">
        <v>0</v>
      </c>
      <c r="N56" s="47">
        <v>650</v>
      </c>
      <c r="O56" s="47">
        <v>160</v>
      </c>
      <c r="P56" s="48">
        <v>80</v>
      </c>
      <c r="Q56" s="46">
        <v>0.3</v>
      </c>
      <c r="R56" s="48">
        <f t="shared" si="5"/>
        <v>0</v>
      </c>
      <c r="S56" s="37"/>
      <c r="T56" s="46">
        <v>17.333300000000001</v>
      </c>
      <c r="U56" s="46">
        <v>0.235514</v>
      </c>
      <c r="V56" s="46">
        <v>0.235514</v>
      </c>
      <c r="W56" s="46">
        <v>0.235514</v>
      </c>
      <c r="X56" s="47">
        <v>650</v>
      </c>
      <c r="Y56" s="47">
        <v>160</v>
      </c>
      <c r="Z56" s="48">
        <v>80</v>
      </c>
      <c r="AA56" s="46">
        <v>0.3</v>
      </c>
      <c r="AB56" s="48">
        <f t="shared" si="6"/>
        <v>188646.71400000001</v>
      </c>
      <c r="AC56" s="37"/>
      <c r="AD56" s="48">
        <f t="shared" si="7"/>
        <v>188646.71400000001</v>
      </c>
      <c r="AE56" s="30"/>
    </row>
    <row r="57" spans="1:31" x14ac:dyDescent="0.2">
      <c r="A57" s="30"/>
      <c r="B57" s="42">
        <v>2042</v>
      </c>
      <c r="C57" s="30"/>
      <c r="D57" s="48">
        <v>0</v>
      </c>
      <c r="E57" s="48">
        <v>49048.954912073677</v>
      </c>
      <c r="F57" s="48">
        <v>171.42857142857142</v>
      </c>
      <c r="G57" s="48">
        <v>5245.6880831876151</v>
      </c>
      <c r="H57" s="48">
        <v>54294.642995261296</v>
      </c>
      <c r="I57" s="37"/>
      <c r="J57" s="46">
        <v>0</v>
      </c>
      <c r="K57" s="46">
        <v>0</v>
      </c>
      <c r="L57" s="46">
        <v>0</v>
      </c>
      <c r="M57" s="46">
        <v>0</v>
      </c>
      <c r="N57" s="47">
        <v>650</v>
      </c>
      <c r="O57" s="47">
        <v>160</v>
      </c>
      <c r="P57" s="48">
        <v>80</v>
      </c>
      <c r="Q57" s="46">
        <v>0.3</v>
      </c>
      <c r="R57" s="48">
        <f t="shared" si="5"/>
        <v>0</v>
      </c>
      <c r="S57" s="37"/>
      <c r="T57" s="46">
        <v>17.5</v>
      </c>
      <c r="U57" s="46">
        <v>0.23510600000000001</v>
      </c>
      <c r="V57" s="46">
        <v>0.23510600000000001</v>
      </c>
      <c r="W57" s="46">
        <v>0.23510600000000001</v>
      </c>
      <c r="X57" s="47">
        <v>650</v>
      </c>
      <c r="Y57" s="47">
        <v>160</v>
      </c>
      <c r="Z57" s="48">
        <v>80</v>
      </c>
      <c r="AA57" s="46">
        <v>0.3</v>
      </c>
      <c r="AB57" s="48">
        <f t="shared" si="6"/>
        <v>188319.90600000002</v>
      </c>
      <c r="AC57" s="37"/>
      <c r="AD57" s="48">
        <f t="shared" si="7"/>
        <v>188319.90600000002</v>
      </c>
      <c r="AE57" s="30"/>
    </row>
    <row r="58" spans="1:31" x14ac:dyDescent="0.2">
      <c r="A58" s="30"/>
      <c r="B58" s="42">
        <v>2043</v>
      </c>
      <c r="C58" s="30"/>
      <c r="D58" s="48">
        <v>0</v>
      </c>
      <c r="E58" s="48">
        <v>49048.954912073677</v>
      </c>
      <c r="F58" s="48">
        <v>169.8110003566031</v>
      </c>
      <c r="G58" s="48">
        <v>5415.4990835442186</v>
      </c>
      <c r="H58" s="48">
        <v>54464.453995617892</v>
      </c>
      <c r="I58" s="37"/>
      <c r="J58" s="46">
        <v>0</v>
      </c>
      <c r="K58" s="46">
        <v>0</v>
      </c>
      <c r="L58" s="46">
        <v>0</v>
      </c>
      <c r="M58" s="46">
        <v>0</v>
      </c>
      <c r="N58" s="47">
        <v>650</v>
      </c>
      <c r="O58" s="47">
        <v>160</v>
      </c>
      <c r="P58" s="48">
        <v>80</v>
      </c>
      <c r="Q58" s="46">
        <v>0.3</v>
      </c>
      <c r="R58" s="48">
        <f t="shared" si="5"/>
        <v>0</v>
      </c>
      <c r="S58" s="37"/>
      <c r="T58" s="46">
        <v>17.666699999999999</v>
      </c>
      <c r="U58" s="46">
        <v>0.23469799999999999</v>
      </c>
      <c r="V58" s="46">
        <v>0.23469799999999999</v>
      </c>
      <c r="W58" s="46">
        <v>0.23469799999999999</v>
      </c>
      <c r="X58" s="47">
        <v>650</v>
      </c>
      <c r="Y58" s="47">
        <v>160</v>
      </c>
      <c r="Z58" s="48">
        <v>80</v>
      </c>
      <c r="AA58" s="46">
        <v>0.3</v>
      </c>
      <c r="AB58" s="48">
        <f t="shared" si="6"/>
        <v>187993.098</v>
      </c>
      <c r="AC58" s="37"/>
      <c r="AD58" s="48">
        <f t="shared" si="7"/>
        <v>187993.098</v>
      </c>
      <c r="AE58" s="30"/>
    </row>
    <row r="59" spans="1:31" x14ac:dyDescent="0.2">
      <c r="A59" s="30"/>
      <c r="B59" s="42">
        <v>2044</v>
      </c>
      <c r="C59" s="30"/>
      <c r="D59" s="48">
        <v>0</v>
      </c>
      <c r="E59" s="48">
        <v>49048.954912073677</v>
      </c>
      <c r="F59" s="48">
        <v>168.22461350395045</v>
      </c>
      <c r="G59" s="48">
        <v>5583.723697048169</v>
      </c>
      <c r="H59" s="48">
        <v>54632.678609121846</v>
      </c>
      <c r="I59" s="37"/>
      <c r="J59" s="46">
        <v>0</v>
      </c>
      <c r="K59" s="46">
        <v>0</v>
      </c>
      <c r="L59" s="46">
        <v>0</v>
      </c>
      <c r="M59" s="46">
        <v>0</v>
      </c>
      <c r="N59" s="47">
        <v>650</v>
      </c>
      <c r="O59" s="47">
        <v>160</v>
      </c>
      <c r="P59" s="48">
        <v>80</v>
      </c>
      <c r="Q59" s="46">
        <v>0.3</v>
      </c>
      <c r="R59" s="48">
        <f t="shared" si="5"/>
        <v>0</v>
      </c>
      <c r="S59" s="37"/>
      <c r="T59" s="46">
        <v>17.833300000000001</v>
      </c>
      <c r="U59" s="46">
        <v>0.23429</v>
      </c>
      <c r="V59" s="46">
        <v>0.23429</v>
      </c>
      <c r="W59" s="46">
        <v>0.23429</v>
      </c>
      <c r="X59" s="47">
        <v>650</v>
      </c>
      <c r="Y59" s="47">
        <v>160</v>
      </c>
      <c r="Z59" s="48">
        <v>80</v>
      </c>
      <c r="AA59" s="46">
        <v>0.3</v>
      </c>
      <c r="AB59" s="48">
        <f t="shared" si="6"/>
        <v>187666.29</v>
      </c>
      <c r="AC59" s="37"/>
      <c r="AD59" s="48">
        <f t="shared" si="7"/>
        <v>187666.29</v>
      </c>
      <c r="AE59" s="30"/>
    </row>
    <row r="60" spans="1:31" x14ac:dyDescent="0.2">
      <c r="A60" s="30"/>
      <c r="B60" s="42">
        <v>2045</v>
      </c>
      <c r="C60" s="30"/>
      <c r="D60" s="48">
        <v>0</v>
      </c>
      <c r="E60" s="48">
        <v>49048.954912073677</v>
      </c>
      <c r="F60" s="48">
        <v>166.66666666666666</v>
      </c>
      <c r="G60" s="48">
        <v>5750.390363714836</v>
      </c>
      <c r="H60" s="48">
        <v>54799.34527578851</v>
      </c>
      <c r="I60" s="37"/>
      <c r="J60" s="46">
        <v>0</v>
      </c>
      <c r="K60" s="46">
        <v>0</v>
      </c>
      <c r="L60" s="46">
        <v>0</v>
      </c>
      <c r="M60" s="46">
        <v>0</v>
      </c>
      <c r="N60" s="47">
        <v>650</v>
      </c>
      <c r="O60" s="47">
        <v>160</v>
      </c>
      <c r="P60" s="48">
        <v>80</v>
      </c>
      <c r="Q60" s="46">
        <v>0.3</v>
      </c>
      <c r="R60" s="48">
        <f t="shared" si="5"/>
        <v>0</v>
      </c>
      <c r="S60" s="37"/>
      <c r="T60" s="46">
        <v>18</v>
      </c>
      <c r="U60" s="46">
        <v>0.23388200000000001</v>
      </c>
      <c r="V60" s="46">
        <v>0.23388200000000001</v>
      </c>
      <c r="W60" s="46">
        <v>0.23388200000000001</v>
      </c>
      <c r="X60" s="47">
        <v>650</v>
      </c>
      <c r="Y60" s="47">
        <v>160</v>
      </c>
      <c r="Z60" s="48">
        <v>80</v>
      </c>
      <c r="AA60" s="46">
        <v>0.3</v>
      </c>
      <c r="AB60" s="48">
        <f>F60*T60*AA60*((U60*X60)+(V60*Y60)+(W60*Z60))</f>
        <v>187339.48200000002</v>
      </c>
      <c r="AC60" s="37"/>
      <c r="AD60" s="48">
        <f t="shared" si="7"/>
        <v>187339.48200000002</v>
      </c>
      <c r="AE60" s="30"/>
    </row>
    <row r="61" spans="1:31" x14ac:dyDescent="0.2">
      <c r="A61" s="30"/>
      <c r="B61" s="30"/>
      <c r="C61" s="30"/>
      <c r="D61" s="31"/>
      <c r="E61" s="31"/>
      <c r="F61" s="31"/>
      <c r="G61" s="31"/>
      <c r="H61" s="31"/>
      <c r="I61" s="32"/>
      <c r="J61" s="32"/>
      <c r="K61" s="32"/>
      <c r="L61" s="32"/>
      <c r="M61" s="32"/>
      <c r="N61" s="31"/>
      <c r="O61" s="31"/>
      <c r="P61" s="31"/>
      <c r="Q61" s="32"/>
      <c r="R61" s="31"/>
      <c r="S61" s="32"/>
      <c r="T61" s="32"/>
      <c r="U61" s="32"/>
      <c r="V61" s="32"/>
      <c r="W61" s="32"/>
      <c r="X61" s="31"/>
      <c r="Y61" s="31"/>
      <c r="Z61" s="31"/>
      <c r="AA61" s="32"/>
      <c r="AB61" s="31"/>
      <c r="AC61" s="32"/>
      <c r="AD61" s="31"/>
      <c r="AE61" s="30"/>
    </row>
    <row r="62" spans="1:31" x14ac:dyDescent="0.2">
      <c r="D62" s="62" t="s">
        <v>33</v>
      </c>
    </row>
    <row r="64" spans="1:31" ht="17" x14ac:dyDescent="0.2">
      <c r="J64" s="64"/>
      <c r="L64" s="64"/>
    </row>
    <row r="65" spans="4:18" x14ac:dyDescent="0.2">
      <c r="D65" s="65"/>
      <c r="F65" s="65"/>
      <c r="J65" s="66"/>
      <c r="L65" s="66"/>
      <c r="R65" s="65"/>
    </row>
    <row r="66" spans="4:18" x14ac:dyDescent="0.2">
      <c r="D66" s="65"/>
      <c r="F66" s="65"/>
      <c r="J66" s="66"/>
      <c r="L66" s="66"/>
      <c r="N66" s="67"/>
      <c r="O66" s="67"/>
      <c r="P66" s="67"/>
      <c r="R66" s="65"/>
    </row>
    <row r="67" spans="4:18" x14ac:dyDescent="0.2">
      <c r="D67" s="65"/>
      <c r="F67" s="65"/>
      <c r="J67" s="66"/>
      <c r="L67" s="68"/>
      <c r="M67" s="68"/>
      <c r="N67" s="67"/>
      <c r="O67" s="67"/>
      <c r="P67" s="67"/>
      <c r="R67" s="65"/>
    </row>
    <row r="68" spans="4:18" x14ac:dyDescent="0.2">
      <c r="D68" s="65"/>
      <c r="F68" s="65"/>
      <c r="J68" s="66"/>
      <c r="L68" s="68"/>
      <c r="M68" s="68"/>
      <c r="N68" s="67"/>
      <c r="O68" s="67"/>
      <c r="P68" s="67"/>
      <c r="R68" s="65"/>
    </row>
    <row r="69" spans="4:18" x14ac:dyDescent="0.2">
      <c r="D69" s="65"/>
      <c r="F69" s="65"/>
      <c r="J69" s="66"/>
      <c r="L69" s="68"/>
      <c r="M69" s="68"/>
      <c r="N69" s="67"/>
      <c r="O69" s="67"/>
      <c r="P69" s="67"/>
      <c r="R69" s="65"/>
    </row>
    <row r="70" spans="4:18" x14ac:dyDescent="0.2">
      <c r="D70" s="65"/>
      <c r="F70" s="65"/>
      <c r="J70" s="66"/>
      <c r="K70" s="69"/>
      <c r="L70" s="68"/>
      <c r="M70" s="68"/>
      <c r="N70" s="67"/>
      <c r="O70" s="67"/>
      <c r="P70" s="67"/>
      <c r="R70" s="65"/>
    </row>
    <row r="71" spans="4:18" x14ac:dyDescent="0.2">
      <c r="D71" s="65"/>
      <c r="E71" s="65"/>
      <c r="F71" s="65"/>
      <c r="G71" s="65"/>
      <c r="H71" s="65"/>
      <c r="J71" s="66"/>
      <c r="K71" s="68"/>
      <c r="L71" s="68"/>
      <c r="M71" s="68"/>
      <c r="N71" s="67"/>
      <c r="O71" s="67"/>
      <c r="P71" s="67"/>
      <c r="R71" s="65"/>
    </row>
    <row r="72" spans="4:18" x14ac:dyDescent="0.2">
      <c r="D72" s="65"/>
      <c r="E72" s="65"/>
      <c r="F72" s="65"/>
      <c r="G72" s="65"/>
      <c r="H72" s="65"/>
      <c r="J72" s="66"/>
      <c r="K72" s="68"/>
      <c r="L72" s="68"/>
      <c r="M72" s="68"/>
      <c r="N72" s="67"/>
      <c r="O72" s="67"/>
      <c r="P72" s="67"/>
      <c r="R72" s="65"/>
    </row>
    <row r="73" spans="4:18" x14ac:dyDescent="0.2">
      <c r="D73" s="65"/>
      <c r="E73" s="65"/>
      <c r="F73" s="65"/>
      <c r="G73" s="65"/>
      <c r="H73" s="65"/>
      <c r="R73" s="65"/>
    </row>
    <row r="74" spans="4:18" x14ac:dyDescent="0.2">
      <c r="D74" s="65"/>
      <c r="E74" s="65"/>
      <c r="F74" s="65"/>
      <c r="G74" s="65"/>
      <c r="H74" s="65"/>
      <c r="R74" s="65"/>
    </row>
    <row r="75" spans="4:18" x14ac:dyDescent="0.2">
      <c r="D75" s="65"/>
      <c r="E75" s="65"/>
      <c r="F75" s="65"/>
      <c r="G75" s="65"/>
      <c r="H75" s="65"/>
      <c r="R75" s="65"/>
    </row>
    <row r="76" spans="4:18" x14ac:dyDescent="0.2">
      <c r="D76" s="65"/>
      <c r="E76" s="65"/>
      <c r="F76" s="65"/>
      <c r="G76" s="65"/>
      <c r="H76" s="65"/>
      <c r="R76" s="65"/>
    </row>
    <row r="77" spans="4:18" x14ac:dyDescent="0.2">
      <c r="D77" s="65"/>
      <c r="E77" s="65"/>
      <c r="F77" s="65"/>
      <c r="G77" s="65"/>
      <c r="H77" s="65"/>
      <c r="R77" s="65"/>
    </row>
    <row r="78" spans="4:18" x14ac:dyDescent="0.2">
      <c r="D78" s="65"/>
      <c r="E78" s="65"/>
      <c r="F78" s="65"/>
      <c r="G78" s="65"/>
      <c r="H78" s="65"/>
      <c r="R78" s="65"/>
    </row>
    <row r="79" spans="4:18" x14ac:dyDescent="0.2">
      <c r="D79" s="65"/>
      <c r="E79" s="65"/>
      <c r="F79" s="65"/>
      <c r="G79" s="65"/>
      <c r="H79" s="65"/>
      <c r="R79" s="65"/>
    </row>
    <row r="80" spans="4:18" x14ac:dyDescent="0.2">
      <c r="D80" s="65"/>
      <c r="E80" s="65"/>
      <c r="F80" s="65"/>
      <c r="G80" s="65"/>
      <c r="H80" s="65"/>
      <c r="R80" s="65"/>
    </row>
    <row r="81" spans="4:18" x14ac:dyDescent="0.2">
      <c r="D81" s="65"/>
      <c r="E81" s="65"/>
      <c r="F81" s="65"/>
      <c r="G81" s="65"/>
      <c r="H81" s="65"/>
      <c r="R81" s="65"/>
    </row>
    <row r="82" spans="4:18" x14ac:dyDescent="0.2">
      <c r="D82" s="65"/>
      <c r="E82" s="65"/>
      <c r="F82" s="65"/>
      <c r="G82" s="65"/>
      <c r="H82" s="65"/>
      <c r="R82" s="65"/>
    </row>
    <row r="83" spans="4:18" x14ac:dyDescent="0.2">
      <c r="D83" s="65"/>
      <c r="E83" s="65"/>
      <c r="F83" s="65"/>
      <c r="G83" s="65"/>
      <c r="H83" s="65"/>
      <c r="R83" s="65"/>
    </row>
    <row r="84" spans="4:18" x14ac:dyDescent="0.2">
      <c r="D84" s="65"/>
      <c r="E84" s="65"/>
      <c r="F84" s="65"/>
      <c r="G84" s="65"/>
      <c r="H84" s="65"/>
      <c r="R84" s="65"/>
    </row>
    <row r="85" spans="4:18" x14ac:dyDescent="0.2">
      <c r="D85" s="65"/>
      <c r="E85" s="65"/>
      <c r="F85" s="65"/>
      <c r="G85" s="65"/>
      <c r="H85" s="65"/>
      <c r="R85" s="65"/>
    </row>
    <row r="86" spans="4:18" x14ac:dyDescent="0.2">
      <c r="D86" s="65"/>
      <c r="E86" s="65"/>
      <c r="F86" s="65"/>
      <c r="G86" s="65"/>
      <c r="H86" s="65"/>
      <c r="R86" s="65"/>
    </row>
    <row r="87" spans="4:18" x14ac:dyDescent="0.2">
      <c r="D87" s="65"/>
      <c r="E87" s="65"/>
      <c r="F87" s="65"/>
      <c r="G87" s="65"/>
      <c r="H87" s="65"/>
      <c r="R87" s="65"/>
    </row>
    <row r="88" spans="4:18" x14ac:dyDescent="0.2">
      <c r="D88" s="65"/>
      <c r="E88" s="65"/>
      <c r="F88" s="65"/>
      <c r="G88" s="65"/>
      <c r="H88" s="65"/>
    </row>
    <row r="89" spans="4:18" x14ac:dyDescent="0.2">
      <c r="D89" s="65"/>
      <c r="E89" s="65"/>
      <c r="F89" s="65"/>
      <c r="G89" s="65"/>
      <c r="H89" s="65"/>
    </row>
    <row r="90" spans="4:18" x14ac:dyDescent="0.2">
      <c r="D90" s="65"/>
      <c r="E90" s="65"/>
      <c r="F90" s="65"/>
      <c r="G90" s="65"/>
      <c r="H90" s="65"/>
    </row>
    <row r="91" spans="4:18" x14ac:dyDescent="0.2">
      <c r="D91" s="65"/>
      <c r="E91" s="65"/>
      <c r="F91" s="65"/>
      <c r="G91" s="65"/>
      <c r="H91" s="65"/>
    </row>
    <row r="92" spans="4:18" x14ac:dyDescent="0.2">
      <c r="D92" s="65"/>
      <c r="E92" s="65"/>
      <c r="F92" s="65"/>
      <c r="G92" s="65"/>
      <c r="H92" s="65"/>
    </row>
    <row r="93" spans="4:18" x14ac:dyDescent="0.2">
      <c r="D93" s="65"/>
      <c r="E93" s="65"/>
      <c r="F93" s="65"/>
      <c r="G93" s="65"/>
      <c r="H93" s="65"/>
    </row>
    <row r="94" spans="4:18" x14ac:dyDescent="0.2">
      <c r="D94" s="65"/>
      <c r="E94" s="65"/>
      <c r="F94" s="65"/>
      <c r="G94" s="65"/>
      <c r="H94" s="65"/>
    </row>
    <row r="95" spans="4:18" x14ac:dyDescent="0.2">
      <c r="D95" s="65"/>
      <c r="E95" s="65"/>
      <c r="F95" s="65"/>
      <c r="G95" s="65"/>
      <c r="H95" s="65"/>
    </row>
    <row r="96" spans="4:18" x14ac:dyDescent="0.2">
      <c r="D96" s="65"/>
      <c r="E96" s="65"/>
      <c r="F96" s="65"/>
      <c r="G96" s="65"/>
      <c r="H96" s="65"/>
    </row>
    <row r="97" spans="4:8" x14ac:dyDescent="0.2">
      <c r="D97" s="65"/>
      <c r="E97" s="65"/>
      <c r="F97" s="65"/>
      <c r="G97" s="65"/>
      <c r="H97" s="65"/>
    </row>
    <row r="1048562" spans="43:43" x14ac:dyDescent="0.2">
      <c r="AQ1048562" s="70"/>
    </row>
  </sheetData>
  <mergeCells count="7">
    <mergeCell ref="AK2:AM2"/>
    <mergeCell ref="AG2:AI2"/>
    <mergeCell ref="B2:B3"/>
    <mergeCell ref="D2:H2"/>
    <mergeCell ref="AD2:AD3"/>
    <mergeCell ref="J2:R2"/>
    <mergeCell ref="T2:AB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1CA8-4557-1E4E-BA59-D51CBEADC343}">
  <dimension ref="A1:BF59"/>
  <sheetViews>
    <sheetView topLeftCell="A15" workbookViewId="0">
      <selection activeCell="I23" sqref="I23"/>
    </sheetView>
  </sheetViews>
  <sheetFormatPr baseColWidth="10" defaultRowHeight="16" x14ac:dyDescent="0.2"/>
  <sheetData>
    <row r="1" spans="1:58" x14ac:dyDescent="0.2">
      <c r="A1" s="71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</row>
    <row r="2" spans="1:58" x14ac:dyDescent="0.2">
      <c r="A2" s="23"/>
      <c r="B2" s="72">
        <v>0</v>
      </c>
      <c r="C2" s="72">
        <v>1</v>
      </c>
      <c r="D2" s="72">
        <v>2</v>
      </c>
      <c r="E2" s="72">
        <v>3</v>
      </c>
      <c r="F2" s="72">
        <v>4</v>
      </c>
      <c r="G2" s="72">
        <v>5</v>
      </c>
      <c r="H2" s="72">
        <v>6</v>
      </c>
      <c r="I2" s="72">
        <v>7</v>
      </c>
      <c r="J2" s="72">
        <v>8</v>
      </c>
      <c r="K2" s="72">
        <v>9</v>
      </c>
      <c r="L2" s="72">
        <v>10</v>
      </c>
      <c r="M2" s="72">
        <v>11</v>
      </c>
      <c r="N2" s="72">
        <v>12</v>
      </c>
      <c r="O2" s="72">
        <v>13</v>
      </c>
      <c r="P2" s="72">
        <v>14</v>
      </c>
      <c r="Q2" s="72">
        <v>15</v>
      </c>
      <c r="R2" s="72">
        <v>16</v>
      </c>
      <c r="S2" s="72">
        <v>17</v>
      </c>
      <c r="T2" s="72">
        <v>18</v>
      </c>
      <c r="U2" s="72">
        <v>19</v>
      </c>
      <c r="V2" s="72">
        <v>20</v>
      </c>
      <c r="W2" s="72">
        <v>21</v>
      </c>
      <c r="X2" s="72">
        <v>22</v>
      </c>
      <c r="Y2" s="72">
        <v>23</v>
      </c>
      <c r="Z2" s="72">
        <v>24</v>
      </c>
      <c r="AA2" s="72">
        <v>25</v>
      </c>
      <c r="AB2" s="72">
        <v>26</v>
      </c>
      <c r="AC2" s="72">
        <v>27</v>
      </c>
      <c r="AD2" s="72">
        <v>28</v>
      </c>
      <c r="AE2" s="72">
        <v>29</v>
      </c>
      <c r="AF2" s="72">
        <v>30</v>
      </c>
      <c r="AG2" s="72">
        <v>31</v>
      </c>
      <c r="AH2" s="72">
        <v>32</v>
      </c>
      <c r="AI2" s="72">
        <v>33</v>
      </c>
      <c r="AJ2" s="72">
        <v>34</v>
      </c>
      <c r="AK2" s="72">
        <v>35</v>
      </c>
      <c r="AL2" s="72">
        <v>36</v>
      </c>
      <c r="AM2" s="72">
        <v>37</v>
      </c>
      <c r="AN2" s="72">
        <v>38</v>
      </c>
      <c r="AO2" s="72">
        <v>39</v>
      </c>
      <c r="AP2" s="72">
        <v>40</v>
      </c>
      <c r="AQ2" s="72">
        <v>41</v>
      </c>
      <c r="AR2" s="72">
        <v>42</v>
      </c>
      <c r="AS2" s="72">
        <v>43</v>
      </c>
      <c r="AT2" s="72">
        <v>44</v>
      </c>
      <c r="AU2" s="72">
        <v>45</v>
      </c>
      <c r="AV2" s="72">
        <v>46</v>
      </c>
      <c r="AW2" s="72">
        <v>47</v>
      </c>
      <c r="AX2" s="72">
        <v>48</v>
      </c>
      <c r="AY2" s="72">
        <v>49</v>
      </c>
      <c r="AZ2" s="72">
        <v>50</v>
      </c>
      <c r="BA2" s="72">
        <v>51</v>
      </c>
      <c r="BB2" s="72">
        <v>52</v>
      </c>
      <c r="BC2" s="72">
        <v>53</v>
      </c>
      <c r="BD2" s="72">
        <v>54</v>
      </c>
      <c r="BE2" s="72">
        <v>55</v>
      </c>
      <c r="BF2" s="72">
        <v>56</v>
      </c>
    </row>
    <row r="3" spans="1:58" x14ac:dyDescent="0.2">
      <c r="A3" s="72">
        <v>0</v>
      </c>
      <c r="B3" s="23">
        <v>1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0</v>
      </c>
      <c r="AX3" s="23">
        <v>0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</row>
    <row r="4" spans="1:58" x14ac:dyDescent="0.2">
      <c r="A4" s="72">
        <v>1</v>
      </c>
      <c r="B4" s="23">
        <v>0.99999375001953117</v>
      </c>
      <c r="C4" s="23">
        <v>1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3">
        <v>0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</row>
    <row r="5" spans="1:58" x14ac:dyDescent="0.2">
      <c r="A5" s="72">
        <v>2</v>
      </c>
      <c r="B5" s="23">
        <v>0.99990000499983334</v>
      </c>
      <c r="C5" s="23">
        <v>0.99999375001953117</v>
      </c>
      <c r="D5" s="23">
        <v>1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</row>
    <row r="6" spans="1:58" x14ac:dyDescent="0.2">
      <c r="A6" s="72">
        <v>3</v>
      </c>
      <c r="B6" s="23">
        <v>0.99949387812290957</v>
      </c>
      <c r="C6" s="23">
        <v>0.99990000499983334</v>
      </c>
      <c r="D6" s="23">
        <v>0.99999375001953117</v>
      </c>
      <c r="E6" s="23">
        <v>1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</row>
    <row r="7" spans="1:58" x14ac:dyDescent="0.2">
      <c r="A7" s="72">
        <v>4</v>
      </c>
      <c r="B7" s="23">
        <v>0.99840127931760636</v>
      </c>
      <c r="C7" s="23">
        <v>0.99949387812290957</v>
      </c>
      <c r="D7" s="23">
        <v>0.99990000499983334</v>
      </c>
      <c r="E7" s="23">
        <v>0.99999375001953117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</row>
    <row r="8" spans="1:58" x14ac:dyDescent="0.2">
      <c r="A8" s="72">
        <v>5</v>
      </c>
      <c r="B8" s="23">
        <v>0.99610136947011751</v>
      </c>
      <c r="C8" s="23">
        <v>0.99840127931760636</v>
      </c>
      <c r="D8" s="23">
        <v>0.99949387812290957</v>
      </c>
      <c r="E8" s="23">
        <v>0.99990000499983334</v>
      </c>
      <c r="F8" s="23">
        <v>0.99999375001953117</v>
      </c>
      <c r="G8" s="23">
        <v>1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</row>
    <row r="9" spans="1:58" x14ac:dyDescent="0.2">
      <c r="A9" s="72">
        <v>6</v>
      </c>
      <c r="B9" s="23">
        <v>0.99193271660557114</v>
      </c>
      <c r="C9" s="23">
        <v>0.99610136947011751</v>
      </c>
      <c r="D9" s="23">
        <v>0.99840127931760636</v>
      </c>
      <c r="E9" s="23">
        <v>0.99949387812290957</v>
      </c>
      <c r="F9" s="23">
        <v>0.99990000499983334</v>
      </c>
      <c r="G9" s="23">
        <v>0.99999375001953117</v>
      </c>
      <c r="H9" s="23">
        <v>1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</row>
    <row r="10" spans="1:58" x14ac:dyDescent="0.2">
      <c r="A10" s="72">
        <v>7</v>
      </c>
      <c r="B10" s="23">
        <v>0.98510578267268056</v>
      </c>
      <c r="C10" s="23">
        <v>0.99193271660557114</v>
      </c>
      <c r="D10" s="23">
        <v>0.99610136947011751</v>
      </c>
      <c r="E10" s="23">
        <v>0.99840127931760636</v>
      </c>
      <c r="F10" s="23">
        <v>0.99949387812290957</v>
      </c>
      <c r="G10" s="23">
        <v>0.99990000499983334</v>
      </c>
      <c r="H10" s="23">
        <v>0.99999375001953117</v>
      </c>
      <c r="I10" s="23">
        <v>1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</row>
    <row r="11" spans="1:58" x14ac:dyDescent="0.2">
      <c r="A11" s="72">
        <v>8</v>
      </c>
      <c r="B11" s="23">
        <v>0.97472490160179392</v>
      </c>
      <c r="C11" s="23">
        <v>0.98510578267268056</v>
      </c>
      <c r="D11" s="23">
        <v>0.99193271660557114</v>
      </c>
      <c r="E11" s="23">
        <v>0.99610136947011751</v>
      </c>
      <c r="F11" s="23">
        <v>0.99840127931760636</v>
      </c>
      <c r="G11" s="23">
        <v>0.99949387812290957</v>
      </c>
      <c r="H11" s="23">
        <v>0.99990000499983334</v>
      </c>
      <c r="I11" s="23">
        <v>0.99999375001953117</v>
      </c>
      <c r="J11" s="23">
        <v>1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0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</row>
    <row r="12" spans="1:58" x14ac:dyDescent="0.2">
      <c r="A12" s="72">
        <v>9</v>
      </c>
      <c r="B12" s="23">
        <v>0.95982313103448336</v>
      </c>
      <c r="C12" s="23">
        <v>0.97472490160179392</v>
      </c>
      <c r="D12" s="23">
        <v>0.98510578267268056</v>
      </c>
      <c r="E12" s="23">
        <v>0.99193271660557114</v>
      </c>
      <c r="F12" s="23">
        <v>0.99610136947011751</v>
      </c>
      <c r="G12" s="23">
        <v>0.99840127931760636</v>
      </c>
      <c r="H12" s="23">
        <v>0.99949387812290957</v>
      </c>
      <c r="I12" s="23">
        <v>0.99990000499983334</v>
      </c>
      <c r="J12" s="23">
        <v>0.99999375001953117</v>
      </c>
      <c r="K12" s="23">
        <v>1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23">
        <v>0</v>
      </c>
    </row>
    <row r="13" spans="1:58" x14ac:dyDescent="0.2">
      <c r="A13" s="72">
        <v>10</v>
      </c>
      <c r="B13" s="23">
        <v>0.93941306281347581</v>
      </c>
      <c r="C13" s="23">
        <v>0.95982313103448336</v>
      </c>
      <c r="D13" s="23">
        <v>0.97472490160179392</v>
      </c>
      <c r="E13" s="23">
        <v>0.98510578267268056</v>
      </c>
      <c r="F13" s="23">
        <v>0.99193271660557114</v>
      </c>
      <c r="G13" s="23">
        <v>0.99610136947011751</v>
      </c>
      <c r="H13" s="23">
        <v>0.99840127931760636</v>
      </c>
      <c r="I13" s="23">
        <v>0.99949387812290957</v>
      </c>
      <c r="J13" s="23">
        <v>0.99990000499983334</v>
      </c>
      <c r="K13" s="23">
        <v>0.99999375001953117</v>
      </c>
      <c r="L13" s="23">
        <v>1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</row>
    <row r="14" spans="1:58" x14ac:dyDescent="0.2">
      <c r="A14" s="72">
        <v>11</v>
      </c>
      <c r="B14" s="23">
        <v>0.91255561266160867</v>
      </c>
      <c r="C14" s="23">
        <v>0.93941306281347581</v>
      </c>
      <c r="D14" s="23">
        <v>0.95982313103448336</v>
      </c>
      <c r="E14" s="23">
        <v>0.97472490160179392</v>
      </c>
      <c r="F14" s="23">
        <v>0.98510578267268056</v>
      </c>
      <c r="G14" s="23">
        <v>0.99193271660557114</v>
      </c>
      <c r="H14" s="23">
        <v>0.99610136947011751</v>
      </c>
      <c r="I14" s="23">
        <v>0.99840127931760636</v>
      </c>
      <c r="J14" s="23">
        <v>0.99949387812290957</v>
      </c>
      <c r="K14" s="23">
        <v>0.99990000499983334</v>
      </c>
      <c r="L14" s="23">
        <v>0.99999375001953117</v>
      </c>
      <c r="M14" s="23">
        <v>1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</row>
    <row r="15" spans="1:58" x14ac:dyDescent="0.2">
      <c r="A15" s="72">
        <v>12</v>
      </c>
      <c r="B15" s="23">
        <v>0.87844673934993134</v>
      </c>
      <c r="C15" s="23">
        <v>0.91255561266160867</v>
      </c>
      <c r="D15" s="23">
        <v>0.93941306281347581</v>
      </c>
      <c r="E15" s="23">
        <v>0.95982313103448336</v>
      </c>
      <c r="F15" s="23">
        <v>0.97472490160179392</v>
      </c>
      <c r="G15" s="23">
        <v>0.98510578267268056</v>
      </c>
      <c r="H15" s="23">
        <v>0.99193271660557114</v>
      </c>
      <c r="I15" s="23">
        <v>0.99610136947011751</v>
      </c>
      <c r="J15" s="23">
        <v>0.99840127931760636</v>
      </c>
      <c r="K15" s="23">
        <v>0.99949387812290957</v>
      </c>
      <c r="L15" s="23">
        <v>0.99990000499983334</v>
      </c>
      <c r="M15" s="23">
        <v>0.99999375001953117</v>
      </c>
      <c r="N15" s="23">
        <v>1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0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</row>
    <row r="16" spans="1:58" x14ac:dyDescent="0.2">
      <c r="A16" s="72">
        <v>13</v>
      </c>
      <c r="B16" s="23">
        <v>0.83651882861837534</v>
      </c>
      <c r="C16" s="23">
        <v>0.87844673934993134</v>
      </c>
      <c r="D16" s="23">
        <v>0.91255561266160867</v>
      </c>
      <c r="E16" s="23">
        <v>0.93941306281347581</v>
      </c>
      <c r="F16" s="23">
        <v>0.95982313103448336</v>
      </c>
      <c r="G16" s="23">
        <v>0.97472490160179392</v>
      </c>
      <c r="H16" s="23">
        <v>0.98510578267268056</v>
      </c>
      <c r="I16" s="23">
        <v>0.99193271660557114</v>
      </c>
      <c r="J16" s="23">
        <v>0.99610136947011751</v>
      </c>
      <c r="K16" s="23">
        <v>0.99840127931760636</v>
      </c>
      <c r="L16" s="23">
        <v>0.99949387812290957</v>
      </c>
      <c r="M16" s="23">
        <v>0.99990000499983334</v>
      </c>
      <c r="N16" s="23">
        <v>0.99999375001953117</v>
      </c>
      <c r="O16" s="23">
        <v>1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</row>
    <row r="17" spans="1:58" x14ac:dyDescent="0.2">
      <c r="A17" s="72">
        <v>14</v>
      </c>
      <c r="B17" s="23">
        <v>0.78654920221345503</v>
      </c>
      <c r="C17" s="23">
        <v>0.83651882861837534</v>
      </c>
      <c r="D17" s="23">
        <v>0.87844673934993134</v>
      </c>
      <c r="E17" s="23">
        <v>0.91255561266160867</v>
      </c>
      <c r="F17" s="23">
        <v>0.93941306281347581</v>
      </c>
      <c r="G17" s="23">
        <v>0.95982313103448336</v>
      </c>
      <c r="H17" s="23">
        <v>0.97472490160179392</v>
      </c>
      <c r="I17" s="23">
        <v>0.98510578267268056</v>
      </c>
      <c r="J17" s="23">
        <v>0.99193271660557114</v>
      </c>
      <c r="K17" s="23">
        <v>0.99610136947011751</v>
      </c>
      <c r="L17" s="23">
        <v>0.99840127931760636</v>
      </c>
      <c r="M17" s="23">
        <v>0.99949387812290957</v>
      </c>
      <c r="N17" s="23">
        <v>0.99990000499983334</v>
      </c>
      <c r="O17" s="23">
        <v>0.99999375001953117</v>
      </c>
      <c r="P17" s="23">
        <v>1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</row>
    <row r="18" spans="1:58" x14ac:dyDescent="0.2">
      <c r="A18" s="72">
        <v>15</v>
      </c>
      <c r="B18" s="23">
        <v>0.72876332991949122</v>
      </c>
      <c r="C18" s="23">
        <v>0.78654920221345503</v>
      </c>
      <c r="D18" s="23">
        <v>0.83651882861837534</v>
      </c>
      <c r="E18" s="23">
        <v>0.87844673934993134</v>
      </c>
      <c r="F18" s="23">
        <v>0.91255561266160867</v>
      </c>
      <c r="G18" s="23">
        <v>0.93941306281347581</v>
      </c>
      <c r="H18" s="23">
        <v>0.95982313103448336</v>
      </c>
      <c r="I18" s="23">
        <v>0.97472490160179392</v>
      </c>
      <c r="J18" s="23">
        <v>0.98510578267268056</v>
      </c>
      <c r="K18" s="23">
        <v>0.99193271660557114</v>
      </c>
      <c r="L18" s="23">
        <v>0.99610136947011751</v>
      </c>
      <c r="M18" s="23">
        <v>0.99840127931760636</v>
      </c>
      <c r="N18" s="23">
        <v>0.99949387812290957</v>
      </c>
      <c r="O18" s="23">
        <v>0.99990000499983334</v>
      </c>
      <c r="P18" s="23">
        <v>0.99999375001953117</v>
      </c>
      <c r="Q18" s="23">
        <v>1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</row>
    <row r="19" spans="1:58" x14ac:dyDescent="0.2">
      <c r="A19" s="72">
        <v>16</v>
      </c>
      <c r="B19" s="23">
        <v>0.66391576333547353</v>
      </c>
      <c r="C19" s="23">
        <v>0.72876332991949122</v>
      </c>
      <c r="D19" s="23">
        <v>0.78654920221345503</v>
      </c>
      <c r="E19" s="23">
        <v>0.83651882861837534</v>
      </c>
      <c r="F19" s="23">
        <v>0.87844673934993134</v>
      </c>
      <c r="G19" s="23">
        <v>0.91255561266160867</v>
      </c>
      <c r="H19" s="23">
        <v>0.93941306281347581</v>
      </c>
      <c r="I19" s="23">
        <v>0.95982313103448336</v>
      </c>
      <c r="J19" s="23">
        <v>0.97472490160179392</v>
      </c>
      <c r="K19" s="23">
        <v>0.98510578267268056</v>
      </c>
      <c r="L19" s="23">
        <v>0.99193271660557114</v>
      </c>
      <c r="M19" s="23">
        <v>0.99610136947011751</v>
      </c>
      <c r="N19" s="23">
        <v>0.99840127931760636</v>
      </c>
      <c r="O19" s="23">
        <v>0.99949387812290957</v>
      </c>
      <c r="P19" s="23">
        <v>0.99990000499983334</v>
      </c>
      <c r="Q19" s="23">
        <v>0.99999375001953117</v>
      </c>
      <c r="R19" s="23">
        <v>1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</row>
    <row r="20" spans="1:58" x14ac:dyDescent="0.2">
      <c r="A20" s="72">
        <v>17</v>
      </c>
      <c r="B20" s="23">
        <v>0.59332898680529611</v>
      </c>
      <c r="C20" s="23">
        <v>0.66391576333547353</v>
      </c>
      <c r="D20" s="23">
        <v>0.72876332991949122</v>
      </c>
      <c r="E20" s="23">
        <v>0.78654920221345503</v>
      </c>
      <c r="F20" s="23">
        <v>0.83651882861837534</v>
      </c>
      <c r="G20" s="23">
        <v>0.87844673934993134</v>
      </c>
      <c r="H20" s="23">
        <v>0.91255561266160867</v>
      </c>
      <c r="I20" s="23">
        <v>0.93941306281347581</v>
      </c>
      <c r="J20" s="23">
        <v>0.95982313103448336</v>
      </c>
      <c r="K20" s="23">
        <v>0.97472490160179392</v>
      </c>
      <c r="L20" s="23">
        <v>0.98510578267268056</v>
      </c>
      <c r="M20" s="23">
        <v>0.99193271660557114</v>
      </c>
      <c r="N20" s="23">
        <v>0.99610136947011751</v>
      </c>
      <c r="O20" s="23">
        <v>0.99840127931760636</v>
      </c>
      <c r="P20" s="23">
        <v>0.99949387812290957</v>
      </c>
      <c r="Q20" s="23">
        <v>0.99990000499983334</v>
      </c>
      <c r="R20" s="23">
        <v>0.99999375001953117</v>
      </c>
      <c r="S20" s="23">
        <v>1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0</v>
      </c>
      <c r="AZ20" s="23">
        <v>0</v>
      </c>
      <c r="BA20" s="23">
        <v>0</v>
      </c>
      <c r="BB20" s="23">
        <v>0</v>
      </c>
      <c r="BC20" s="23">
        <v>0</v>
      </c>
      <c r="BD20" s="23">
        <v>0</v>
      </c>
      <c r="BE20" s="23">
        <v>0</v>
      </c>
      <c r="BF20" s="23">
        <v>0</v>
      </c>
    </row>
    <row r="21" spans="1:58" x14ac:dyDescent="0.2">
      <c r="A21" s="72">
        <v>18</v>
      </c>
      <c r="B21" s="23">
        <v>0.51887099046545238</v>
      </c>
      <c r="C21" s="23">
        <v>0.59332898680529611</v>
      </c>
      <c r="D21" s="23">
        <v>0.66391576333547353</v>
      </c>
      <c r="E21" s="23">
        <v>0.72876332991949122</v>
      </c>
      <c r="F21" s="23">
        <v>0.78654920221345503</v>
      </c>
      <c r="G21" s="23">
        <v>0.83651882861837534</v>
      </c>
      <c r="H21" s="23">
        <v>0.87844673934993134</v>
      </c>
      <c r="I21" s="23">
        <v>0.91255561266160867</v>
      </c>
      <c r="J21" s="23">
        <v>0.93941306281347581</v>
      </c>
      <c r="K21" s="23">
        <v>0.95982313103448336</v>
      </c>
      <c r="L21" s="23">
        <v>0.97472490160179392</v>
      </c>
      <c r="M21" s="23">
        <v>0.98510578267268056</v>
      </c>
      <c r="N21" s="23">
        <v>0.99193271660557114</v>
      </c>
      <c r="O21" s="23">
        <v>0.99610136947011751</v>
      </c>
      <c r="P21" s="23">
        <v>0.99840127931760636</v>
      </c>
      <c r="Q21" s="23">
        <v>0.99949387812290957</v>
      </c>
      <c r="R21" s="23">
        <v>0.99990000499983334</v>
      </c>
      <c r="S21" s="23">
        <v>0.99999375001953117</v>
      </c>
      <c r="T21" s="23">
        <v>1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</row>
    <row r="22" spans="1:58" x14ac:dyDescent="0.2">
      <c r="A22" s="72">
        <v>19</v>
      </c>
      <c r="B22" s="23">
        <v>0.44285793449343042</v>
      </c>
      <c r="C22" s="23">
        <v>0.51887099046545238</v>
      </c>
      <c r="D22" s="23">
        <v>0.59332898680529611</v>
      </c>
      <c r="E22" s="23">
        <v>0.66391576333547353</v>
      </c>
      <c r="F22" s="23">
        <v>0.72876332991949122</v>
      </c>
      <c r="G22" s="23">
        <v>0.78654920221345503</v>
      </c>
      <c r="H22" s="23">
        <v>0.83651882861837534</v>
      </c>
      <c r="I22" s="23">
        <v>0.87844673934993134</v>
      </c>
      <c r="J22" s="23">
        <v>0.91255561266160867</v>
      </c>
      <c r="K22" s="23">
        <v>0.93941306281347581</v>
      </c>
      <c r="L22" s="23">
        <v>0.95982313103448336</v>
      </c>
      <c r="M22" s="23">
        <v>0.97472490160179392</v>
      </c>
      <c r="N22" s="23">
        <v>0.98510578267268056</v>
      </c>
      <c r="O22" s="23">
        <v>0.99193271660557114</v>
      </c>
      <c r="P22" s="23">
        <v>0.99610136947011751</v>
      </c>
      <c r="Q22" s="23">
        <v>0.99840127931760636</v>
      </c>
      <c r="R22" s="23">
        <v>0.99949387812290957</v>
      </c>
      <c r="S22" s="23">
        <v>0.99990000499983334</v>
      </c>
      <c r="T22" s="23">
        <v>0.99999375001953117</v>
      </c>
      <c r="U22" s="23">
        <v>1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</row>
    <row r="23" spans="1:58" x14ac:dyDescent="0.2">
      <c r="A23" s="72">
        <v>20</v>
      </c>
      <c r="B23" s="23">
        <v>0.36787944117144228</v>
      </c>
      <c r="C23" s="23">
        <v>0.44285793449343042</v>
      </c>
      <c r="D23" s="23">
        <v>0.51887099046545238</v>
      </c>
      <c r="E23" s="23">
        <v>0.59332898680529611</v>
      </c>
      <c r="F23" s="23">
        <v>0.66391576333547353</v>
      </c>
      <c r="G23" s="23">
        <v>0.72876332991949122</v>
      </c>
      <c r="H23" s="23">
        <v>0.78654920221345503</v>
      </c>
      <c r="I23" s="23">
        <v>0.83651882861837534</v>
      </c>
      <c r="J23" s="23">
        <v>0.87844673934993134</v>
      </c>
      <c r="K23" s="23">
        <v>0.91255561266160867</v>
      </c>
      <c r="L23" s="23">
        <v>0.93941306281347581</v>
      </c>
      <c r="M23" s="23">
        <v>0.95982313103448336</v>
      </c>
      <c r="N23" s="23">
        <v>0.97472490160179392</v>
      </c>
      <c r="O23" s="23">
        <v>0.98510578267268056</v>
      </c>
      <c r="P23" s="23">
        <v>0.99193271660557114</v>
      </c>
      <c r="Q23" s="23">
        <v>0.99610136947011751</v>
      </c>
      <c r="R23" s="23">
        <v>0.99840127931760636</v>
      </c>
      <c r="S23" s="23">
        <v>0.99949387812290957</v>
      </c>
      <c r="T23" s="23">
        <v>0.99990000499983334</v>
      </c>
      <c r="U23" s="23">
        <v>0.99999375001953117</v>
      </c>
      <c r="V23" s="23">
        <v>1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</row>
    <row r="24" spans="1:58" x14ac:dyDescent="0.2">
      <c r="A24" s="72">
        <v>21</v>
      </c>
      <c r="B24" s="23">
        <v>0.2965598428646592</v>
      </c>
      <c r="C24" s="23">
        <v>0.36787944117144228</v>
      </c>
      <c r="D24" s="23">
        <v>0.44285793449343042</v>
      </c>
      <c r="E24" s="23">
        <v>0.51887099046545238</v>
      </c>
      <c r="F24" s="23">
        <v>0.59332898680529611</v>
      </c>
      <c r="G24" s="23">
        <v>0.66391576333547353</v>
      </c>
      <c r="H24" s="23">
        <v>0.72876332991949122</v>
      </c>
      <c r="I24" s="23">
        <v>0.78654920221345503</v>
      </c>
      <c r="J24" s="23">
        <v>0.83651882861837534</v>
      </c>
      <c r="K24" s="23">
        <v>0.87844673934993134</v>
      </c>
      <c r="L24" s="23">
        <v>0.91255561266160867</v>
      </c>
      <c r="M24" s="23">
        <v>0.93941306281347581</v>
      </c>
      <c r="N24" s="23">
        <v>0.95982313103448336</v>
      </c>
      <c r="O24" s="23">
        <v>0.97472490160179392</v>
      </c>
      <c r="P24" s="23">
        <v>0.98510578267268056</v>
      </c>
      <c r="Q24" s="23">
        <v>0.99193271660557114</v>
      </c>
      <c r="R24" s="23">
        <v>0.99610136947011751</v>
      </c>
      <c r="S24" s="23">
        <v>0.99840127931760636</v>
      </c>
      <c r="T24" s="23">
        <v>0.99949387812290957</v>
      </c>
      <c r="U24" s="23">
        <v>0.99990000499983334</v>
      </c>
      <c r="V24" s="23">
        <v>0.99999375001953117</v>
      </c>
      <c r="W24" s="23">
        <v>1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3">
        <v>0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</row>
    <row r="25" spans="1:58" x14ac:dyDescent="0.2">
      <c r="A25" s="72">
        <v>22</v>
      </c>
      <c r="B25" s="23">
        <v>0.23128605528432861</v>
      </c>
      <c r="C25" s="23">
        <v>0.2965598428646592</v>
      </c>
      <c r="D25" s="23">
        <v>0.36787944117144228</v>
      </c>
      <c r="E25" s="23">
        <v>0.44285793449343042</v>
      </c>
      <c r="F25" s="23">
        <v>0.51887099046545238</v>
      </c>
      <c r="G25" s="23">
        <v>0.59332898680529611</v>
      </c>
      <c r="H25" s="23">
        <v>0.66391576333547353</v>
      </c>
      <c r="I25" s="23">
        <v>0.72876332991949122</v>
      </c>
      <c r="J25" s="23">
        <v>0.78654920221345503</v>
      </c>
      <c r="K25" s="23">
        <v>0.83651882861837534</v>
      </c>
      <c r="L25" s="23">
        <v>0.87844673934993134</v>
      </c>
      <c r="M25" s="23">
        <v>0.91255561266160867</v>
      </c>
      <c r="N25" s="23">
        <v>0.93941306281347581</v>
      </c>
      <c r="O25" s="23">
        <v>0.95982313103448336</v>
      </c>
      <c r="P25" s="23">
        <v>0.97472490160179392</v>
      </c>
      <c r="Q25" s="23">
        <v>0.98510578267268056</v>
      </c>
      <c r="R25" s="23">
        <v>0.99193271660557114</v>
      </c>
      <c r="S25" s="23">
        <v>0.99610136947011751</v>
      </c>
      <c r="T25" s="23">
        <v>0.99840127931760636</v>
      </c>
      <c r="U25" s="23">
        <v>0.99949387812290957</v>
      </c>
      <c r="V25" s="23">
        <v>0.99990000499983334</v>
      </c>
      <c r="W25" s="23">
        <v>0.99999375001953117</v>
      </c>
      <c r="X25" s="23">
        <v>1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0</v>
      </c>
      <c r="AW25" s="23">
        <v>0</v>
      </c>
      <c r="AX25" s="23">
        <v>0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</row>
    <row r="26" spans="1:58" x14ac:dyDescent="0.2">
      <c r="A26" s="72">
        <v>23</v>
      </c>
      <c r="B26" s="23">
        <v>0.17394671713945739</v>
      </c>
      <c r="C26" s="23">
        <v>0.23128605528432861</v>
      </c>
      <c r="D26" s="23">
        <v>0.2965598428646592</v>
      </c>
      <c r="E26" s="23">
        <v>0.36787944117144228</v>
      </c>
      <c r="F26" s="23">
        <v>0.44285793449343042</v>
      </c>
      <c r="G26" s="23">
        <v>0.51887099046545238</v>
      </c>
      <c r="H26" s="23">
        <v>0.59332898680529611</v>
      </c>
      <c r="I26" s="23">
        <v>0.66391576333547353</v>
      </c>
      <c r="J26" s="23">
        <v>0.72876332991949122</v>
      </c>
      <c r="K26" s="23">
        <v>0.78654920221345503</v>
      </c>
      <c r="L26" s="23">
        <v>0.83651882861837534</v>
      </c>
      <c r="M26" s="23">
        <v>0.87844673934993134</v>
      </c>
      <c r="N26" s="23">
        <v>0.91255561266160867</v>
      </c>
      <c r="O26" s="23">
        <v>0.93941306281347581</v>
      </c>
      <c r="P26" s="23">
        <v>0.95982313103448336</v>
      </c>
      <c r="Q26" s="23">
        <v>0.97472490160179392</v>
      </c>
      <c r="R26" s="23">
        <v>0.98510578267268056</v>
      </c>
      <c r="S26" s="23">
        <v>0.99193271660557114</v>
      </c>
      <c r="T26" s="23">
        <v>0.99610136947011751</v>
      </c>
      <c r="U26" s="23">
        <v>0.99840127931760636</v>
      </c>
      <c r="V26" s="23">
        <v>0.99949387812290957</v>
      </c>
      <c r="W26" s="23">
        <v>0.99990000499983334</v>
      </c>
      <c r="X26" s="23">
        <v>0.99999375001953117</v>
      </c>
      <c r="Y26" s="23">
        <v>1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0</v>
      </c>
      <c r="AV26" s="23">
        <v>0</v>
      </c>
      <c r="AW26" s="23">
        <v>0</v>
      </c>
      <c r="AX26" s="23">
        <v>0</v>
      </c>
      <c r="AY26" s="23">
        <v>0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23">
        <v>0</v>
      </c>
    </row>
    <row r="27" spans="1:58" x14ac:dyDescent="0.2">
      <c r="A27" s="72">
        <v>24</v>
      </c>
      <c r="B27" s="23">
        <v>0.1257323295944279</v>
      </c>
      <c r="C27" s="23">
        <v>0.17394671713945739</v>
      </c>
      <c r="D27" s="23">
        <v>0.23128605528432861</v>
      </c>
      <c r="E27" s="23">
        <v>0.2965598428646592</v>
      </c>
      <c r="F27" s="23">
        <v>0.36787944117144228</v>
      </c>
      <c r="G27" s="23">
        <v>0.44285793449343042</v>
      </c>
      <c r="H27" s="23">
        <v>0.51887099046545238</v>
      </c>
      <c r="I27" s="23">
        <v>0.59332898680529611</v>
      </c>
      <c r="J27" s="23">
        <v>0.66391576333547353</v>
      </c>
      <c r="K27" s="23">
        <v>0.72876332991949122</v>
      </c>
      <c r="L27" s="23">
        <v>0.78654920221345503</v>
      </c>
      <c r="M27" s="23">
        <v>0.83651882861837534</v>
      </c>
      <c r="N27" s="23">
        <v>0.87844673934993134</v>
      </c>
      <c r="O27" s="23">
        <v>0.91255561266160867</v>
      </c>
      <c r="P27" s="23">
        <v>0.93941306281347581</v>
      </c>
      <c r="Q27" s="23">
        <v>0.95982313103448336</v>
      </c>
      <c r="R27" s="23">
        <v>0.97472490160179392</v>
      </c>
      <c r="S27" s="23">
        <v>0.98510578267268056</v>
      </c>
      <c r="T27" s="23">
        <v>0.99193271660557114</v>
      </c>
      <c r="U27" s="23">
        <v>0.99610136947011751</v>
      </c>
      <c r="V27" s="23">
        <v>0.99840127931760636</v>
      </c>
      <c r="W27" s="23">
        <v>0.99949387812290957</v>
      </c>
      <c r="X27" s="23">
        <v>0.99990000499983334</v>
      </c>
      <c r="Y27" s="23">
        <v>0.99999375001953117</v>
      </c>
      <c r="Z27" s="23">
        <v>1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0</v>
      </c>
      <c r="AS27" s="23">
        <v>0</v>
      </c>
      <c r="AT27" s="23">
        <v>0</v>
      </c>
      <c r="AU27" s="23">
        <v>0</v>
      </c>
      <c r="AV27" s="23">
        <v>0</v>
      </c>
      <c r="AW27" s="23">
        <v>0</v>
      </c>
      <c r="AX27" s="23">
        <v>0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23">
        <v>0</v>
      </c>
    </row>
    <row r="28" spans="1:58" x14ac:dyDescent="0.2">
      <c r="A28" s="72">
        <v>25</v>
      </c>
      <c r="B28" s="23">
        <v>8.7038367656223511E-2</v>
      </c>
      <c r="C28" s="23">
        <v>0.1257323295944279</v>
      </c>
      <c r="D28" s="23">
        <v>0.17394671713945739</v>
      </c>
      <c r="E28" s="23">
        <v>0.23128605528432861</v>
      </c>
      <c r="F28" s="23">
        <v>0.2965598428646592</v>
      </c>
      <c r="G28" s="23">
        <v>0.36787944117144228</v>
      </c>
      <c r="H28" s="23">
        <v>0.44285793449343042</v>
      </c>
      <c r="I28" s="23">
        <v>0.51887099046545238</v>
      </c>
      <c r="J28" s="23">
        <v>0.59332898680529611</v>
      </c>
      <c r="K28" s="23">
        <v>0.66391576333547353</v>
      </c>
      <c r="L28" s="23">
        <v>0.72876332991949122</v>
      </c>
      <c r="M28" s="23">
        <v>0.78654920221345503</v>
      </c>
      <c r="N28" s="23">
        <v>0.83651882861837534</v>
      </c>
      <c r="O28" s="23">
        <v>0.87844673934993134</v>
      </c>
      <c r="P28" s="23">
        <v>0.91255561266160867</v>
      </c>
      <c r="Q28" s="23">
        <v>0.93941306281347581</v>
      </c>
      <c r="R28" s="23">
        <v>0.95982313103448336</v>
      </c>
      <c r="S28" s="23">
        <v>0.97472490160179392</v>
      </c>
      <c r="T28" s="23">
        <v>0.98510578267268056</v>
      </c>
      <c r="U28" s="23">
        <v>0.99193271660557114</v>
      </c>
      <c r="V28" s="23">
        <v>0.99610136947011751</v>
      </c>
      <c r="W28" s="23">
        <v>0.99840127931760636</v>
      </c>
      <c r="X28" s="23">
        <v>0.99949387812290957</v>
      </c>
      <c r="Y28" s="23">
        <v>0.99990000499983334</v>
      </c>
      <c r="Z28" s="23">
        <v>0.99999375001953117</v>
      </c>
      <c r="AA28" s="23">
        <v>1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0</v>
      </c>
      <c r="BF28" s="23">
        <v>0</v>
      </c>
    </row>
    <row r="29" spans="1:58" x14ac:dyDescent="0.2">
      <c r="A29" s="72">
        <v>26</v>
      </c>
      <c r="B29" s="23">
        <v>5.7492544526164528E-2</v>
      </c>
      <c r="C29" s="23">
        <v>8.7038367656223511E-2</v>
      </c>
      <c r="D29" s="23">
        <v>0.1257323295944279</v>
      </c>
      <c r="E29" s="23">
        <v>0.17394671713945739</v>
      </c>
      <c r="F29" s="23">
        <v>0.23128605528432861</v>
      </c>
      <c r="G29" s="23">
        <v>0.2965598428646592</v>
      </c>
      <c r="H29" s="23">
        <v>0.36787944117144228</v>
      </c>
      <c r="I29" s="23">
        <v>0.44285793449343042</v>
      </c>
      <c r="J29" s="23">
        <v>0.51887099046545238</v>
      </c>
      <c r="K29" s="23">
        <v>0.59332898680529611</v>
      </c>
      <c r="L29" s="23">
        <v>0.66391576333547353</v>
      </c>
      <c r="M29" s="23">
        <v>0.72876332991949122</v>
      </c>
      <c r="N29" s="23">
        <v>0.78654920221345503</v>
      </c>
      <c r="O29" s="23">
        <v>0.83651882861837534</v>
      </c>
      <c r="P29" s="23">
        <v>0.87844673934993134</v>
      </c>
      <c r="Q29" s="23">
        <v>0.91255561266160867</v>
      </c>
      <c r="R29" s="23">
        <v>0.93941306281347581</v>
      </c>
      <c r="S29" s="23">
        <v>0.95982313103448336</v>
      </c>
      <c r="T29" s="23">
        <v>0.97472490160179392</v>
      </c>
      <c r="U29" s="23">
        <v>0.98510578267268056</v>
      </c>
      <c r="V29" s="23">
        <v>0.99193271660557114</v>
      </c>
      <c r="W29" s="23">
        <v>0.99610136947011751</v>
      </c>
      <c r="X29" s="23">
        <v>0.99840127931760636</v>
      </c>
      <c r="Y29" s="23">
        <v>0.99949387812290957</v>
      </c>
      <c r="Z29" s="23">
        <v>0.99990000499983334</v>
      </c>
      <c r="AA29" s="23">
        <v>0.99999375001953117</v>
      </c>
      <c r="AB29" s="23">
        <v>1</v>
      </c>
      <c r="AC29" s="23">
        <v>0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3">
        <v>0</v>
      </c>
      <c r="AW29" s="23">
        <v>0</v>
      </c>
      <c r="AX29" s="23">
        <v>0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</row>
    <row r="30" spans="1:58" x14ac:dyDescent="0.2">
      <c r="A30" s="72">
        <v>27</v>
      </c>
      <c r="B30" s="23">
        <v>3.6098417542208008E-2</v>
      </c>
      <c r="C30" s="23">
        <v>5.7492544526164528E-2</v>
      </c>
      <c r="D30" s="23">
        <v>8.7038367656223511E-2</v>
      </c>
      <c r="E30" s="23">
        <v>0.1257323295944279</v>
      </c>
      <c r="F30" s="23">
        <v>0.17394671713945739</v>
      </c>
      <c r="G30" s="23">
        <v>0.23128605528432861</v>
      </c>
      <c r="H30" s="23">
        <v>0.2965598428646592</v>
      </c>
      <c r="I30" s="23">
        <v>0.36787944117144228</v>
      </c>
      <c r="J30" s="23">
        <v>0.44285793449343042</v>
      </c>
      <c r="K30" s="23">
        <v>0.51887099046545238</v>
      </c>
      <c r="L30" s="23">
        <v>0.59332898680529611</v>
      </c>
      <c r="M30" s="23">
        <v>0.66391576333547353</v>
      </c>
      <c r="N30" s="23">
        <v>0.72876332991949122</v>
      </c>
      <c r="O30" s="23">
        <v>0.78654920221345503</v>
      </c>
      <c r="P30" s="23">
        <v>0.83651882861837534</v>
      </c>
      <c r="Q30" s="23">
        <v>0.87844673934993134</v>
      </c>
      <c r="R30" s="23">
        <v>0.91255561266160867</v>
      </c>
      <c r="S30" s="23">
        <v>0.93941306281347581</v>
      </c>
      <c r="T30" s="23">
        <v>0.95982313103448336</v>
      </c>
      <c r="U30" s="23">
        <v>0.97472490160179392</v>
      </c>
      <c r="V30" s="23">
        <v>0.98510578267268056</v>
      </c>
      <c r="W30" s="23">
        <v>0.99193271660557114</v>
      </c>
      <c r="X30" s="23">
        <v>0.99610136947011751</v>
      </c>
      <c r="Y30" s="23">
        <v>0.99840127931760636</v>
      </c>
      <c r="Z30" s="23">
        <v>0.99949387812290957</v>
      </c>
      <c r="AA30" s="23">
        <v>0.99990000499983334</v>
      </c>
      <c r="AB30" s="23">
        <v>0.99999375001953117</v>
      </c>
      <c r="AC30" s="23">
        <v>1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>
        <v>0</v>
      </c>
      <c r="AV30" s="23">
        <v>0</v>
      </c>
      <c r="AW30" s="23">
        <v>0</v>
      </c>
      <c r="AX30" s="23">
        <v>0</v>
      </c>
      <c r="AY30" s="23">
        <v>0</v>
      </c>
      <c r="AZ30" s="23">
        <v>0</v>
      </c>
      <c r="BA30" s="23">
        <v>0</v>
      </c>
      <c r="BB30" s="23">
        <v>0</v>
      </c>
      <c r="BC30" s="23">
        <v>0</v>
      </c>
      <c r="BD30" s="23">
        <v>0</v>
      </c>
      <c r="BE30" s="23">
        <v>0</v>
      </c>
      <c r="BF30" s="23">
        <v>0</v>
      </c>
    </row>
    <row r="31" spans="1:58" x14ac:dyDescent="0.2">
      <c r="A31" s="72">
        <v>28</v>
      </c>
      <c r="B31" s="23">
        <v>2.1459239080080419E-2</v>
      </c>
      <c r="C31" s="23">
        <v>3.6098417542208008E-2</v>
      </c>
      <c r="D31" s="23">
        <v>5.7492544526164528E-2</v>
      </c>
      <c r="E31" s="23">
        <v>8.7038367656223511E-2</v>
      </c>
      <c r="F31" s="23">
        <v>0.1257323295944279</v>
      </c>
      <c r="G31" s="23">
        <v>0.17394671713945739</v>
      </c>
      <c r="H31" s="23">
        <v>0.23128605528432861</v>
      </c>
      <c r="I31" s="23">
        <v>0.2965598428646592</v>
      </c>
      <c r="J31" s="23">
        <v>0.36787944117144228</v>
      </c>
      <c r="K31" s="23">
        <v>0.44285793449343042</v>
      </c>
      <c r="L31" s="23">
        <v>0.51887099046545238</v>
      </c>
      <c r="M31" s="23">
        <v>0.59332898680529611</v>
      </c>
      <c r="N31" s="23">
        <v>0.66391576333547353</v>
      </c>
      <c r="O31" s="23">
        <v>0.72876332991949122</v>
      </c>
      <c r="P31" s="23">
        <v>0.78654920221345503</v>
      </c>
      <c r="Q31" s="23">
        <v>0.83651882861837534</v>
      </c>
      <c r="R31" s="23">
        <v>0.87844673934993134</v>
      </c>
      <c r="S31" s="23">
        <v>0.91255561266160867</v>
      </c>
      <c r="T31" s="23">
        <v>0.93941306281347581</v>
      </c>
      <c r="U31" s="23">
        <v>0.95982313103448336</v>
      </c>
      <c r="V31" s="23">
        <v>0.97472490160179392</v>
      </c>
      <c r="W31" s="23">
        <v>0.98510578267268056</v>
      </c>
      <c r="X31" s="23">
        <v>0.99193271660557114</v>
      </c>
      <c r="Y31" s="23">
        <v>0.99610136947011751</v>
      </c>
      <c r="Z31" s="23">
        <v>0.99840127931760636</v>
      </c>
      <c r="AA31" s="23">
        <v>0.99949387812290957</v>
      </c>
      <c r="AB31" s="23">
        <v>0.99990000499983334</v>
      </c>
      <c r="AC31" s="23">
        <v>0.99999375001953117</v>
      </c>
      <c r="AD31" s="23">
        <v>1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>
        <v>0</v>
      </c>
      <c r="AV31" s="23">
        <v>0</v>
      </c>
      <c r="AW31" s="23">
        <v>0</v>
      </c>
      <c r="AX31" s="23">
        <v>0</v>
      </c>
      <c r="AY31" s="23">
        <v>0</v>
      </c>
      <c r="AZ31" s="23">
        <v>0</v>
      </c>
      <c r="BA31" s="23">
        <v>0</v>
      </c>
      <c r="BB31" s="23">
        <v>0</v>
      </c>
      <c r="BC31" s="23">
        <v>0</v>
      </c>
      <c r="BD31" s="23">
        <v>0</v>
      </c>
      <c r="BE31" s="23">
        <v>0</v>
      </c>
      <c r="BF31" s="23">
        <v>0</v>
      </c>
    </row>
    <row r="32" spans="1:58" x14ac:dyDescent="0.2">
      <c r="A32" s="72">
        <v>29</v>
      </c>
      <c r="B32" s="23">
        <v>1.202814149649049E-2</v>
      </c>
      <c r="C32" s="23">
        <v>2.1459239080080419E-2</v>
      </c>
      <c r="D32" s="23">
        <v>3.6098417542208008E-2</v>
      </c>
      <c r="E32" s="23">
        <v>5.7492544526164528E-2</v>
      </c>
      <c r="F32" s="23">
        <v>8.7038367656223511E-2</v>
      </c>
      <c r="G32" s="23">
        <v>0.1257323295944279</v>
      </c>
      <c r="H32" s="23">
        <v>0.17394671713945739</v>
      </c>
      <c r="I32" s="23">
        <v>0.23128605528432861</v>
      </c>
      <c r="J32" s="23">
        <v>0.2965598428646592</v>
      </c>
      <c r="K32" s="23">
        <v>0.36787944117144228</v>
      </c>
      <c r="L32" s="23">
        <v>0.44285793449343042</v>
      </c>
      <c r="M32" s="23">
        <v>0.51887099046545238</v>
      </c>
      <c r="N32" s="23">
        <v>0.59332898680529611</v>
      </c>
      <c r="O32" s="23">
        <v>0.66391576333547353</v>
      </c>
      <c r="P32" s="23">
        <v>0.72876332991949122</v>
      </c>
      <c r="Q32" s="23">
        <v>0.78654920221345503</v>
      </c>
      <c r="R32" s="23">
        <v>0.83651882861837534</v>
      </c>
      <c r="S32" s="23">
        <v>0.87844673934993134</v>
      </c>
      <c r="T32" s="23">
        <v>0.91255561266160867</v>
      </c>
      <c r="U32" s="23">
        <v>0.93941306281347581</v>
      </c>
      <c r="V32" s="23">
        <v>0.95982313103448336</v>
      </c>
      <c r="W32" s="23">
        <v>0.97472490160179392</v>
      </c>
      <c r="X32" s="23">
        <v>0.98510578267268056</v>
      </c>
      <c r="Y32" s="23">
        <v>0.99193271660557114</v>
      </c>
      <c r="Z32" s="23">
        <v>0.99610136947011751</v>
      </c>
      <c r="AA32" s="23">
        <v>0.99840127931760636</v>
      </c>
      <c r="AB32" s="23">
        <v>0.99949387812290957</v>
      </c>
      <c r="AC32" s="23">
        <v>0.99990000499983334</v>
      </c>
      <c r="AD32" s="23">
        <v>0.99999375001953117</v>
      </c>
      <c r="AE32" s="23">
        <v>1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</row>
    <row r="33" spans="1:58" x14ac:dyDescent="0.2">
      <c r="A33" s="72">
        <v>30</v>
      </c>
      <c r="B33" s="23">
        <v>6.329715427485747E-3</v>
      </c>
      <c r="C33" s="23">
        <v>1.202814149649049E-2</v>
      </c>
      <c r="D33" s="23">
        <v>2.1459239080080419E-2</v>
      </c>
      <c r="E33" s="23">
        <v>3.6098417542208008E-2</v>
      </c>
      <c r="F33" s="23">
        <v>5.7492544526164528E-2</v>
      </c>
      <c r="G33" s="23">
        <v>8.7038367656223511E-2</v>
      </c>
      <c r="H33" s="23">
        <v>0.1257323295944279</v>
      </c>
      <c r="I33" s="23">
        <v>0.17394671713945739</v>
      </c>
      <c r="J33" s="23">
        <v>0.23128605528432861</v>
      </c>
      <c r="K33" s="23">
        <v>0.2965598428646592</v>
      </c>
      <c r="L33" s="23">
        <v>0.36787944117144228</v>
      </c>
      <c r="M33" s="23">
        <v>0.44285793449343042</v>
      </c>
      <c r="N33" s="23">
        <v>0.51887099046545238</v>
      </c>
      <c r="O33" s="23">
        <v>0.59332898680529611</v>
      </c>
      <c r="P33" s="23">
        <v>0.66391576333547353</v>
      </c>
      <c r="Q33" s="23">
        <v>0.72876332991949122</v>
      </c>
      <c r="R33" s="23">
        <v>0.78654920221345503</v>
      </c>
      <c r="S33" s="23">
        <v>0.83651882861837534</v>
      </c>
      <c r="T33" s="23">
        <v>0.87844673934993134</v>
      </c>
      <c r="U33" s="23">
        <v>0.91255561266160867</v>
      </c>
      <c r="V33" s="23">
        <v>0.93941306281347581</v>
      </c>
      <c r="W33" s="23">
        <v>0.95982313103448336</v>
      </c>
      <c r="X33" s="23">
        <v>0.97472490160179392</v>
      </c>
      <c r="Y33" s="23">
        <v>0.98510578267268056</v>
      </c>
      <c r="Z33" s="23">
        <v>0.99193271660557114</v>
      </c>
      <c r="AA33" s="23">
        <v>0.99610136947011751</v>
      </c>
      <c r="AB33" s="23">
        <v>0.99840127931760636</v>
      </c>
      <c r="AC33" s="23">
        <v>0.99949387812290957</v>
      </c>
      <c r="AD33" s="23">
        <v>0.99990000499983334</v>
      </c>
      <c r="AE33" s="23">
        <v>0.99999375001953117</v>
      </c>
      <c r="AF33" s="23">
        <v>1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23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>
        <v>0</v>
      </c>
      <c r="AV33" s="23">
        <v>0</v>
      </c>
      <c r="AW33" s="23">
        <v>0</v>
      </c>
      <c r="AX33" s="23">
        <v>0</v>
      </c>
      <c r="AY33" s="23">
        <v>0</v>
      </c>
      <c r="AZ33" s="23">
        <v>0</v>
      </c>
      <c r="BA33" s="23">
        <v>0</v>
      </c>
      <c r="BB33" s="23">
        <v>0</v>
      </c>
      <c r="BC33" s="23">
        <v>0</v>
      </c>
      <c r="BD33" s="23">
        <v>0</v>
      </c>
      <c r="BE33" s="23">
        <v>0</v>
      </c>
      <c r="BF33" s="23">
        <v>0</v>
      </c>
    </row>
    <row r="34" spans="1:58" x14ac:dyDescent="0.2">
      <c r="A34" s="72">
        <v>31</v>
      </c>
      <c r="B34" s="23">
        <v>3.1135047750284381E-3</v>
      </c>
      <c r="C34" s="23">
        <v>6.329715427485747E-3</v>
      </c>
      <c r="D34" s="23">
        <v>1.202814149649049E-2</v>
      </c>
      <c r="E34" s="23">
        <v>2.1459239080080419E-2</v>
      </c>
      <c r="F34" s="23">
        <v>3.6098417542208008E-2</v>
      </c>
      <c r="G34" s="23">
        <v>5.7492544526164528E-2</v>
      </c>
      <c r="H34" s="23">
        <v>8.7038367656223511E-2</v>
      </c>
      <c r="I34" s="23">
        <v>0.1257323295944279</v>
      </c>
      <c r="J34" s="23">
        <v>0.17394671713945739</v>
      </c>
      <c r="K34" s="23">
        <v>0.23128605528432861</v>
      </c>
      <c r="L34" s="23">
        <v>0.2965598428646592</v>
      </c>
      <c r="M34" s="23">
        <v>0.36787944117144228</v>
      </c>
      <c r="N34" s="23">
        <v>0.44285793449343042</v>
      </c>
      <c r="O34" s="23">
        <v>0.51887099046545238</v>
      </c>
      <c r="P34" s="23">
        <v>0.59332898680529611</v>
      </c>
      <c r="Q34" s="23">
        <v>0.66391576333547353</v>
      </c>
      <c r="R34" s="23">
        <v>0.72876332991949122</v>
      </c>
      <c r="S34" s="23">
        <v>0.78654920221345503</v>
      </c>
      <c r="T34" s="23">
        <v>0.83651882861837534</v>
      </c>
      <c r="U34" s="23">
        <v>0.87844673934993134</v>
      </c>
      <c r="V34" s="23">
        <v>0.91255561266160867</v>
      </c>
      <c r="W34" s="23">
        <v>0.93941306281347581</v>
      </c>
      <c r="X34" s="23">
        <v>0.95982313103448336</v>
      </c>
      <c r="Y34" s="23">
        <v>0.97472490160179392</v>
      </c>
      <c r="Z34" s="23">
        <v>0.98510578267268056</v>
      </c>
      <c r="AA34" s="23">
        <v>0.99193271660557114</v>
      </c>
      <c r="AB34" s="23">
        <v>0.99610136947011751</v>
      </c>
      <c r="AC34" s="23">
        <v>0.99840127931760636</v>
      </c>
      <c r="AD34" s="23">
        <v>0.99949387812290957</v>
      </c>
      <c r="AE34" s="23">
        <v>0.99990000499983334</v>
      </c>
      <c r="AF34" s="23">
        <v>0.99999375001953117</v>
      </c>
      <c r="AG34" s="23">
        <v>1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>
        <v>0</v>
      </c>
      <c r="AV34" s="23">
        <v>0</v>
      </c>
      <c r="AW34" s="23">
        <v>0</v>
      </c>
      <c r="AX34" s="23">
        <v>0</v>
      </c>
      <c r="AY34" s="23">
        <v>0</v>
      </c>
      <c r="AZ34" s="23">
        <v>0</v>
      </c>
      <c r="BA34" s="23">
        <v>0</v>
      </c>
      <c r="BB34" s="23">
        <v>0</v>
      </c>
      <c r="BC34" s="23">
        <v>0</v>
      </c>
      <c r="BD34" s="23">
        <v>0</v>
      </c>
      <c r="BE34" s="23">
        <v>0</v>
      </c>
      <c r="BF34" s="23">
        <v>0</v>
      </c>
    </row>
    <row r="35" spans="1:58" x14ac:dyDescent="0.2">
      <c r="A35" s="72">
        <v>32</v>
      </c>
      <c r="B35" s="23">
        <v>1.424976438192464E-3</v>
      </c>
      <c r="C35" s="23">
        <v>3.1135047750284381E-3</v>
      </c>
      <c r="D35" s="23">
        <v>6.329715427485747E-3</v>
      </c>
      <c r="E35" s="23">
        <v>1.202814149649049E-2</v>
      </c>
      <c r="F35" s="23">
        <v>2.1459239080080419E-2</v>
      </c>
      <c r="G35" s="23">
        <v>3.6098417542208008E-2</v>
      </c>
      <c r="H35" s="23">
        <v>5.7492544526164528E-2</v>
      </c>
      <c r="I35" s="23">
        <v>8.7038367656223511E-2</v>
      </c>
      <c r="J35" s="23">
        <v>0.1257323295944279</v>
      </c>
      <c r="K35" s="23">
        <v>0.17394671713945739</v>
      </c>
      <c r="L35" s="23">
        <v>0.23128605528432861</v>
      </c>
      <c r="M35" s="23">
        <v>0.2965598428646592</v>
      </c>
      <c r="N35" s="23">
        <v>0.36787944117144228</v>
      </c>
      <c r="O35" s="23">
        <v>0.44285793449343042</v>
      </c>
      <c r="P35" s="23">
        <v>0.51887099046545238</v>
      </c>
      <c r="Q35" s="23">
        <v>0.59332898680529611</v>
      </c>
      <c r="R35" s="23">
        <v>0.66391576333547353</v>
      </c>
      <c r="S35" s="23">
        <v>0.72876332991949122</v>
      </c>
      <c r="T35" s="23">
        <v>0.78654920221345503</v>
      </c>
      <c r="U35" s="23">
        <v>0.83651882861837534</v>
      </c>
      <c r="V35" s="23">
        <v>0.87844673934993134</v>
      </c>
      <c r="W35" s="23">
        <v>0.91255561266160867</v>
      </c>
      <c r="X35" s="23">
        <v>0.93941306281347581</v>
      </c>
      <c r="Y35" s="23">
        <v>0.95982313103448336</v>
      </c>
      <c r="Z35" s="23">
        <v>0.97472490160179392</v>
      </c>
      <c r="AA35" s="23">
        <v>0.98510578267268056</v>
      </c>
      <c r="AB35" s="23">
        <v>0.99193271660557114</v>
      </c>
      <c r="AC35" s="23">
        <v>0.99610136947011751</v>
      </c>
      <c r="AD35" s="23">
        <v>0.99840127931760636</v>
      </c>
      <c r="AE35" s="23">
        <v>0.99949387812290957</v>
      </c>
      <c r="AF35" s="23">
        <v>0.99990000499983334</v>
      </c>
      <c r="AG35" s="23">
        <v>0.99999375001953117</v>
      </c>
      <c r="AH35" s="23">
        <v>1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23">
        <v>0</v>
      </c>
      <c r="AV35" s="23">
        <v>0</v>
      </c>
      <c r="AW35" s="23">
        <v>0</v>
      </c>
      <c r="AX35" s="23">
        <v>0</v>
      </c>
      <c r="AY35" s="23">
        <v>0</v>
      </c>
      <c r="AZ35" s="23">
        <v>0</v>
      </c>
      <c r="BA35" s="23">
        <v>0</v>
      </c>
      <c r="BB35" s="23">
        <v>0</v>
      </c>
      <c r="BC35" s="23">
        <v>0</v>
      </c>
      <c r="BD35" s="23">
        <v>0</v>
      </c>
      <c r="BE35" s="23">
        <v>0</v>
      </c>
      <c r="BF35" s="23">
        <v>0</v>
      </c>
    </row>
    <row r="36" spans="1:58" x14ac:dyDescent="0.2">
      <c r="A36" s="72">
        <v>33</v>
      </c>
      <c r="B36" s="23">
        <v>6.0395778793291153E-4</v>
      </c>
      <c r="C36" s="23">
        <v>1.424976438192464E-3</v>
      </c>
      <c r="D36" s="23">
        <v>3.1135047750284381E-3</v>
      </c>
      <c r="E36" s="23">
        <v>6.329715427485747E-3</v>
      </c>
      <c r="F36" s="23">
        <v>1.202814149649049E-2</v>
      </c>
      <c r="G36" s="23">
        <v>2.1459239080080419E-2</v>
      </c>
      <c r="H36" s="23">
        <v>3.6098417542208008E-2</v>
      </c>
      <c r="I36" s="23">
        <v>5.7492544526164528E-2</v>
      </c>
      <c r="J36" s="23">
        <v>8.7038367656223511E-2</v>
      </c>
      <c r="K36" s="23">
        <v>0.1257323295944279</v>
      </c>
      <c r="L36" s="23">
        <v>0.17394671713945739</v>
      </c>
      <c r="M36" s="23">
        <v>0.23128605528432861</v>
      </c>
      <c r="N36" s="23">
        <v>0.2965598428646592</v>
      </c>
      <c r="O36" s="23">
        <v>0.36787944117144228</v>
      </c>
      <c r="P36" s="23">
        <v>0.44285793449343042</v>
      </c>
      <c r="Q36" s="23">
        <v>0.51887099046545238</v>
      </c>
      <c r="R36" s="23">
        <v>0.59332898680529611</v>
      </c>
      <c r="S36" s="23">
        <v>0.66391576333547353</v>
      </c>
      <c r="T36" s="23">
        <v>0.72876332991949122</v>
      </c>
      <c r="U36" s="23">
        <v>0.78654920221345503</v>
      </c>
      <c r="V36" s="23">
        <v>0.83651882861837534</v>
      </c>
      <c r="W36" s="23">
        <v>0.87844673934993134</v>
      </c>
      <c r="X36" s="23">
        <v>0.91255561266160867</v>
      </c>
      <c r="Y36" s="23">
        <v>0.93941306281347581</v>
      </c>
      <c r="Z36" s="23">
        <v>0.95982313103448336</v>
      </c>
      <c r="AA36" s="23">
        <v>0.97472490160179392</v>
      </c>
      <c r="AB36" s="23">
        <v>0.98510578267268056</v>
      </c>
      <c r="AC36" s="23">
        <v>0.99193271660557114</v>
      </c>
      <c r="AD36" s="23">
        <v>0.99610136947011751</v>
      </c>
      <c r="AE36" s="23">
        <v>0.99840127931760636</v>
      </c>
      <c r="AF36" s="23">
        <v>0.99949387812290957</v>
      </c>
      <c r="AG36" s="23">
        <v>0.99990000499983334</v>
      </c>
      <c r="AH36" s="23">
        <v>0.99999375001953117</v>
      </c>
      <c r="AI36" s="23">
        <v>1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>
        <v>0</v>
      </c>
      <c r="AV36" s="23">
        <v>0</v>
      </c>
      <c r="AW36" s="23">
        <v>0</v>
      </c>
      <c r="AX36" s="23">
        <v>0</v>
      </c>
      <c r="AY36" s="23">
        <v>0</v>
      </c>
      <c r="AZ36" s="23">
        <v>0</v>
      </c>
      <c r="BA36" s="23">
        <v>0</v>
      </c>
      <c r="BB36" s="23">
        <v>0</v>
      </c>
      <c r="BC36" s="23">
        <v>0</v>
      </c>
      <c r="BD36" s="23">
        <v>0</v>
      </c>
      <c r="BE36" s="23">
        <v>0</v>
      </c>
      <c r="BF36" s="23">
        <v>0</v>
      </c>
    </row>
    <row r="37" spans="1:58" x14ac:dyDescent="0.2">
      <c r="A37" s="72">
        <v>34</v>
      </c>
      <c r="B37" s="23">
        <v>2.359006066295775E-4</v>
      </c>
      <c r="C37" s="23">
        <v>6.0395778793291153E-4</v>
      </c>
      <c r="D37" s="23">
        <v>1.424976438192464E-3</v>
      </c>
      <c r="E37" s="23">
        <v>3.1135047750284381E-3</v>
      </c>
      <c r="F37" s="23">
        <v>6.329715427485747E-3</v>
      </c>
      <c r="G37" s="23">
        <v>1.202814149649049E-2</v>
      </c>
      <c r="H37" s="23">
        <v>2.1459239080080419E-2</v>
      </c>
      <c r="I37" s="23">
        <v>3.6098417542208008E-2</v>
      </c>
      <c r="J37" s="23">
        <v>5.7492544526164528E-2</v>
      </c>
      <c r="K37" s="23">
        <v>8.7038367656223511E-2</v>
      </c>
      <c r="L37" s="23">
        <v>0.1257323295944279</v>
      </c>
      <c r="M37" s="23">
        <v>0.17394671713945739</v>
      </c>
      <c r="N37" s="23">
        <v>0.23128605528432861</v>
      </c>
      <c r="O37" s="23">
        <v>0.2965598428646592</v>
      </c>
      <c r="P37" s="23">
        <v>0.36787944117144228</v>
      </c>
      <c r="Q37" s="23">
        <v>0.44285793449343042</v>
      </c>
      <c r="R37" s="23">
        <v>0.51887099046545238</v>
      </c>
      <c r="S37" s="23">
        <v>0.59332898680529611</v>
      </c>
      <c r="T37" s="23">
        <v>0.66391576333547353</v>
      </c>
      <c r="U37" s="23">
        <v>0.72876332991949122</v>
      </c>
      <c r="V37" s="23">
        <v>0.78654920221345503</v>
      </c>
      <c r="W37" s="23">
        <v>0.83651882861837534</v>
      </c>
      <c r="X37" s="23">
        <v>0.87844673934993134</v>
      </c>
      <c r="Y37" s="23">
        <v>0.91255561266160867</v>
      </c>
      <c r="Z37" s="23">
        <v>0.93941306281347581</v>
      </c>
      <c r="AA37" s="23">
        <v>0.95982313103448336</v>
      </c>
      <c r="AB37" s="23">
        <v>0.97472490160179392</v>
      </c>
      <c r="AC37" s="23">
        <v>0.98510578267268056</v>
      </c>
      <c r="AD37" s="23">
        <v>0.99193271660557114</v>
      </c>
      <c r="AE37" s="23">
        <v>0.99610136947011751</v>
      </c>
      <c r="AF37" s="23">
        <v>0.99840127931760636</v>
      </c>
      <c r="AG37" s="23">
        <v>0.99949387812290957</v>
      </c>
      <c r="AH37" s="23">
        <v>0.99990000499983334</v>
      </c>
      <c r="AI37" s="23">
        <v>0.99999375001953117</v>
      </c>
      <c r="AJ37" s="23">
        <v>1</v>
      </c>
      <c r="AK37" s="23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23">
        <v>0</v>
      </c>
      <c r="AV37" s="23">
        <v>0</v>
      </c>
      <c r="AW37" s="23">
        <v>0</v>
      </c>
      <c r="AX37" s="23">
        <v>0</v>
      </c>
      <c r="AY37" s="23">
        <v>0</v>
      </c>
      <c r="AZ37" s="23">
        <v>0</v>
      </c>
      <c r="BA37" s="23">
        <v>0</v>
      </c>
      <c r="BB37" s="23">
        <v>0</v>
      </c>
      <c r="BC37" s="23">
        <v>0</v>
      </c>
      <c r="BD37" s="23">
        <v>0</v>
      </c>
      <c r="BE37" s="23">
        <v>0</v>
      </c>
      <c r="BF37" s="23">
        <v>0</v>
      </c>
    </row>
    <row r="38" spans="1:58" x14ac:dyDescent="0.2">
      <c r="A38" s="72">
        <v>35</v>
      </c>
      <c r="B38" s="23">
        <v>8.4487560285046514E-5</v>
      </c>
      <c r="C38" s="23">
        <v>2.359006066295775E-4</v>
      </c>
      <c r="D38" s="23">
        <v>6.0395778793291153E-4</v>
      </c>
      <c r="E38" s="23">
        <v>1.424976438192464E-3</v>
      </c>
      <c r="F38" s="23">
        <v>3.1135047750284381E-3</v>
      </c>
      <c r="G38" s="23">
        <v>6.329715427485747E-3</v>
      </c>
      <c r="H38" s="23">
        <v>1.202814149649049E-2</v>
      </c>
      <c r="I38" s="23">
        <v>2.1459239080080419E-2</v>
      </c>
      <c r="J38" s="23">
        <v>3.6098417542208008E-2</v>
      </c>
      <c r="K38" s="23">
        <v>5.7492544526164528E-2</v>
      </c>
      <c r="L38" s="23">
        <v>8.7038367656223511E-2</v>
      </c>
      <c r="M38" s="23">
        <v>0.1257323295944279</v>
      </c>
      <c r="N38" s="23">
        <v>0.17394671713945739</v>
      </c>
      <c r="O38" s="23">
        <v>0.23128605528432861</v>
      </c>
      <c r="P38" s="23">
        <v>0.2965598428646592</v>
      </c>
      <c r="Q38" s="23">
        <v>0.36787944117144228</v>
      </c>
      <c r="R38" s="23">
        <v>0.44285793449343042</v>
      </c>
      <c r="S38" s="23">
        <v>0.51887099046545238</v>
      </c>
      <c r="T38" s="23">
        <v>0.59332898680529611</v>
      </c>
      <c r="U38" s="23">
        <v>0.66391576333547353</v>
      </c>
      <c r="V38" s="23">
        <v>0.72876332991949122</v>
      </c>
      <c r="W38" s="23">
        <v>0.78654920221345503</v>
      </c>
      <c r="X38" s="23">
        <v>0.83651882861837534</v>
      </c>
      <c r="Y38" s="23">
        <v>0.87844673934993134</v>
      </c>
      <c r="Z38" s="23">
        <v>0.91255561266160867</v>
      </c>
      <c r="AA38" s="23">
        <v>0.93941306281347581</v>
      </c>
      <c r="AB38" s="23">
        <v>0.95982313103448336</v>
      </c>
      <c r="AC38" s="23">
        <v>0.97472490160179392</v>
      </c>
      <c r="AD38" s="23">
        <v>0.98510578267268056</v>
      </c>
      <c r="AE38" s="23">
        <v>0.99193271660557114</v>
      </c>
      <c r="AF38" s="23">
        <v>0.99610136947011751</v>
      </c>
      <c r="AG38" s="23">
        <v>0.99840127931760636</v>
      </c>
      <c r="AH38" s="23">
        <v>0.99949387812290957</v>
      </c>
      <c r="AI38" s="23">
        <v>0.99990000499983334</v>
      </c>
      <c r="AJ38" s="23">
        <v>0.99999375001953117</v>
      </c>
      <c r="AK38" s="23">
        <v>1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>
        <v>0</v>
      </c>
      <c r="AU38" s="23">
        <v>0</v>
      </c>
      <c r="AV38" s="23">
        <v>0</v>
      </c>
      <c r="AW38" s="23">
        <v>0</v>
      </c>
      <c r="AX38" s="23">
        <v>0</v>
      </c>
      <c r="AY38" s="23">
        <v>0</v>
      </c>
      <c r="AZ38" s="23">
        <v>0</v>
      </c>
      <c r="BA38" s="23">
        <v>0</v>
      </c>
      <c r="BB38" s="23">
        <v>0</v>
      </c>
      <c r="BC38" s="23">
        <v>0</v>
      </c>
      <c r="BD38" s="23">
        <v>0</v>
      </c>
      <c r="BE38" s="23">
        <v>0</v>
      </c>
      <c r="BF38" s="23">
        <v>0</v>
      </c>
    </row>
    <row r="39" spans="1:58" x14ac:dyDescent="0.2">
      <c r="A39" s="72">
        <v>36</v>
      </c>
      <c r="B39" s="23">
        <v>2.760261619664273E-5</v>
      </c>
      <c r="C39" s="23">
        <v>8.4487560285046514E-5</v>
      </c>
      <c r="D39" s="23">
        <v>2.359006066295775E-4</v>
      </c>
      <c r="E39" s="23">
        <v>6.0395778793291153E-4</v>
      </c>
      <c r="F39" s="23">
        <v>1.424976438192464E-3</v>
      </c>
      <c r="G39" s="23">
        <v>3.1135047750284381E-3</v>
      </c>
      <c r="H39" s="23">
        <v>6.329715427485747E-3</v>
      </c>
      <c r="I39" s="23">
        <v>1.202814149649049E-2</v>
      </c>
      <c r="J39" s="23">
        <v>2.1459239080080419E-2</v>
      </c>
      <c r="K39" s="23">
        <v>3.6098417542208008E-2</v>
      </c>
      <c r="L39" s="23">
        <v>5.7492544526164528E-2</v>
      </c>
      <c r="M39" s="23">
        <v>8.7038367656223511E-2</v>
      </c>
      <c r="N39" s="23">
        <v>0.1257323295944279</v>
      </c>
      <c r="O39" s="23">
        <v>0.17394671713945739</v>
      </c>
      <c r="P39" s="23">
        <v>0.23128605528432861</v>
      </c>
      <c r="Q39" s="23">
        <v>0.2965598428646592</v>
      </c>
      <c r="R39" s="23">
        <v>0.36787944117144228</v>
      </c>
      <c r="S39" s="23">
        <v>0.44285793449343042</v>
      </c>
      <c r="T39" s="23">
        <v>0.51887099046545238</v>
      </c>
      <c r="U39" s="23">
        <v>0.59332898680529611</v>
      </c>
      <c r="V39" s="23">
        <v>0.66391576333547353</v>
      </c>
      <c r="W39" s="23">
        <v>0.72876332991949122</v>
      </c>
      <c r="X39" s="23">
        <v>0.78654920221345503</v>
      </c>
      <c r="Y39" s="23">
        <v>0.83651882861837534</v>
      </c>
      <c r="Z39" s="23">
        <v>0.87844673934993134</v>
      </c>
      <c r="AA39" s="23">
        <v>0.91255561266160867</v>
      </c>
      <c r="AB39" s="23">
        <v>0.93941306281347581</v>
      </c>
      <c r="AC39" s="23">
        <v>0.95982313103448336</v>
      </c>
      <c r="AD39" s="23">
        <v>0.97472490160179392</v>
      </c>
      <c r="AE39" s="23">
        <v>0.98510578267268056</v>
      </c>
      <c r="AF39" s="23">
        <v>0.99193271660557114</v>
      </c>
      <c r="AG39" s="23">
        <v>0.99610136947011751</v>
      </c>
      <c r="AH39" s="23">
        <v>0.99840127931760636</v>
      </c>
      <c r="AI39" s="23">
        <v>0.99949387812290957</v>
      </c>
      <c r="AJ39" s="23">
        <v>0.99990000499983334</v>
      </c>
      <c r="AK39" s="23">
        <v>0.99999375001953117</v>
      </c>
      <c r="AL39" s="23">
        <v>1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3">
        <v>0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</row>
    <row r="40" spans="1:58" x14ac:dyDescent="0.2">
      <c r="A40" s="72">
        <v>37</v>
      </c>
      <c r="B40" s="23">
        <v>8.1825538456999783E-6</v>
      </c>
      <c r="C40" s="23">
        <v>2.760261619664273E-5</v>
      </c>
      <c r="D40" s="23">
        <v>8.4487560285046514E-5</v>
      </c>
      <c r="E40" s="23">
        <v>2.359006066295775E-4</v>
      </c>
      <c r="F40" s="23">
        <v>6.0395778793291153E-4</v>
      </c>
      <c r="G40" s="23">
        <v>1.424976438192464E-3</v>
      </c>
      <c r="H40" s="23">
        <v>3.1135047750284381E-3</v>
      </c>
      <c r="I40" s="23">
        <v>6.329715427485747E-3</v>
      </c>
      <c r="J40" s="23">
        <v>1.202814149649049E-2</v>
      </c>
      <c r="K40" s="23">
        <v>2.1459239080080419E-2</v>
      </c>
      <c r="L40" s="23">
        <v>3.6098417542208008E-2</v>
      </c>
      <c r="M40" s="23">
        <v>5.7492544526164528E-2</v>
      </c>
      <c r="N40" s="23">
        <v>8.7038367656223511E-2</v>
      </c>
      <c r="O40" s="23">
        <v>0.1257323295944279</v>
      </c>
      <c r="P40" s="23">
        <v>0.17394671713945739</v>
      </c>
      <c r="Q40" s="23">
        <v>0.23128605528432861</v>
      </c>
      <c r="R40" s="23">
        <v>0.2965598428646592</v>
      </c>
      <c r="S40" s="23">
        <v>0.36787944117144228</v>
      </c>
      <c r="T40" s="23">
        <v>0.44285793449343042</v>
      </c>
      <c r="U40" s="23">
        <v>0.51887099046545238</v>
      </c>
      <c r="V40" s="23">
        <v>0.59332898680529611</v>
      </c>
      <c r="W40" s="23">
        <v>0.66391576333547353</v>
      </c>
      <c r="X40" s="23">
        <v>0.72876332991949122</v>
      </c>
      <c r="Y40" s="23">
        <v>0.78654920221345503</v>
      </c>
      <c r="Z40" s="23">
        <v>0.83651882861837534</v>
      </c>
      <c r="AA40" s="23">
        <v>0.87844673934993134</v>
      </c>
      <c r="AB40" s="23">
        <v>0.91255561266160867</v>
      </c>
      <c r="AC40" s="23">
        <v>0.93941306281347581</v>
      </c>
      <c r="AD40" s="23">
        <v>0.95982313103448336</v>
      </c>
      <c r="AE40" s="23">
        <v>0.97472490160179392</v>
      </c>
      <c r="AF40" s="23">
        <v>0.98510578267268056</v>
      </c>
      <c r="AG40" s="23">
        <v>0.99193271660557114</v>
      </c>
      <c r="AH40" s="23">
        <v>0.99610136947011751</v>
      </c>
      <c r="AI40" s="23">
        <v>0.99840127931760636</v>
      </c>
      <c r="AJ40" s="23">
        <v>0.99949387812290957</v>
      </c>
      <c r="AK40" s="23">
        <v>0.99990000499983334</v>
      </c>
      <c r="AL40" s="23">
        <v>0.99999375001953117</v>
      </c>
      <c r="AM40" s="23">
        <v>1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>
        <v>0</v>
      </c>
      <c r="AV40" s="23">
        <v>0</v>
      </c>
      <c r="AW40" s="23">
        <v>0</v>
      </c>
      <c r="AX40" s="23">
        <v>0</v>
      </c>
      <c r="AY40" s="23">
        <v>0</v>
      </c>
      <c r="AZ40" s="23">
        <v>0</v>
      </c>
      <c r="BA40" s="23">
        <v>0</v>
      </c>
      <c r="BB40" s="23">
        <v>0</v>
      </c>
      <c r="BC40" s="23">
        <v>0</v>
      </c>
      <c r="BD40" s="23">
        <v>0</v>
      </c>
      <c r="BE40" s="23">
        <v>0</v>
      </c>
      <c r="BF40" s="23">
        <v>0</v>
      </c>
    </row>
    <row r="41" spans="1:58" x14ac:dyDescent="0.2">
      <c r="A41" s="72">
        <v>38</v>
      </c>
      <c r="B41" s="23">
        <v>2.1889250048828472E-6</v>
      </c>
      <c r="C41" s="23">
        <v>8.1825538456999783E-6</v>
      </c>
      <c r="D41" s="23">
        <v>2.760261619664273E-5</v>
      </c>
      <c r="E41" s="23">
        <v>8.4487560285046514E-5</v>
      </c>
      <c r="F41" s="23">
        <v>2.359006066295775E-4</v>
      </c>
      <c r="G41" s="23">
        <v>6.0395778793291153E-4</v>
      </c>
      <c r="H41" s="23">
        <v>1.424976438192464E-3</v>
      </c>
      <c r="I41" s="23">
        <v>3.1135047750284381E-3</v>
      </c>
      <c r="J41" s="23">
        <v>6.329715427485747E-3</v>
      </c>
      <c r="K41" s="23">
        <v>1.202814149649049E-2</v>
      </c>
      <c r="L41" s="23">
        <v>2.1459239080080419E-2</v>
      </c>
      <c r="M41" s="23">
        <v>3.6098417542208008E-2</v>
      </c>
      <c r="N41" s="23">
        <v>5.7492544526164528E-2</v>
      </c>
      <c r="O41" s="23">
        <v>8.7038367656223511E-2</v>
      </c>
      <c r="P41" s="23">
        <v>0.1257323295944279</v>
      </c>
      <c r="Q41" s="23">
        <v>0.17394671713945739</v>
      </c>
      <c r="R41" s="23">
        <v>0.23128605528432861</v>
      </c>
      <c r="S41" s="23">
        <v>0.2965598428646592</v>
      </c>
      <c r="T41" s="23">
        <v>0.36787944117144228</v>
      </c>
      <c r="U41" s="23">
        <v>0.44285793449343042</v>
      </c>
      <c r="V41" s="23">
        <v>0.51887099046545238</v>
      </c>
      <c r="W41" s="23">
        <v>0.59332898680529611</v>
      </c>
      <c r="X41" s="23">
        <v>0.66391576333547353</v>
      </c>
      <c r="Y41" s="23">
        <v>0.72876332991949122</v>
      </c>
      <c r="Z41" s="23">
        <v>0.78654920221345503</v>
      </c>
      <c r="AA41" s="23">
        <v>0.83651882861837534</v>
      </c>
      <c r="AB41" s="23">
        <v>0.87844673934993134</v>
      </c>
      <c r="AC41" s="23">
        <v>0.91255561266160867</v>
      </c>
      <c r="AD41" s="23">
        <v>0.93941306281347581</v>
      </c>
      <c r="AE41" s="23">
        <v>0.95982313103448336</v>
      </c>
      <c r="AF41" s="23">
        <v>0.97472490160179392</v>
      </c>
      <c r="AG41" s="23">
        <v>0.98510578267268056</v>
      </c>
      <c r="AH41" s="23">
        <v>0.99193271660557114</v>
      </c>
      <c r="AI41" s="23">
        <v>0.99610136947011751</v>
      </c>
      <c r="AJ41" s="23">
        <v>0.99840127931760636</v>
      </c>
      <c r="AK41" s="23">
        <v>0.99949387812290957</v>
      </c>
      <c r="AL41" s="23">
        <v>0.99990000499983334</v>
      </c>
      <c r="AM41" s="23">
        <v>0.99999375001953117</v>
      </c>
      <c r="AN41" s="23">
        <v>1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>
        <v>0</v>
      </c>
      <c r="AV41" s="23">
        <v>0</v>
      </c>
      <c r="AW41" s="23">
        <v>0</v>
      </c>
      <c r="AX41" s="23">
        <v>0</v>
      </c>
      <c r="AY41" s="23">
        <v>0</v>
      </c>
      <c r="AZ41" s="23">
        <v>0</v>
      </c>
      <c r="BA41" s="23">
        <v>0</v>
      </c>
      <c r="BB41" s="23">
        <v>0</v>
      </c>
      <c r="BC41" s="23">
        <v>0</v>
      </c>
      <c r="BD41" s="23">
        <v>0</v>
      </c>
      <c r="BE41" s="23">
        <v>0</v>
      </c>
      <c r="BF41" s="23">
        <v>0</v>
      </c>
    </row>
    <row r="42" spans="1:58" x14ac:dyDescent="0.2">
      <c r="A42" s="72">
        <v>39</v>
      </c>
      <c r="B42" s="23">
        <v>5.254523900855954E-7</v>
      </c>
      <c r="C42" s="23">
        <v>2.1889250048828472E-6</v>
      </c>
      <c r="D42" s="23">
        <v>8.1825538456999783E-6</v>
      </c>
      <c r="E42" s="23">
        <v>2.760261619664273E-5</v>
      </c>
      <c r="F42" s="23">
        <v>8.4487560285046514E-5</v>
      </c>
      <c r="G42" s="23">
        <v>2.359006066295775E-4</v>
      </c>
      <c r="H42" s="23">
        <v>6.0395778793291153E-4</v>
      </c>
      <c r="I42" s="23">
        <v>1.424976438192464E-3</v>
      </c>
      <c r="J42" s="23">
        <v>3.1135047750284381E-3</v>
      </c>
      <c r="K42" s="23">
        <v>6.329715427485747E-3</v>
      </c>
      <c r="L42" s="23">
        <v>1.202814149649049E-2</v>
      </c>
      <c r="M42" s="23">
        <v>2.1459239080080419E-2</v>
      </c>
      <c r="N42" s="23">
        <v>3.6098417542208008E-2</v>
      </c>
      <c r="O42" s="23">
        <v>5.7492544526164528E-2</v>
      </c>
      <c r="P42" s="23">
        <v>8.7038367656223511E-2</v>
      </c>
      <c r="Q42" s="23">
        <v>0.1257323295944279</v>
      </c>
      <c r="R42" s="23">
        <v>0.17394671713945739</v>
      </c>
      <c r="S42" s="23">
        <v>0.23128605528432861</v>
      </c>
      <c r="T42" s="23">
        <v>0.2965598428646592</v>
      </c>
      <c r="U42" s="23">
        <v>0.36787944117144228</v>
      </c>
      <c r="V42" s="23">
        <v>0.44285793449343042</v>
      </c>
      <c r="W42" s="23">
        <v>0.51887099046545238</v>
      </c>
      <c r="X42" s="23">
        <v>0.59332898680529611</v>
      </c>
      <c r="Y42" s="23">
        <v>0.66391576333547353</v>
      </c>
      <c r="Z42" s="23">
        <v>0.72876332991949122</v>
      </c>
      <c r="AA42" s="23">
        <v>0.78654920221345503</v>
      </c>
      <c r="AB42" s="23">
        <v>0.83651882861837534</v>
      </c>
      <c r="AC42" s="23">
        <v>0.87844673934993134</v>
      </c>
      <c r="AD42" s="23">
        <v>0.91255561266160867</v>
      </c>
      <c r="AE42" s="23">
        <v>0.93941306281347581</v>
      </c>
      <c r="AF42" s="23">
        <v>0.95982313103448336</v>
      </c>
      <c r="AG42" s="23">
        <v>0.97472490160179392</v>
      </c>
      <c r="AH42" s="23">
        <v>0.98510578267268056</v>
      </c>
      <c r="AI42" s="23">
        <v>0.99193271660557114</v>
      </c>
      <c r="AJ42" s="23">
        <v>0.99610136947011751</v>
      </c>
      <c r="AK42" s="23">
        <v>0.99840127931760636</v>
      </c>
      <c r="AL42" s="23">
        <v>0.99949387812290957</v>
      </c>
      <c r="AM42" s="23">
        <v>0.99990000499983334</v>
      </c>
      <c r="AN42" s="23">
        <v>0.99999375001953117</v>
      </c>
      <c r="AO42" s="23">
        <v>1</v>
      </c>
      <c r="AP42" s="23">
        <v>0</v>
      </c>
      <c r="AQ42" s="23">
        <v>0</v>
      </c>
      <c r="AR42" s="23">
        <v>0</v>
      </c>
      <c r="AS42" s="23">
        <v>0</v>
      </c>
      <c r="AT42" s="23">
        <v>0</v>
      </c>
      <c r="AU42" s="23">
        <v>0</v>
      </c>
      <c r="AV42" s="23">
        <v>0</v>
      </c>
      <c r="AW42" s="23">
        <v>0</v>
      </c>
      <c r="AX42" s="23">
        <v>0</v>
      </c>
      <c r="AY42" s="23">
        <v>0</v>
      </c>
      <c r="AZ42" s="23">
        <v>0</v>
      </c>
      <c r="BA42" s="23">
        <v>0</v>
      </c>
      <c r="BB42" s="23">
        <v>0</v>
      </c>
      <c r="BC42" s="23">
        <v>0</v>
      </c>
      <c r="BD42" s="23">
        <v>0</v>
      </c>
      <c r="BE42" s="23">
        <v>0</v>
      </c>
      <c r="BF42" s="23">
        <v>0</v>
      </c>
    </row>
    <row r="43" spans="1:58" x14ac:dyDescent="0.2">
      <c r="A43" s="72">
        <v>40</v>
      </c>
      <c r="B43" s="23">
        <v>1.125351747192591E-7</v>
      </c>
      <c r="C43" s="23">
        <v>5.254523900855954E-7</v>
      </c>
      <c r="D43" s="23">
        <v>2.1889250048828472E-6</v>
      </c>
      <c r="E43" s="23">
        <v>8.1825538456999783E-6</v>
      </c>
      <c r="F43" s="23">
        <v>2.760261619664273E-5</v>
      </c>
      <c r="G43" s="23">
        <v>8.4487560285046514E-5</v>
      </c>
      <c r="H43" s="23">
        <v>2.359006066295775E-4</v>
      </c>
      <c r="I43" s="23">
        <v>6.0395778793291153E-4</v>
      </c>
      <c r="J43" s="23">
        <v>1.424976438192464E-3</v>
      </c>
      <c r="K43" s="23">
        <v>3.1135047750284381E-3</v>
      </c>
      <c r="L43" s="23">
        <v>6.329715427485747E-3</v>
      </c>
      <c r="M43" s="23">
        <v>1.202814149649049E-2</v>
      </c>
      <c r="N43" s="23">
        <v>2.1459239080080419E-2</v>
      </c>
      <c r="O43" s="23">
        <v>3.6098417542208008E-2</v>
      </c>
      <c r="P43" s="23">
        <v>5.7492544526164528E-2</v>
      </c>
      <c r="Q43" s="23">
        <v>8.7038367656223511E-2</v>
      </c>
      <c r="R43" s="23">
        <v>0.1257323295944279</v>
      </c>
      <c r="S43" s="23">
        <v>0.17394671713945739</v>
      </c>
      <c r="T43" s="23">
        <v>0.23128605528432861</v>
      </c>
      <c r="U43" s="23">
        <v>0.2965598428646592</v>
      </c>
      <c r="V43" s="23">
        <v>0.36787944117144228</v>
      </c>
      <c r="W43" s="23">
        <v>0.44285793449343042</v>
      </c>
      <c r="X43" s="23">
        <v>0.51887099046545238</v>
      </c>
      <c r="Y43" s="23">
        <v>0.59332898680529611</v>
      </c>
      <c r="Z43" s="23">
        <v>0.66391576333547353</v>
      </c>
      <c r="AA43" s="23">
        <v>0.72876332991949122</v>
      </c>
      <c r="AB43" s="23">
        <v>0.78654920221345503</v>
      </c>
      <c r="AC43" s="23">
        <v>0.83651882861837534</v>
      </c>
      <c r="AD43" s="23">
        <v>0.87844673934993134</v>
      </c>
      <c r="AE43" s="23">
        <v>0.91255561266160867</v>
      </c>
      <c r="AF43" s="23">
        <v>0.93941306281347581</v>
      </c>
      <c r="AG43" s="23">
        <v>0.95982313103448336</v>
      </c>
      <c r="AH43" s="23">
        <v>0.97472490160179392</v>
      </c>
      <c r="AI43" s="23">
        <v>0.98510578267268056</v>
      </c>
      <c r="AJ43" s="23">
        <v>0.99193271660557114</v>
      </c>
      <c r="AK43" s="23">
        <v>0.99610136947011751</v>
      </c>
      <c r="AL43" s="23">
        <v>0.99840127931760636</v>
      </c>
      <c r="AM43" s="23">
        <v>0.99949387812290957</v>
      </c>
      <c r="AN43" s="23">
        <v>0.99990000499983334</v>
      </c>
      <c r="AO43" s="23">
        <v>0.99999375001953117</v>
      </c>
      <c r="AP43" s="23">
        <v>1</v>
      </c>
      <c r="AQ43" s="23">
        <v>0</v>
      </c>
      <c r="AR43" s="23">
        <v>0</v>
      </c>
      <c r="AS43" s="23">
        <v>0</v>
      </c>
      <c r="AT43" s="23">
        <v>0</v>
      </c>
      <c r="AU43" s="23">
        <v>0</v>
      </c>
      <c r="AV43" s="23">
        <v>0</v>
      </c>
      <c r="AW43" s="23">
        <v>0</v>
      </c>
      <c r="AX43" s="23">
        <v>0</v>
      </c>
      <c r="AY43" s="23">
        <v>0</v>
      </c>
      <c r="AZ43" s="23">
        <v>0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  <c r="BF43" s="23">
        <v>0</v>
      </c>
    </row>
    <row r="44" spans="1:58" x14ac:dyDescent="0.2">
      <c r="A44" s="72">
        <v>41</v>
      </c>
      <c r="B44" s="23">
        <v>2.137580311922919E-8</v>
      </c>
      <c r="C44" s="23">
        <v>1.125351747192591E-7</v>
      </c>
      <c r="D44" s="23">
        <v>5.254523900855954E-7</v>
      </c>
      <c r="E44" s="23">
        <v>2.1889250048828472E-6</v>
      </c>
      <c r="F44" s="23">
        <v>8.1825538456999783E-6</v>
      </c>
      <c r="G44" s="23">
        <v>2.760261619664273E-5</v>
      </c>
      <c r="H44" s="23">
        <v>8.4487560285046514E-5</v>
      </c>
      <c r="I44" s="23">
        <v>2.359006066295775E-4</v>
      </c>
      <c r="J44" s="23">
        <v>6.0395778793291153E-4</v>
      </c>
      <c r="K44" s="23">
        <v>1.424976438192464E-3</v>
      </c>
      <c r="L44" s="23">
        <v>3.1135047750284381E-3</v>
      </c>
      <c r="M44" s="23">
        <v>6.329715427485747E-3</v>
      </c>
      <c r="N44" s="23">
        <v>1.202814149649049E-2</v>
      </c>
      <c r="O44" s="23">
        <v>2.1459239080080419E-2</v>
      </c>
      <c r="P44" s="23">
        <v>3.6098417542208008E-2</v>
      </c>
      <c r="Q44" s="23">
        <v>5.7492544526164528E-2</v>
      </c>
      <c r="R44" s="23">
        <v>8.7038367656223511E-2</v>
      </c>
      <c r="S44" s="23">
        <v>0.1257323295944279</v>
      </c>
      <c r="T44" s="23">
        <v>0.17394671713945739</v>
      </c>
      <c r="U44" s="23">
        <v>0.23128605528432861</v>
      </c>
      <c r="V44" s="23">
        <v>0.2965598428646592</v>
      </c>
      <c r="W44" s="23">
        <v>0.36787944117144228</v>
      </c>
      <c r="X44" s="23">
        <v>0.44285793449343042</v>
      </c>
      <c r="Y44" s="23">
        <v>0.51887099046545238</v>
      </c>
      <c r="Z44" s="23">
        <v>0.59332898680529611</v>
      </c>
      <c r="AA44" s="23">
        <v>0.66391576333547353</v>
      </c>
      <c r="AB44" s="23">
        <v>0.72876332991949122</v>
      </c>
      <c r="AC44" s="23">
        <v>0.78654920221345503</v>
      </c>
      <c r="AD44" s="23">
        <v>0.83651882861837534</v>
      </c>
      <c r="AE44" s="23">
        <v>0.87844673934993134</v>
      </c>
      <c r="AF44" s="23">
        <v>0.91255561266160867</v>
      </c>
      <c r="AG44" s="23">
        <v>0.93941306281347581</v>
      </c>
      <c r="AH44" s="23">
        <v>0.95982313103448336</v>
      </c>
      <c r="AI44" s="23">
        <v>0.97472490160179392</v>
      </c>
      <c r="AJ44" s="23">
        <v>0.98510578267268056</v>
      </c>
      <c r="AK44" s="23">
        <v>0.99193271660557114</v>
      </c>
      <c r="AL44" s="23">
        <v>0.99610136947011751</v>
      </c>
      <c r="AM44" s="23">
        <v>0.99840127931760636</v>
      </c>
      <c r="AN44" s="23">
        <v>0.99949387812290957</v>
      </c>
      <c r="AO44" s="23">
        <v>0.99990000499983334</v>
      </c>
      <c r="AP44" s="23">
        <v>0.99999375001953117</v>
      </c>
      <c r="AQ44" s="23">
        <v>1</v>
      </c>
      <c r="AR44" s="23">
        <v>0</v>
      </c>
      <c r="AS44" s="23">
        <v>0</v>
      </c>
      <c r="AT44" s="23">
        <v>0</v>
      </c>
      <c r="AU44" s="23">
        <v>0</v>
      </c>
      <c r="AV44" s="23">
        <v>0</v>
      </c>
      <c r="AW44" s="23">
        <v>0</v>
      </c>
      <c r="AX44" s="23">
        <v>0</v>
      </c>
      <c r="AY44" s="23">
        <v>0</v>
      </c>
      <c r="AZ44" s="23">
        <v>0</v>
      </c>
      <c r="BA44" s="23">
        <v>0</v>
      </c>
      <c r="BB44" s="23">
        <v>0</v>
      </c>
      <c r="BC44" s="23">
        <v>0</v>
      </c>
      <c r="BD44" s="23">
        <v>0</v>
      </c>
      <c r="BE44" s="23">
        <v>0</v>
      </c>
      <c r="BF44" s="23">
        <v>0</v>
      </c>
    </row>
    <row r="45" spans="1:58" x14ac:dyDescent="0.2">
      <c r="A45" s="72">
        <v>42</v>
      </c>
      <c r="B45" s="23">
        <v>3.5792949402287862E-9</v>
      </c>
      <c r="C45" s="23">
        <v>2.137580311922919E-8</v>
      </c>
      <c r="D45" s="23">
        <v>1.125351747192591E-7</v>
      </c>
      <c r="E45" s="23">
        <v>5.254523900855954E-7</v>
      </c>
      <c r="F45" s="23">
        <v>2.1889250048828472E-6</v>
      </c>
      <c r="G45" s="23">
        <v>8.1825538456999783E-6</v>
      </c>
      <c r="H45" s="23">
        <v>2.760261619664273E-5</v>
      </c>
      <c r="I45" s="23">
        <v>8.4487560285046514E-5</v>
      </c>
      <c r="J45" s="23">
        <v>2.359006066295775E-4</v>
      </c>
      <c r="K45" s="23">
        <v>6.0395778793291153E-4</v>
      </c>
      <c r="L45" s="23">
        <v>1.424976438192464E-3</v>
      </c>
      <c r="M45" s="23">
        <v>3.1135047750284381E-3</v>
      </c>
      <c r="N45" s="23">
        <v>6.329715427485747E-3</v>
      </c>
      <c r="O45" s="23">
        <v>1.202814149649049E-2</v>
      </c>
      <c r="P45" s="23">
        <v>2.1459239080080419E-2</v>
      </c>
      <c r="Q45" s="23">
        <v>3.6098417542208008E-2</v>
      </c>
      <c r="R45" s="23">
        <v>5.7492544526164528E-2</v>
      </c>
      <c r="S45" s="23">
        <v>8.7038367656223511E-2</v>
      </c>
      <c r="T45" s="23">
        <v>0.1257323295944279</v>
      </c>
      <c r="U45" s="23">
        <v>0.17394671713945739</v>
      </c>
      <c r="V45" s="23">
        <v>0.23128605528432861</v>
      </c>
      <c r="W45" s="23">
        <v>0.2965598428646592</v>
      </c>
      <c r="X45" s="23">
        <v>0.36787944117144228</v>
      </c>
      <c r="Y45" s="23">
        <v>0.44285793449343042</v>
      </c>
      <c r="Z45" s="23">
        <v>0.51887099046545238</v>
      </c>
      <c r="AA45" s="23">
        <v>0.59332898680529611</v>
      </c>
      <c r="AB45" s="23">
        <v>0.66391576333547353</v>
      </c>
      <c r="AC45" s="23">
        <v>0.72876332991949122</v>
      </c>
      <c r="AD45" s="23">
        <v>0.78654920221345503</v>
      </c>
      <c r="AE45" s="23">
        <v>0.83651882861837534</v>
      </c>
      <c r="AF45" s="23">
        <v>0.87844673934993134</v>
      </c>
      <c r="AG45" s="23">
        <v>0.91255561266160867</v>
      </c>
      <c r="AH45" s="23">
        <v>0.93941306281347581</v>
      </c>
      <c r="AI45" s="23">
        <v>0.95982313103448336</v>
      </c>
      <c r="AJ45" s="23">
        <v>0.97472490160179392</v>
      </c>
      <c r="AK45" s="23">
        <v>0.98510578267268056</v>
      </c>
      <c r="AL45" s="23">
        <v>0.99193271660557114</v>
      </c>
      <c r="AM45" s="23">
        <v>0.99610136947011751</v>
      </c>
      <c r="AN45" s="23">
        <v>0.99840127931760636</v>
      </c>
      <c r="AO45" s="23">
        <v>0.99949387812290957</v>
      </c>
      <c r="AP45" s="23">
        <v>0.99990000499983334</v>
      </c>
      <c r="AQ45" s="23">
        <v>0.99999375001953117</v>
      </c>
      <c r="AR45" s="23">
        <v>1</v>
      </c>
      <c r="AS45" s="23">
        <v>0</v>
      </c>
      <c r="AT45" s="23">
        <v>0</v>
      </c>
      <c r="AU45" s="23">
        <v>0</v>
      </c>
      <c r="AV45" s="23">
        <v>0</v>
      </c>
      <c r="AW45" s="23">
        <v>0</v>
      </c>
      <c r="AX45" s="23">
        <v>0</v>
      </c>
      <c r="AY45" s="23">
        <v>0</v>
      </c>
      <c r="AZ45" s="23">
        <v>0</v>
      </c>
      <c r="BA45" s="23">
        <v>0</v>
      </c>
      <c r="BB45" s="23">
        <v>0</v>
      </c>
      <c r="BC45" s="23">
        <v>0</v>
      </c>
      <c r="BD45" s="23">
        <v>0</v>
      </c>
      <c r="BE45" s="23">
        <v>0</v>
      </c>
      <c r="BF45" s="23">
        <v>0</v>
      </c>
    </row>
    <row r="46" spans="1:58" x14ac:dyDescent="0.2">
      <c r="A46" s="72">
        <v>43</v>
      </c>
      <c r="B46" s="23">
        <v>5.2506122032106385E-10</v>
      </c>
      <c r="C46" s="23">
        <v>3.5792949402287862E-9</v>
      </c>
      <c r="D46" s="23">
        <v>2.137580311922919E-8</v>
      </c>
      <c r="E46" s="23">
        <v>1.125351747192591E-7</v>
      </c>
      <c r="F46" s="23">
        <v>5.254523900855954E-7</v>
      </c>
      <c r="G46" s="23">
        <v>2.1889250048828472E-6</v>
      </c>
      <c r="H46" s="23">
        <v>8.1825538456999783E-6</v>
      </c>
      <c r="I46" s="23">
        <v>2.760261619664273E-5</v>
      </c>
      <c r="J46" s="23">
        <v>8.4487560285046514E-5</v>
      </c>
      <c r="K46" s="23">
        <v>2.359006066295775E-4</v>
      </c>
      <c r="L46" s="23">
        <v>6.0395778793291153E-4</v>
      </c>
      <c r="M46" s="23">
        <v>1.424976438192464E-3</v>
      </c>
      <c r="N46" s="23">
        <v>3.1135047750284381E-3</v>
      </c>
      <c r="O46" s="23">
        <v>6.329715427485747E-3</v>
      </c>
      <c r="P46" s="23">
        <v>1.202814149649049E-2</v>
      </c>
      <c r="Q46" s="23">
        <v>2.1459239080080419E-2</v>
      </c>
      <c r="R46" s="23">
        <v>3.6098417542208008E-2</v>
      </c>
      <c r="S46" s="23">
        <v>5.7492544526164528E-2</v>
      </c>
      <c r="T46" s="23">
        <v>8.7038367656223511E-2</v>
      </c>
      <c r="U46" s="23">
        <v>0.1257323295944279</v>
      </c>
      <c r="V46" s="23">
        <v>0.17394671713945739</v>
      </c>
      <c r="W46" s="23">
        <v>0.23128605528432861</v>
      </c>
      <c r="X46" s="23">
        <v>0.2965598428646592</v>
      </c>
      <c r="Y46" s="23">
        <v>0.36787944117144228</v>
      </c>
      <c r="Z46" s="23">
        <v>0.44285793449343042</v>
      </c>
      <c r="AA46" s="23">
        <v>0.51887099046545238</v>
      </c>
      <c r="AB46" s="23">
        <v>0.59332898680529611</v>
      </c>
      <c r="AC46" s="23">
        <v>0.66391576333547353</v>
      </c>
      <c r="AD46" s="23">
        <v>0.72876332991949122</v>
      </c>
      <c r="AE46" s="23">
        <v>0.78654920221345503</v>
      </c>
      <c r="AF46" s="23">
        <v>0.83651882861837534</v>
      </c>
      <c r="AG46" s="23">
        <v>0.87844673934993134</v>
      </c>
      <c r="AH46" s="23">
        <v>0.91255561266160867</v>
      </c>
      <c r="AI46" s="23">
        <v>0.93941306281347581</v>
      </c>
      <c r="AJ46" s="23">
        <v>0.95982313103448336</v>
      </c>
      <c r="AK46" s="23">
        <v>0.97472490160179392</v>
      </c>
      <c r="AL46" s="23">
        <v>0.98510578267268056</v>
      </c>
      <c r="AM46" s="23">
        <v>0.99193271660557114</v>
      </c>
      <c r="AN46" s="23">
        <v>0.99610136947011751</v>
      </c>
      <c r="AO46" s="23">
        <v>0.99840127931760636</v>
      </c>
      <c r="AP46" s="23">
        <v>0.99949387812290957</v>
      </c>
      <c r="AQ46" s="23">
        <v>0.99990000499983334</v>
      </c>
      <c r="AR46" s="23">
        <v>0.99999375001953117</v>
      </c>
      <c r="AS46" s="23">
        <v>1</v>
      </c>
      <c r="AT46" s="23">
        <v>0</v>
      </c>
      <c r="AU46" s="23">
        <v>0</v>
      </c>
      <c r="AV46" s="23">
        <v>0</v>
      </c>
      <c r="AW46" s="23">
        <v>0</v>
      </c>
      <c r="AX46" s="23">
        <v>0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0</v>
      </c>
      <c r="BE46" s="23">
        <v>0</v>
      </c>
      <c r="BF46" s="23">
        <v>0</v>
      </c>
    </row>
    <row r="47" spans="1:58" x14ac:dyDescent="0.2">
      <c r="A47" s="72">
        <v>44</v>
      </c>
      <c r="B47" s="23">
        <v>6.7048827051026981E-11</v>
      </c>
      <c r="C47" s="23">
        <v>5.2506122032106385E-10</v>
      </c>
      <c r="D47" s="23">
        <v>3.5792949402287862E-9</v>
      </c>
      <c r="E47" s="23">
        <v>2.137580311922919E-8</v>
      </c>
      <c r="F47" s="23">
        <v>1.125351747192591E-7</v>
      </c>
      <c r="G47" s="23">
        <v>5.254523900855954E-7</v>
      </c>
      <c r="H47" s="23">
        <v>2.1889250048828472E-6</v>
      </c>
      <c r="I47" s="23">
        <v>8.1825538456999783E-6</v>
      </c>
      <c r="J47" s="23">
        <v>2.760261619664273E-5</v>
      </c>
      <c r="K47" s="23">
        <v>8.4487560285046514E-5</v>
      </c>
      <c r="L47" s="23">
        <v>2.359006066295775E-4</v>
      </c>
      <c r="M47" s="23">
        <v>6.0395778793291153E-4</v>
      </c>
      <c r="N47" s="23">
        <v>1.424976438192464E-3</v>
      </c>
      <c r="O47" s="23">
        <v>3.1135047750284381E-3</v>
      </c>
      <c r="P47" s="23">
        <v>6.329715427485747E-3</v>
      </c>
      <c r="Q47" s="23">
        <v>1.202814149649049E-2</v>
      </c>
      <c r="R47" s="23">
        <v>2.1459239080080419E-2</v>
      </c>
      <c r="S47" s="23">
        <v>3.6098417542208008E-2</v>
      </c>
      <c r="T47" s="23">
        <v>5.7492544526164528E-2</v>
      </c>
      <c r="U47" s="23">
        <v>8.7038367656223511E-2</v>
      </c>
      <c r="V47" s="23">
        <v>0.1257323295944279</v>
      </c>
      <c r="W47" s="23">
        <v>0.17394671713945739</v>
      </c>
      <c r="X47" s="23">
        <v>0.23128605528432861</v>
      </c>
      <c r="Y47" s="23">
        <v>0.2965598428646592</v>
      </c>
      <c r="Z47" s="23">
        <v>0.36787944117144228</v>
      </c>
      <c r="AA47" s="23">
        <v>0.44285793449343042</v>
      </c>
      <c r="AB47" s="23">
        <v>0.51887099046545238</v>
      </c>
      <c r="AC47" s="23">
        <v>0.59332898680529611</v>
      </c>
      <c r="AD47" s="23">
        <v>0.66391576333547353</v>
      </c>
      <c r="AE47" s="23">
        <v>0.72876332991949122</v>
      </c>
      <c r="AF47" s="23">
        <v>0.78654920221345503</v>
      </c>
      <c r="AG47" s="23">
        <v>0.83651882861837534</v>
      </c>
      <c r="AH47" s="23">
        <v>0.87844673934993134</v>
      </c>
      <c r="AI47" s="23">
        <v>0.91255561266160867</v>
      </c>
      <c r="AJ47" s="23">
        <v>0.93941306281347581</v>
      </c>
      <c r="AK47" s="23">
        <v>0.95982313103448336</v>
      </c>
      <c r="AL47" s="23">
        <v>0.97472490160179392</v>
      </c>
      <c r="AM47" s="23">
        <v>0.98510578267268056</v>
      </c>
      <c r="AN47" s="23">
        <v>0.99193271660557114</v>
      </c>
      <c r="AO47" s="23">
        <v>0.99610136947011751</v>
      </c>
      <c r="AP47" s="23">
        <v>0.99840127931760636</v>
      </c>
      <c r="AQ47" s="23">
        <v>0.99949387812290957</v>
      </c>
      <c r="AR47" s="23">
        <v>0.99990000499983334</v>
      </c>
      <c r="AS47" s="23">
        <v>0.99999375001953117</v>
      </c>
      <c r="AT47" s="23">
        <v>1</v>
      </c>
      <c r="AU47" s="23">
        <v>0</v>
      </c>
      <c r="AV47" s="23">
        <v>0</v>
      </c>
      <c r="AW47" s="23">
        <v>0</v>
      </c>
      <c r="AX47" s="23">
        <v>0</v>
      </c>
      <c r="AY47" s="23">
        <v>0</v>
      </c>
      <c r="AZ47" s="23">
        <v>0</v>
      </c>
      <c r="BA47" s="23">
        <v>0</v>
      </c>
      <c r="BB47" s="23">
        <v>0</v>
      </c>
      <c r="BC47" s="23">
        <v>0</v>
      </c>
      <c r="BD47" s="23">
        <v>0</v>
      </c>
      <c r="BE47" s="23">
        <v>0</v>
      </c>
      <c r="BF47" s="23">
        <v>0</v>
      </c>
    </row>
    <row r="48" spans="1:58" x14ac:dyDescent="0.2">
      <c r="A48" s="72">
        <v>45</v>
      </c>
      <c r="B48" s="23">
        <v>7.4046994979335577E-12</v>
      </c>
      <c r="C48" s="23">
        <v>6.7048827051026981E-11</v>
      </c>
      <c r="D48" s="23">
        <v>5.2506122032106385E-10</v>
      </c>
      <c r="E48" s="23">
        <v>3.5792949402287862E-9</v>
      </c>
      <c r="F48" s="23">
        <v>2.137580311922919E-8</v>
      </c>
      <c r="G48" s="23">
        <v>1.125351747192591E-7</v>
      </c>
      <c r="H48" s="23">
        <v>5.254523900855954E-7</v>
      </c>
      <c r="I48" s="23">
        <v>2.1889250048828472E-6</v>
      </c>
      <c r="J48" s="23">
        <v>8.1825538456999783E-6</v>
      </c>
      <c r="K48" s="23">
        <v>2.760261619664273E-5</v>
      </c>
      <c r="L48" s="23">
        <v>8.4487560285046514E-5</v>
      </c>
      <c r="M48" s="23">
        <v>2.359006066295775E-4</v>
      </c>
      <c r="N48" s="23">
        <v>6.0395778793291153E-4</v>
      </c>
      <c r="O48" s="23">
        <v>1.424976438192464E-3</v>
      </c>
      <c r="P48" s="23">
        <v>3.1135047750284381E-3</v>
      </c>
      <c r="Q48" s="23">
        <v>6.329715427485747E-3</v>
      </c>
      <c r="R48" s="23">
        <v>1.202814149649049E-2</v>
      </c>
      <c r="S48" s="23">
        <v>2.1459239080080419E-2</v>
      </c>
      <c r="T48" s="23">
        <v>3.6098417542208008E-2</v>
      </c>
      <c r="U48" s="23">
        <v>5.7492544526164528E-2</v>
      </c>
      <c r="V48" s="23">
        <v>8.7038367656223511E-2</v>
      </c>
      <c r="W48" s="23">
        <v>0.1257323295944279</v>
      </c>
      <c r="X48" s="23">
        <v>0.17394671713945739</v>
      </c>
      <c r="Y48" s="23">
        <v>0.23128605528432861</v>
      </c>
      <c r="Z48" s="23">
        <v>0.2965598428646592</v>
      </c>
      <c r="AA48" s="23">
        <v>0.36787944117144228</v>
      </c>
      <c r="AB48" s="23">
        <v>0.44285793449343042</v>
      </c>
      <c r="AC48" s="23">
        <v>0.51887099046545238</v>
      </c>
      <c r="AD48" s="23">
        <v>0.59332898680529611</v>
      </c>
      <c r="AE48" s="23">
        <v>0.66391576333547353</v>
      </c>
      <c r="AF48" s="23">
        <v>0.72876332991949122</v>
      </c>
      <c r="AG48" s="23">
        <v>0.78654920221345503</v>
      </c>
      <c r="AH48" s="23">
        <v>0.83651882861837534</v>
      </c>
      <c r="AI48" s="23">
        <v>0.87844673934993134</v>
      </c>
      <c r="AJ48" s="23">
        <v>0.91255561266160867</v>
      </c>
      <c r="AK48" s="23">
        <v>0.93941306281347581</v>
      </c>
      <c r="AL48" s="23">
        <v>0.95982313103448336</v>
      </c>
      <c r="AM48" s="23">
        <v>0.97472490160179392</v>
      </c>
      <c r="AN48" s="23">
        <v>0.98510578267268056</v>
      </c>
      <c r="AO48" s="23">
        <v>0.99193271660557114</v>
      </c>
      <c r="AP48" s="23">
        <v>0.99610136947011751</v>
      </c>
      <c r="AQ48" s="23">
        <v>0.99840127931760636</v>
      </c>
      <c r="AR48" s="23">
        <v>0.99949387812290957</v>
      </c>
      <c r="AS48" s="23">
        <v>0.99990000499983334</v>
      </c>
      <c r="AT48" s="23">
        <v>0.99999375001953117</v>
      </c>
      <c r="AU48" s="23">
        <v>1</v>
      </c>
      <c r="AV48" s="23">
        <v>0</v>
      </c>
      <c r="AW48" s="23">
        <v>0</v>
      </c>
      <c r="AX48" s="23">
        <v>0</v>
      </c>
      <c r="AY48" s="23">
        <v>0</v>
      </c>
      <c r="AZ48" s="23">
        <v>0</v>
      </c>
      <c r="BA48" s="23">
        <v>0</v>
      </c>
      <c r="BB48" s="23">
        <v>0</v>
      </c>
      <c r="BC48" s="23">
        <v>0</v>
      </c>
      <c r="BD48" s="23">
        <v>0</v>
      </c>
      <c r="BE48" s="23">
        <v>0</v>
      </c>
      <c r="BF48" s="23">
        <v>0</v>
      </c>
    </row>
    <row r="49" spans="1:58" x14ac:dyDescent="0.2">
      <c r="A49" s="72">
        <v>46</v>
      </c>
      <c r="B49" s="23">
        <v>7.0252177341363009E-13</v>
      </c>
      <c r="C49" s="23">
        <v>7.4046994979335577E-12</v>
      </c>
      <c r="D49" s="23">
        <v>6.7048827051026981E-11</v>
      </c>
      <c r="E49" s="23">
        <v>5.2506122032106385E-10</v>
      </c>
      <c r="F49" s="23">
        <v>3.5792949402287862E-9</v>
      </c>
      <c r="G49" s="23">
        <v>2.137580311922919E-8</v>
      </c>
      <c r="H49" s="23">
        <v>1.125351747192591E-7</v>
      </c>
      <c r="I49" s="23">
        <v>5.254523900855954E-7</v>
      </c>
      <c r="J49" s="23">
        <v>2.1889250048828472E-6</v>
      </c>
      <c r="K49" s="23">
        <v>8.1825538456999783E-6</v>
      </c>
      <c r="L49" s="23">
        <v>2.760261619664273E-5</v>
      </c>
      <c r="M49" s="23">
        <v>8.4487560285046514E-5</v>
      </c>
      <c r="N49" s="23">
        <v>2.359006066295775E-4</v>
      </c>
      <c r="O49" s="23">
        <v>6.0395778793291153E-4</v>
      </c>
      <c r="P49" s="23">
        <v>1.424976438192464E-3</v>
      </c>
      <c r="Q49" s="23">
        <v>3.1135047750284381E-3</v>
      </c>
      <c r="R49" s="23">
        <v>6.329715427485747E-3</v>
      </c>
      <c r="S49" s="23">
        <v>1.202814149649049E-2</v>
      </c>
      <c r="T49" s="23">
        <v>2.1459239080080419E-2</v>
      </c>
      <c r="U49" s="23">
        <v>3.6098417542208008E-2</v>
      </c>
      <c r="V49" s="23">
        <v>5.7492544526164528E-2</v>
      </c>
      <c r="W49" s="23">
        <v>8.7038367656223511E-2</v>
      </c>
      <c r="X49" s="23">
        <v>0.1257323295944279</v>
      </c>
      <c r="Y49" s="23">
        <v>0.17394671713945739</v>
      </c>
      <c r="Z49" s="23">
        <v>0.23128605528432861</v>
      </c>
      <c r="AA49" s="23">
        <v>0.2965598428646592</v>
      </c>
      <c r="AB49" s="23">
        <v>0.36787944117144228</v>
      </c>
      <c r="AC49" s="23">
        <v>0.44285793449343042</v>
      </c>
      <c r="AD49" s="23">
        <v>0.51887099046545238</v>
      </c>
      <c r="AE49" s="23">
        <v>0.59332898680529611</v>
      </c>
      <c r="AF49" s="23">
        <v>0.66391576333547353</v>
      </c>
      <c r="AG49" s="23">
        <v>0.72876332991949122</v>
      </c>
      <c r="AH49" s="23">
        <v>0.78654920221345503</v>
      </c>
      <c r="AI49" s="23">
        <v>0.83651882861837534</v>
      </c>
      <c r="AJ49" s="23">
        <v>0.87844673934993134</v>
      </c>
      <c r="AK49" s="23">
        <v>0.91255561266160867</v>
      </c>
      <c r="AL49" s="23">
        <v>0.93941306281347581</v>
      </c>
      <c r="AM49" s="23">
        <v>0.95982313103448336</v>
      </c>
      <c r="AN49" s="23">
        <v>0.97472490160179392</v>
      </c>
      <c r="AO49" s="23">
        <v>0.98510578267268056</v>
      </c>
      <c r="AP49" s="23">
        <v>0.99193271660557114</v>
      </c>
      <c r="AQ49" s="23">
        <v>0.99610136947011751</v>
      </c>
      <c r="AR49" s="23">
        <v>0.99840127931760636</v>
      </c>
      <c r="AS49" s="23">
        <v>0.99949387812290957</v>
      </c>
      <c r="AT49" s="23">
        <v>0.99990000499983334</v>
      </c>
      <c r="AU49" s="23">
        <v>0.99999375001953117</v>
      </c>
      <c r="AV49" s="23">
        <v>1</v>
      </c>
      <c r="AW49" s="23">
        <v>0</v>
      </c>
      <c r="AX49" s="23">
        <v>0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>
        <v>0</v>
      </c>
      <c r="BE49" s="23">
        <v>0</v>
      </c>
      <c r="BF49" s="23">
        <v>0</v>
      </c>
    </row>
    <row r="50" spans="1:58" x14ac:dyDescent="0.2">
      <c r="A50" s="72">
        <v>47</v>
      </c>
      <c r="B50" s="23">
        <v>5.6870124181011132E-14</v>
      </c>
      <c r="C50" s="23">
        <v>7.0252177341363009E-13</v>
      </c>
      <c r="D50" s="23">
        <v>7.4046994979335577E-12</v>
      </c>
      <c r="E50" s="23">
        <v>6.7048827051026981E-11</v>
      </c>
      <c r="F50" s="23">
        <v>5.2506122032106385E-10</v>
      </c>
      <c r="G50" s="23">
        <v>3.5792949402287862E-9</v>
      </c>
      <c r="H50" s="23">
        <v>2.137580311922919E-8</v>
      </c>
      <c r="I50" s="23">
        <v>1.125351747192591E-7</v>
      </c>
      <c r="J50" s="23">
        <v>5.254523900855954E-7</v>
      </c>
      <c r="K50" s="23">
        <v>2.1889250048828472E-6</v>
      </c>
      <c r="L50" s="23">
        <v>8.1825538456999783E-6</v>
      </c>
      <c r="M50" s="23">
        <v>2.760261619664273E-5</v>
      </c>
      <c r="N50" s="23">
        <v>8.4487560285046514E-5</v>
      </c>
      <c r="O50" s="23">
        <v>2.359006066295775E-4</v>
      </c>
      <c r="P50" s="23">
        <v>6.0395778793291153E-4</v>
      </c>
      <c r="Q50" s="23">
        <v>1.424976438192464E-3</v>
      </c>
      <c r="R50" s="23">
        <v>3.1135047750284381E-3</v>
      </c>
      <c r="S50" s="23">
        <v>6.329715427485747E-3</v>
      </c>
      <c r="T50" s="23">
        <v>1.202814149649049E-2</v>
      </c>
      <c r="U50" s="23">
        <v>2.1459239080080419E-2</v>
      </c>
      <c r="V50" s="23">
        <v>3.6098417542208008E-2</v>
      </c>
      <c r="W50" s="23">
        <v>5.7492544526164528E-2</v>
      </c>
      <c r="X50" s="23">
        <v>8.7038367656223511E-2</v>
      </c>
      <c r="Y50" s="23">
        <v>0.1257323295944279</v>
      </c>
      <c r="Z50" s="23">
        <v>0.17394671713945739</v>
      </c>
      <c r="AA50" s="23">
        <v>0.23128605528432861</v>
      </c>
      <c r="AB50" s="23">
        <v>0.2965598428646592</v>
      </c>
      <c r="AC50" s="23">
        <v>0.36787944117144228</v>
      </c>
      <c r="AD50" s="23">
        <v>0.44285793449343042</v>
      </c>
      <c r="AE50" s="23">
        <v>0.51887099046545238</v>
      </c>
      <c r="AF50" s="23">
        <v>0.59332898680529611</v>
      </c>
      <c r="AG50" s="23">
        <v>0.66391576333547353</v>
      </c>
      <c r="AH50" s="23">
        <v>0.72876332991949122</v>
      </c>
      <c r="AI50" s="23">
        <v>0.78654920221345503</v>
      </c>
      <c r="AJ50" s="23">
        <v>0.83651882861837534</v>
      </c>
      <c r="AK50" s="23">
        <v>0.87844673934993134</v>
      </c>
      <c r="AL50" s="23">
        <v>0.91255561266160867</v>
      </c>
      <c r="AM50" s="23">
        <v>0.93941306281347581</v>
      </c>
      <c r="AN50" s="23">
        <v>0.95982313103448336</v>
      </c>
      <c r="AO50" s="23">
        <v>0.97472490160179392</v>
      </c>
      <c r="AP50" s="23">
        <v>0.98510578267268056</v>
      </c>
      <c r="AQ50" s="23">
        <v>0.99193271660557114</v>
      </c>
      <c r="AR50" s="23">
        <v>0.99610136947011751</v>
      </c>
      <c r="AS50" s="23">
        <v>0.99840127931760636</v>
      </c>
      <c r="AT50" s="23">
        <v>0.99949387812290957</v>
      </c>
      <c r="AU50" s="23">
        <v>0.99990000499983334</v>
      </c>
      <c r="AV50" s="23">
        <v>0.99999375001953117</v>
      </c>
      <c r="AW50" s="23">
        <v>1</v>
      </c>
      <c r="AX50" s="23">
        <v>0</v>
      </c>
      <c r="AY50" s="23">
        <v>0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23">
        <v>0</v>
      </c>
      <c r="BF50" s="23">
        <v>0</v>
      </c>
    </row>
    <row r="51" spans="1:58" x14ac:dyDescent="0.2">
      <c r="A51" s="72">
        <v>48</v>
      </c>
      <c r="B51" s="23">
        <v>3.9007794608046582E-15</v>
      </c>
      <c r="C51" s="23">
        <v>5.6870124181011132E-14</v>
      </c>
      <c r="D51" s="23">
        <v>7.0252177341363009E-13</v>
      </c>
      <c r="E51" s="23">
        <v>7.4046994979335577E-12</v>
      </c>
      <c r="F51" s="23">
        <v>6.7048827051026981E-11</v>
      </c>
      <c r="G51" s="23">
        <v>5.2506122032106385E-10</v>
      </c>
      <c r="H51" s="23">
        <v>3.5792949402287862E-9</v>
      </c>
      <c r="I51" s="23">
        <v>2.137580311922919E-8</v>
      </c>
      <c r="J51" s="23">
        <v>1.125351747192591E-7</v>
      </c>
      <c r="K51" s="23">
        <v>5.254523900855954E-7</v>
      </c>
      <c r="L51" s="23">
        <v>2.1889250048828472E-6</v>
      </c>
      <c r="M51" s="23">
        <v>8.1825538456999783E-6</v>
      </c>
      <c r="N51" s="23">
        <v>2.760261619664273E-5</v>
      </c>
      <c r="O51" s="23">
        <v>8.4487560285046514E-5</v>
      </c>
      <c r="P51" s="23">
        <v>2.359006066295775E-4</v>
      </c>
      <c r="Q51" s="23">
        <v>6.0395778793291153E-4</v>
      </c>
      <c r="R51" s="23">
        <v>1.424976438192464E-3</v>
      </c>
      <c r="S51" s="23">
        <v>3.1135047750284381E-3</v>
      </c>
      <c r="T51" s="23">
        <v>6.329715427485747E-3</v>
      </c>
      <c r="U51" s="23">
        <v>1.202814149649049E-2</v>
      </c>
      <c r="V51" s="23">
        <v>2.1459239080080419E-2</v>
      </c>
      <c r="W51" s="23">
        <v>3.6098417542208008E-2</v>
      </c>
      <c r="X51" s="23">
        <v>5.7492544526164528E-2</v>
      </c>
      <c r="Y51" s="23">
        <v>8.7038367656223511E-2</v>
      </c>
      <c r="Z51" s="23">
        <v>0.1257323295944279</v>
      </c>
      <c r="AA51" s="23">
        <v>0.17394671713945739</v>
      </c>
      <c r="AB51" s="23">
        <v>0.23128605528432861</v>
      </c>
      <c r="AC51" s="23">
        <v>0.2965598428646592</v>
      </c>
      <c r="AD51" s="23">
        <v>0.36787944117144228</v>
      </c>
      <c r="AE51" s="23">
        <v>0.44285793449343042</v>
      </c>
      <c r="AF51" s="23">
        <v>0.51887099046545238</v>
      </c>
      <c r="AG51" s="23">
        <v>0.59332898680529611</v>
      </c>
      <c r="AH51" s="23">
        <v>0.66391576333547353</v>
      </c>
      <c r="AI51" s="23">
        <v>0.72876332991949122</v>
      </c>
      <c r="AJ51" s="23">
        <v>0.78654920221345503</v>
      </c>
      <c r="AK51" s="23">
        <v>0.83651882861837534</v>
      </c>
      <c r="AL51" s="23">
        <v>0.87844673934993134</v>
      </c>
      <c r="AM51" s="23">
        <v>0.91255561266160867</v>
      </c>
      <c r="AN51" s="23">
        <v>0.93941306281347581</v>
      </c>
      <c r="AO51" s="23">
        <v>0.95982313103448336</v>
      </c>
      <c r="AP51" s="23">
        <v>0.97472490160179392</v>
      </c>
      <c r="AQ51" s="23">
        <v>0.98510578267268056</v>
      </c>
      <c r="AR51" s="23">
        <v>0.99193271660557114</v>
      </c>
      <c r="AS51" s="23">
        <v>0.99610136947011751</v>
      </c>
      <c r="AT51" s="23">
        <v>0.99840127931760636</v>
      </c>
      <c r="AU51" s="23">
        <v>0.99949387812290957</v>
      </c>
      <c r="AV51" s="23">
        <v>0.99990000499983334</v>
      </c>
      <c r="AW51" s="23">
        <v>0.99999375001953117</v>
      </c>
      <c r="AX51" s="23">
        <v>1</v>
      </c>
      <c r="AY51" s="23">
        <v>0</v>
      </c>
      <c r="AZ51" s="23">
        <v>0</v>
      </c>
      <c r="BA51" s="23">
        <v>0</v>
      </c>
      <c r="BB51" s="23">
        <v>0</v>
      </c>
      <c r="BC51" s="23">
        <v>0</v>
      </c>
      <c r="BD51" s="23">
        <v>0</v>
      </c>
      <c r="BE51" s="23">
        <v>0</v>
      </c>
      <c r="BF51" s="23">
        <v>0</v>
      </c>
    </row>
    <row r="52" spans="1:58" x14ac:dyDescent="0.2">
      <c r="A52" s="72">
        <v>49</v>
      </c>
      <c r="B52" s="23">
        <v>2.2509565020515328E-16</v>
      </c>
      <c r="C52" s="23">
        <v>3.9007794608046582E-15</v>
      </c>
      <c r="D52" s="23">
        <v>5.6870124181011132E-14</v>
      </c>
      <c r="E52" s="23">
        <v>7.0252177341363009E-13</v>
      </c>
      <c r="F52" s="23">
        <v>7.4046994979335577E-12</v>
      </c>
      <c r="G52" s="23">
        <v>6.7048827051026981E-11</v>
      </c>
      <c r="H52" s="23">
        <v>5.2506122032106385E-10</v>
      </c>
      <c r="I52" s="23">
        <v>3.5792949402287862E-9</v>
      </c>
      <c r="J52" s="23">
        <v>2.137580311922919E-8</v>
      </c>
      <c r="K52" s="23">
        <v>1.125351747192591E-7</v>
      </c>
      <c r="L52" s="23">
        <v>5.254523900855954E-7</v>
      </c>
      <c r="M52" s="23">
        <v>2.1889250048828472E-6</v>
      </c>
      <c r="N52" s="23">
        <v>8.1825538456999783E-6</v>
      </c>
      <c r="O52" s="23">
        <v>2.760261619664273E-5</v>
      </c>
      <c r="P52" s="23">
        <v>8.4487560285046514E-5</v>
      </c>
      <c r="Q52" s="23">
        <v>2.359006066295775E-4</v>
      </c>
      <c r="R52" s="23">
        <v>6.0395778793291153E-4</v>
      </c>
      <c r="S52" s="23">
        <v>1.424976438192464E-3</v>
      </c>
      <c r="T52" s="23">
        <v>3.1135047750284381E-3</v>
      </c>
      <c r="U52" s="23">
        <v>6.329715427485747E-3</v>
      </c>
      <c r="V52" s="23">
        <v>1.202814149649049E-2</v>
      </c>
      <c r="W52" s="23">
        <v>2.1459239080080419E-2</v>
      </c>
      <c r="X52" s="23">
        <v>3.6098417542208008E-2</v>
      </c>
      <c r="Y52" s="23">
        <v>5.7492544526164528E-2</v>
      </c>
      <c r="Z52" s="23">
        <v>8.7038367656223511E-2</v>
      </c>
      <c r="AA52" s="23">
        <v>0.1257323295944279</v>
      </c>
      <c r="AB52" s="23">
        <v>0.17394671713945739</v>
      </c>
      <c r="AC52" s="23">
        <v>0.23128605528432861</v>
      </c>
      <c r="AD52" s="23">
        <v>0.2965598428646592</v>
      </c>
      <c r="AE52" s="23">
        <v>0.36787944117144228</v>
      </c>
      <c r="AF52" s="23">
        <v>0.44285793449343042</v>
      </c>
      <c r="AG52" s="23">
        <v>0.51887099046545238</v>
      </c>
      <c r="AH52" s="23">
        <v>0.59332898680529611</v>
      </c>
      <c r="AI52" s="23">
        <v>0.66391576333547353</v>
      </c>
      <c r="AJ52" s="23">
        <v>0.72876332991949122</v>
      </c>
      <c r="AK52" s="23">
        <v>0.78654920221345503</v>
      </c>
      <c r="AL52" s="23">
        <v>0.83651882861837534</v>
      </c>
      <c r="AM52" s="23">
        <v>0.87844673934993134</v>
      </c>
      <c r="AN52" s="23">
        <v>0.91255561266160867</v>
      </c>
      <c r="AO52" s="23">
        <v>0.93941306281347581</v>
      </c>
      <c r="AP52" s="23">
        <v>0.95982313103448336</v>
      </c>
      <c r="AQ52" s="23">
        <v>0.97472490160179392</v>
      </c>
      <c r="AR52" s="23">
        <v>0.98510578267268056</v>
      </c>
      <c r="AS52" s="23">
        <v>0.99193271660557114</v>
      </c>
      <c r="AT52" s="23">
        <v>0.99610136947011751</v>
      </c>
      <c r="AU52" s="23">
        <v>0.99840127931760636</v>
      </c>
      <c r="AV52" s="23">
        <v>0.99949387812290957</v>
      </c>
      <c r="AW52" s="23">
        <v>0.99990000499983334</v>
      </c>
      <c r="AX52" s="23">
        <v>0.99999375001953117</v>
      </c>
      <c r="AY52" s="23">
        <v>1</v>
      </c>
      <c r="AZ52" s="23">
        <v>0</v>
      </c>
      <c r="BA52" s="23">
        <v>0</v>
      </c>
      <c r="BB52" s="23">
        <v>0</v>
      </c>
      <c r="BC52" s="23">
        <v>0</v>
      </c>
      <c r="BD52" s="23">
        <v>0</v>
      </c>
      <c r="BE52" s="23">
        <v>0</v>
      </c>
      <c r="BF52" s="23">
        <v>0</v>
      </c>
    </row>
    <row r="53" spans="1:58" x14ac:dyDescent="0.2">
      <c r="A53" s="72">
        <v>50</v>
      </c>
      <c r="B53" s="23">
        <v>1.0848552640429379E-17</v>
      </c>
      <c r="C53" s="23">
        <v>2.2509565020515328E-16</v>
      </c>
      <c r="D53" s="23">
        <v>3.9007794608046582E-15</v>
      </c>
      <c r="E53" s="23">
        <v>5.6870124181011132E-14</v>
      </c>
      <c r="F53" s="23">
        <v>7.0252177341363009E-13</v>
      </c>
      <c r="G53" s="23">
        <v>7.4046994979335577E-12</v>
      </c>
      <c r="H53" s="23">
        <v>6.7048827051026981E-11</v>
      </c>
      <c r="I53" s="23">
        <v>5.2506122032106385E-10</v>
      </c>
      <c r="J53" s="23">
        <v>3.5792949402287862E-9</v>
      </c>
      <c r="K53" s="23">
        <v>2.137580311922919E-8</v>
      </c>
      <c r="L53" s="23">
        <v>1.125351747192591E-7</v>
      </c>
      <c r="M53" s="23">
        <v>5.254523900855954E-7</v>
      </c>
      <c r="N53" s="23">
        <v>2.1889250048828472E-6</v>
      </c>
      <c r="O53" s="23">
        <v>8.1825538456999783E-6</v>
      </c>
      <c r="P53" s="23">
        <v>2.760261619664273E-5</v>
      </c>
      <c r="Q53" s="23">
        <v>8.4487560285046514E-5</v>
      </c>
      <c r="R53" s="23">
        <v>2.359006066295775E-4</v>
      </c>
      <c r="S53" s="23">
        <v>6.0395778793291153E-4</v>
      </c>
      <c r="T53" s="23">
        <v>1.424976438192464E-3</v>
      </c>
      <c r="U53" s="23">
        <v>3.1135047750284381E-3</v>
      </c>
      <c r="V53" s="23">
        <v>6.329715427485747E-3</v>
      </c>
      <c r="W53" s="23">
        <v>1.202814149649049E-2</v>
      </c>
      <c r="X53" s="23">
        <v>2.1459239080080419E-2</v>
      </c>
      <c r="Y53" s="23">
        <v>3.6098417542208008E-2</v>
      </c>
      <c r="Z53" s="23">
        <v>5.7492544526164528E-2</v>
      </c>
      <c r="AA53" s="23">
        <v>8.7038367656223511E-2</v>
      </c>
      <c r="AB53" s="23">
        <v>0.1257323295944279</v>
      </c>
      <c r="AC53" s="23">
        <v>0.17394671713945739</v>
      </c>
      <c r="AD53" s="23">
        <v>0.23128605528432861</v>
      </c>
      <c r="AE53" s="23">
        <v>0.2965598428646592</v>
      </c>
      <c r="AF53" s="23">
        <v>0.36787944117144228</v>
      </c>
      <c r="AG53" s="23">
        <v>0.44285793449343042</v>
      </c>
      <c r="AH53" s="23">
        <v>0.51887099046545238</v>
      </c>
      <c r="AI53" s="23">
        <v>0.59332898680529611</v>
      </c>
      <c r="AJ53" s="23">
        <v>0.66391576333547353</v>
      </c>
      <c r="AK53" s="23">
        <v>0.72876332991949122</v>
      </c>
      <c r="AL53" s="23">
        <v>0.78654920221345503</v>
      </c>
      <c r="AM53" s="23">
        <v>0.83651882861837534</v>
      </c>
      <c r="AN53" s="23">
        <v>0.87844673934993134</v>
      </c>
      <c r="AO53" s="23">
        <v>0.91255561266160867</v>
      </c>
      <c r="AP53" s="23">
        <v>0.93941306281347581</v>
      </c>
      <c r="AQ53" s="23">
        <v>0.95982313103448336</v>
      </c>
      <c r="AR53" s="23">
        <v>0.97472490160179392</v>
      </c>
      <c r="AS53" s="23">
        <v>0.98510578267268056</v>
      </c>
      <c r="AT53" s="23">
        <v>0.99193271660557114</v>
      </c>
      <c r="AU53" s="23">
        <v>0.99610136947011751</v>
      </c>
      <c r="AV53" s="23">
        <v>0.99840127931760636</v>
      </c>
      <c r="AW53" s="23">
        <v>0.99949387812290957</v>
      </c>
      <c r="AX53" s="23">
        <v>0.99990000499983334</v>
      </c>
      <c r="AY53" s="23">
        <v>0.99999375001953117</v>
      </c>
      <c r="AZ53" s="23">
        <v>1</v>
      </c>
      <c r="BA53" s="23">
        <v>0</v>
      </c>
      <c r="BB53" s="23">
        <v>0</v>
      </c>
      <c r="BC53" s="23">
        <v>0</v>
      </c>
      <c r="BD53" s="23">
        <v>0</v>
      </c>
      <c r="BE53" s="23">
        <v>0</v>
      </c>
      <c r="BF53" s="23">
        <v>0</v>
      </c>
    </row>
    <row r="54" spans="1:58" x14ac:dyDescent="0.2">
      <c r="A54" s="72">
        <v>51</v>
      </c>
      <c r="B54" s="23">
        <v>4.3345184370964181E-19</v>
      </c>
      <c r="C54" s="23">
        <v>1.0848552640429379E-17</v>
      </c>
      <c r="D54" s="23">
        <v>2.2509565020515328E-16</v>
      </c>
      <c r="E54" s="23">
        <v>3.9007794608046582E-15</v>
      </c>
      <c r="F54" s="23">
        <v>5.6870124181011132E-14</v>
      </c>
      <c r="G54" s="23">
        <v>7.0252177341363009E-13</v>
      </c>
      <c r="H54" s="23">
        <v>7.4046994979335577E-12</v>
      </c>
      <c r="I54" s="23">
        <v>6.7048827051026981E-11</v>
      </c>
      <c r="J54" s="23">
        <v>5.2506122032106385E-10</v>
      </c>
      <c r="K54" s="23">
        <v>3.5792949402287862E-9</v>
      </c>
      <c r="L54" s="23">
        <v>2.137580311922919E-8</v>
      </c>
      <c r="M54" s="23">
        <v>1.125351747192591E-7</v>
      </c>
      <c r="N54" s="23">
        <v>5.254523900855954E-7</v>
      </c>
      <c r="O54" s="23">
        <v>2.1889250048828472E-6</v>
      </c>
      <c r="P54" s="23">
        <v>8.1825538456999783E-6</v>
      </c>
      <c r="Q54" s="23">
        <v>2.760261619664273E-5</v>
      </c>
      <c r="R54" s="23">
        <v>8.4487560285046514E-5</v>
      </c>
      <c r="S54" s="23">
        <v>2.359006066295775E-4</v>
      </c>
      <c r="T54" s="23">
        <v>6.0395778793291153E-4</v>
      </c>
      <c r="U54" s="23">
        <v>1.424976438192464E-3</v>
      </c>
      <c r="V54" s="23">
        <v>3.1135047750284381E-3</v>
      </c>
      <c r="W54" s="23">
        <v>6.329715427485747E-3</v>
      </c>
      <c r="X54" s="23">
        <v>1.202814149649049E-2</v>
      </c>
      <c r="Y54" s="23">
        <v>2.1459239080080419E-2</v>
      </c>
      <c r="Z54" s="23">
        <v>3.6098417542208008E-2</v>
      </c>
      <c r="AA54" s="23">
        <v>5.7492544526164528E-2</v>
      </c>
      <c r="AB54" s="23">
        <v>8.7038367656223511E-2</v>
      </c>
      <c r="AC54" s="23">
        <v>0.1257323295944279</v>
      </c>
      <c r="AD54" s="23">
        <v>0.17394671713945739</v>
      </c>
      <c r="AE54" s="23">
        <v>0.23128605528432861</v>
      </c>
      <c r="AF54" s="23">
        <v>0.2965598428646592</v>
      </c>
      <c r="AG54" s="23">
        <v>0.36787944117144228</v>
      </c>
      <c r="AH54" s="23">
        <v>0.44285793449343042</v>
      </c>
      <c r="AI54" s="23">
        <v>0.51887099046545238</v>
      </c>
      <c r="AJ54" s="23">
        <v>0.59332898680529611</v>
      </c>
      <c r="AK54" s="23">
        <v>0.66391576333547353</v>
      </c>
      <c r="AL54" s="23">
        <v>0.72876332991949122</v>
      </c>
      <c r="AM54" s="23">
        <v>0.78654920221345503</v>
      </c>
      <c r="AN54" s="23">
        <v>0.83651882861837534</v>
      </c>
      <c r="AO54" s="23">
        <v>0.87844673934993134</v>
      </c>
      <c r="AP54" s="23">
        <v>0.91255561266160867</v>
      </c>
      <c r="AQ54" s="23">
        <v>0.93941306281347581</v>
      </c>
      <c r="AR54" s="23">
        <v>0.95982313103448336</v>
      </c>
      <c r="AS54" s="23">
        <v>0.97472490160179392</v>
      </c>
      <c r="AT54" s="23">
        <v>0.98510578267268056</v>
      </c>
      <c r="AU54" s="23">
        <v>0.99193271660557114</v>
      </c>
      <c r="AV54" s="23">
        <v>0.99610136947011751</v>
      </c>
      <c r="AW54" s="23">
        <v>0.99840127931760636</v>
      </c>
      <c r="AX54" s="23">
        <v>0.99949387812290957</v>
      </c>
      <c r="AY54" s="23">
        <v>0.99990000499983334</v>
      </c>
      <c r="AZ54" s="23">
        <v>0.99999375001953117</v>
      </c>
      <c r="BA54" s="23">
        <v>1</v>
      </c>
      <c r="BB54" s="23">
        <v>0</v>
      </c>
      <c r="BC54" s="23">
        <v>0</v>
      </c>
      <c r="BD54" s="23">
        <v>0</v>
      </c>
      <c r="BE54" s="23">
        <v>0</v>
      </c>
      <c r="BF54" s="23">
        <v>0</v>
      </c>
    </row>
    <row r="55" spans="1:58" x14ac:dyDescent="0.2">
      <c r="A55" s="72">
        <v>52</v>
      </c>
      <c r="B55" s="23">
        <v>1.4249003192649811E-20</v>
      </c>
      <c r="C55" s="23">
        <v>4.3345184370964181E-19</v>
      </c>
      <c r="D55" s="23">
        <v>1.0848552640429379E-17</v>
      </c>
      <c r="E55" s="23">
        <v>2.2509565020515328E-16</v>
      </c>
      <c r="F55" s="23">
        <v>3.9007794608046582E-15</v>
      </c>
      <c r="G55" s="23">
        <v>5.6870124181011132E-14</v>
      </c>
      <c r="H55" s="23">
        <v>7.0252177341363009E-13</v>
      </c>
      <c r="I55" s="23">
        <v>7.4046994979335577E-12</v>
      </c>
      <c r="J55" s="23">
        <v>6.7048827051026981E-11</v>
      </c>
      <c r="K55" s="23">
        <v>5.2506122032106385E-10</v>
      </c>
      <c r="L55" s="23">
        <v>3.5792949402287862E-9</v>
      </c>
      <c r="M55" s="23">
        <v>2.137580311922919E-8</v>
      </c>
      <c r="N55" s="23">
        <v>1.125351747192591E-7</v>
      </c>
      <c r="O55" s="23">
        <v>5.254523900855954E-7</v>
      </c>
      <c r="P55" s="23">
        <v>2.1889250048828472E-6</v>
      </c>
      <c r="Q55" s="23">
        <v>8.1825538456999783E-6</v>
      </c>
      <c r="R55" s="23">
        <v>2.760261619664273E-5</v>
      </c>
      <c r="S55" s="23">
        <v>8.4487560285046514E-5</v>
      </c>
      <c r="T55" s="23">
        <v>2.359006066295775E-4</v>
      </c>
      <c r="U55" s="23">
        <v>6.0395778793291153E-4</v>
      </c>
      <c r="V55" s="23">
        <v>1.424976438192464E-3</v>
      </c>
      <c r="W55" s="23">
        <v>3.1135047750284381E-3</v>
      </c>
      <c r="X55" s="23">
        <v>6.329715427485747E-3</v>
      </c>
      <c r="Y55" s="23">
        <v>1.202814149649049E-2</v>
      </c>
      <c r="Z55" s="23">
        <v>2.1459239080080419E-2</v>
      </c>
      <c r="AA55" s="23">
        <v>3.6098417542208008E-2</v>
      </c>
      <c r="AB55" s="23">
        <v>5.7492544526164528E-2</v>
      </c>
      <c r="AC55" s="23">
        <v>8.7038367656223511E-2</v>
      </c>
      <c r="AD55" s="23">
        <v>0.1257323295944279</v>
      </c>
      <c r="AE55" s="23">
        <v>0.17394671713945739</v>
      </c>
      <c r="AF55" s="23">
        <v>0.23128605528432861</v>
      </c>
      <c r="AG55" s="23">
        <v>0.2965598428646592</v>
      </c>
      <c r="AH55" s="23">
        <v>0.36787944117144228</v>
      </c>
      <c r="AI55" s="23">
        <v>0.44285793449343042</v>
      </c>
      <c r="AJ55" s="23">
        <v>0.51887099046545238</v>
      </c>
      <c r="AK55" s="23">
        <v>0.59332898680529611</v>
      </c>
      <c r="AL55" s="23">
        <v>0.66391576333547353</v>
      </c>
      <c r="AM55" s="23">
        <v>0.72876332991949122</v>
      </c>
      <c r="AN55" s="23">
        <v>0.78654920221345503</v>
      </c>
      <c r="AO55" s="23">
        <v>0.83651882861837534</v>
      </c>
      <c r="AP55" s="23">
        <v>0.87844673934993134</v>
      </c>
      <c r="AQ55" s="23">
        <v>0.91255561266160867</v>
      </c>
      <c r="AR55" s="23">
        <v>0.93941306281347581</v>
      </c>
      <c r="AS55" s="23">
        <v>0.95982313103448336</v>
      </c>
      <c r="AT55" s="23">
        <v>0.97472490160179392</v>
      </c>
      <c r="AU55" s="23">
        <v>0.98510578267268056</v>
      </c>
      <c r="AV55" s="23">
        <v>0.99193271660557114</v>
      </c>
      <c r="AW55" s="23">
        <v>0.99610136947011751</v>
      </c>
      <c r="AX55" s="23">
        <v>0.99840127931760636</v>
      </c>
      <c r="AY55" s="23">
        <v>0.99949387812290957</v>
      </c>
      <c r="AZ55" s="23">
        <v>0.99990000499983334</v>
      </c>
      <c r="BA55" s="23">
        <v>0.99999375001953117</v>
      </c>
      <c r="BB55" s="23">
        <v>1</v>
      </c>
      <c r="BC55" s="23">
        <v>0</v>
      </c>
      <c r="BD55" s="23">
        <v>0</v>
      </c>
      <c r="BE55" s="23">
        <v>0</v>
      </c>
      <c r="BF55" s="23">
        <v>0</v>
      </c>
    </row>
    <row r="56" spans="1:58" x14ac:dyDescent="0.2">
      <c r="A56" s="72">
        <v>53</v>
      </c>
      <c r="B56" s="23">
        <v>3.8242631028505038E-22</v>
      </c>
      <c r="C56" s="23">
        <v>1.4249003192649811E-20</v>
      </c>
      <c r="D56" s="23">
        <v>4.3345184370964181E-19</v>
      </c>
      <c r="E56" s="23">
        <v>1.0848552640429379E-17</v>
      </c>
      <c r="F56" s="23">
        <v>2.2509565020515328E-16</v>
      </c>
      <c r="G56" s="23">
        <v>3.9007794608046582E-15</v>
      </c>
      <c r="H56" s="23">
        <v>5.6870124181011132E-14</v>
      </c>
      <c r="I56" s="23">
        <v>7.0252177341363009E-13</v>
      </c>
      <c r="J56" s="23">
        <v>7.4046994979335577E-12</v>
      </c>
      <c r="K56" s="23">
        <v>6.7048827051026981E-11</v>
      </c>
      <c r="L56" s="23">
        <v>5.2506122032106385E-10</v>
      </c>
      <c r="M56" s="23">
        <v>3.5792949402287862E-9</v>
      </c>
      <c r="N56" s="23">
        <v>2.137580311922919E-8</v>
      </c>
      <c r="O56" s="23">
        <v>1.125351747192591E-7</v>
      </c>
      <c r="P56" s="23">
        <v>5.254523900855954E-7</v>
      </c>
      <c r="Q56" s="23">
        <v>2.1889250048828472E-6</v>
      </c>
      <c r="R56" s="23">
        <v>8.1825538456999783E-6</v>
      </c>
      <c r="S56" s="23">
        <v>2.760261619664273E-5</v>
      </c>
      <c r="T56" s="23">
        <v>8.4487560285046514E-5</v>
      </c>
      <c r="U56" s="23">
        <v>2.359006066295775E-4</v>
      </c>
      <c r="V56" s="23">
        <v>6.0395778793291153E-4</v>
      </c>
      <c r="W56" s="23">
        <v>1.424976438192464E-3</v>
      </c>
      <c r="X56" s="23">
        <v>3.1135047750284381E-3</v>
      </c>
      <c r="Y56" s="23">
        <v>6.329715427485747E-3</v>
      </c>
      <c r="Z56" s="23">
        <v>1.202814149649049E-2</v>
      </c>
      <c r="AA56" s="23">
        <v>2.1459239080080419E-2</v>
      </c>
      <c r="AB56" s="23">
        <v>3.6098417542208008E-2</v>
      </c>
      <c r="AC56" s="23">
        <v>5.7492544526164528E-2</v>
      </c>
      <c r="AD56" s="23">
        <v>8.7038367656223511E-2</v>
      </c>
      <c r="AE56" s="23">
        <v>0.1257323295944279</v>
      </c>
      <c r="AF56" s="23">
        <v>0.17394671713945739</v>
      </c>
      <c r="AG56" s="23">
        <v>0.23128605528432861</v>
      </c>
      <c r="AH56" s="23">
        <v>0.2965598428646592</v>
      </c>
      <c r="AI56" s="23">
        <v>0.36787944117144228</v>
      </c>
      <c r="AJ56" s="23">
        <v>0.44285793449343042</v>
      </c>
      <c r="AK56" s="23">
        <v>0.51887099046545238</v>
      </c>
      <c r="AL56" s="23">
        <v>0.59332898680529611</v>
      </c>
      <c r="AM56" s="23">
        <v>0.66391576333547353</v>
      </c>
      <c r="AN56" s="23">
        <v>0.72876332991949122</v>
      </c>
      <c r="AO56" s="23">
        <v>0.78654920221345503</v>
      </c>
      <c r="AP56" s="23">
        <v>0.83651882861837534</v>
      </c>
      <c r="AQ56" s="23">
        <v>0.87844673934993134</v>
      </c>
      <c r="AR56" s="23">
        <v>0.91255561266160867</v>
      </c>
      <c r="AS56" s="23">
        <v>0.93941306281347581</v>
      </c>
      <c r="AT56" s="23">
        <v>0.95982313103448336</v>
      </c>
      <c r="AU56" s="23">
        <v>0.97472490160179392</v>
      </c>
      <c r="AV56" s="23">
        <v>0.98510578267268056</v>
      </c>
      <c r="AW56" s="23">
        <v>0.99193271660557114</v>
      </c>
      <c r="AX56" s="23">
        <v>0.99610136947011751</v>
      </c>
      <c r="AY56" s="23">
        <v>0.99840127931760636</v>
      </c>
      <c r="AZ56" s="23">
        <v>0.99949387812290957</v>
      </c>
      <c r="BA56" s="23">
        <v>0.99990000499983334</v>
      </c>
      <c r="BB56" s="23">
        <v>0.99999375001953117</v>
      </c>
      <c r="BC56" s="23">
        <v>1</v>
      </c>
      <c r="BD56" s="23">
        <v>0</v>
      </c>
      <c r="BE56" s="23">
        <v>0</v>
      </c>
      <c r="BF56" s="23">
        <v>0</v>
      </c>
    </row>
    <row r="57" spans="1:58" x14ac:dyDescent="0.2">
      <c r="A57" s="72">
        <v>54</v>
      </c>
      <c r="B57" s="23">
        <v>8.3140115650034859E-24</v>
      </c>
      <c r="C57" s="23">
        <v>3.8242631028505038E-22</v>
      </c>
      <c r="D57" s="23">
        <v>1.4249003192649811E-20</v>
      </c>
      <c r="E57" s="23">
        <v>4.3345184370964181E-19</v>
      </c>
      <c r="F57" s="23">
        <v>1.0848552640429379E-17</v>
      </c>
      <c r="G57" s="23">
        <v>2.2509565020515328E-16</v>
      </c>
      <c r="H57" s="23">
        <v>3.9007794608046582E-15</v>
      </c>
      <c r="I57" s="23">
        <v>5.6870124181011132E-14</v>
      </c>
      <c r="J57" s="23">
        <v>7.0252177341363009E-13</v>
      </c>
      <c r="K57" s="23">
        <v>7.4046994979335577E-12</v>
      </c>
      <c r="L57" s="23">
        <v>6.7048827051026981E-11</v>
      </c>
      <c r="M57" s="23">
        <v>5.2506122032106385E-10</v>
      </c>
      <c r="N57" s="23">
        <v>3.5792949402287862E-9</v>
      </c>
      <c r="O57" s="23">
        <v>2.137580311922919E-8</v>
      </c>
      <c r="P57" s="23">
        <v>1.125351747192591E-7</v>
      </c>
      <c r="Q57" s="23">
        <v>5.254523900855954E-7</v>
      </c>
      <c r="R57" s="23">
        <v>2.1889250048828472E-6</v>
      </c>
      <c r="S57" s="23">
        <v>8.1825538456999783E-6</v>
      </c>
      <c r="T57" s="23">
        <v>2.760261619664273E-5</v>
      </c>
      <c r="U57" s="23">
        <v>8.4487560285046514E-5</v>
      </c>
      <c r="V57" s="23">
        <v>2.359006066295775E-4</v>
      </c>
      <c r="W57" s="23">
        <v>6.0395778793291153E-4</v>
      </c>
      <c r="X57" s="23">
        <v>1.424976438192464E-3</v>
      </c>
      <c r="Y57" s="23">
        <v>3.1135047750284381E-3</v>
      </c>
      <c r="Z57" s="23">
        <v>6.329715427485747E-3</v>
      </c>
      <c r="AA57" s="23">
        <v>1.202814149649049E-2</v>
      </c>
      <c r="AB57" s="23">
        <v>2.1459239080080419E-2</v>
      </c>
      <c r="AC57" s="23">
        <v>3.6098417542208008E-2</v>
      </c>
      <c r="AD57" s="23">
        <v>5.7492544526164528E-2</v>
      </c>
      <c r="AE57" s="23">
        <v>8.7038367656223511E-2</v>
      </c>
      <c r="AF57" s="23">
        <v>0.1257323295944279</v>
      </c>
      <c r="AG57" s="23">
        <v>0.17394671713945739</v>
      </c>
      <c r="AH57" s="23">
        <v>0.23128605528432861</v>
      </c>
      <c r="AI57" s="23">
        <v>0.2965598428646592</v>
      </c>
      <c r="AJ57" s="23">
        <v>0.36787944117144228</v>
      </c>
      <c r="AK57" s="23">
        <v>0.44285793449343042</v>
      </c>
      <c r="AL57" s="23">
        <v>0.51887099046545238</v>
      </c>
      <c r="AM57" s="23">
        <v>0.59332898680529611</v>
      </c>
      <c r="AN57" s="23">
        <v>0.66391576333547353</v>
      </c>
      <c r="AO57" s="23">
        <v>0.72876332991949122</v>
      </c>
      <c r="AP57" s="23">
        <v>0.78654920221345503</v>
      </c>
      <c r="AQ57" s="23">
        <v>0.83651882861837534</v>
      </c>
      <c r="AR57" s="23">
        <v>0.87844673934993134</v>
      </c>
      <c r="AS57" s="23">
        <v>0.91255561266160867</v>
      </c>
      <c r="AT57" s="23">
        <v>0.93941306281347581</v>
      </c>
      <c r="AU57" s="23">
        <v>0.95982313103448336</v>
      </c>
      <c r="AV57" s="23">
        <v>0.97472490160179392</v>
      </c>
      <c r="AW57" s="23">
        <v>0.98510578267268056</v>
      </c>
      <c r="AX57" s="23">
        <v>0.99193271660557114</v>
      </c>
      <c r="AY57" s="23">
        <v>0.99610136947011751</v>
      </c>
      <c r="AZ57" s="23">
        <v>0.99840127931760636</v>
      </c>
      <c r="BA57" s="23">
        <v>0.99949387812290957</v>
      </c>
      <c r="BB57" s="23">
        <v>0.99990000499983334</v>
      </c>
      <c r="BC57" s="23">
        <v>0.99999375001953117</v>
      </c>
      <c r="BD57" s="23">
        <v>1</v>
      </c>
      <c r="BE57" s="23">
        <v>0</v>
      </c>
      <c r="BF57" s="23">
        <v>0</v>
      </c>
    </row>
    <row r="58" spans="1:58" x14ac:dyDescent="0.2">
      <c r="A58" s="72">
        <v>55</v>
      </c>
      <c r="B58" s="23">
        <v>1.4524053946493151E-25</v>
      </c>
      <c r="C58" s="23">
        <v>8.3140115650034859E-24</v>
      </c>
      <c r="D58" s="23">
        <v>3.8242631028505038E-22</v>
      </c>
      <c r="E58" s="23">
        <v>1.4249003192649811E-20</v>
      </c>
      <c r="F58" s="23">
        <v>4.3345184370964181E-19</v>
      </c>
      <c r="G58" s="23">
        <v>1.0848552640429379E-17</v>
      </c>
      <c r="H58" s="23">
        <v>2.2509565020515328E-16</v>
      </c>
      <c r="I58" s="23">
        <v>3.9007794608046582E-15</v>
      </c>
      <c r="J58" s="23">
        <v>5.6870124181011132E-14</v>
      </c>
      <c r="K58" s="23">
        <v>7.0252177341363009E-13</v>
      </c>
      <c r="L58" s="23">
        <v>7.4046994979335577E-12</v>
      </c>
      <c r="M58" s="23">
        <v>6.7048827051026981E-11</v>
      </c>
      <c r="N58" s="23">
        <v>5.2506122032106385E-10</v>
      </c>
      <c r="O58" s="23">
        <v>3.5792949402287862E-9</v>
      </c>
      <c r="P58" s="23">
        <v>2.137580311922919E-8</v>
      </c>
      <c r="Q58" s="23">
        <v>1.125351747192591E-7</v>
      </c>
      <c r="R58" s="23">
        <v>5.254523900855954E-7</v>
      </c>
      <c r="S58" s="23">
        <v>2.1889250048828472E-6</v>
      </c>
      <c r="T58" s="23">
        <v>8.1825538456999783E-6</v>
      </c>
      <c r="U58" s="23">
        <v>2.760261619664273E-5</v>
      </c>
      <c r="V58" s="23">
        <v>8.4487560285046514E-5</v>
      </c>
      <c r="W58" s="23">
        <v>2.359006066295775E-4</v>
      </c>
      <c r="X58" s="23">
        <v>6.0395778793291153E-4</v>
      </c>
      <c r="Y58" s="23">
        <v>1.424976438192464E-3</v>
      </c>
      <c r="Z58" s="23">
        <v>3.1135047750284381E-3</v>
      </c>
      <c r="AA58" s="23">
        <v>6.329715427485747E-3</v>
      </c>
      <c r="AB58" s="23">
        <v>1.202814149649049E-2</v>
      </c>
      <c r="AC58" s="23">
        <v>2.1459239080080419E-2</v>
      </c>
      <c r="AD58" s="23">
        <v>3.6098417542208008E-2</v>
      </c>
      <c r="AE58" s="23">
        <v>5.7492544526164528E-2</v>
      </c>
      <c r="AF58" s="23">
        <v>8.7038367656223511E-2</v>
      </c>
      <c r="AG58" s="23">
        <v>0.1257323295944279</v>
      </c>
      <c r="AH58" s="23">
        <v>0.17394671713945739</v>
      </c>
      <c r="AI58" s="23">
        <v>0.23128605528432861</v>
      </c>
      <c r="AJ58" s="23">
        <v>0.2965598428646592</v>
      </c>
      <c r="AK58" s="23">
        <v>0.36787944117144228</v>
      </c>
      <c r="AL58" s="23">
        <v>0.44285793449343042</v>
      </c>
      <c r="AM58" s="23">
        <v>0.51887099046545238</v>
      </c>
      <c r="AN58" s="23">
        <v>0.59332898680529611</v>
      </c>
      <c r="AO58" s="23">
        <v>0.66391576333547353</v>
      </c>
      <c r="AP58" s="23">
        <v>0.72876332991949122</v>
      </c>
      <c r="AQ58" s="23">
        <v>0.78654920221345503</v>
      </c>
      <c r="AR58" s="23">
        <v>0.83651882861837534</v>
      </c>
      <c r="AS58" s="23">
        <v>0.87844673934993134</v>
      </c>
      <c r="AT58" s="23">
        <v>0.91255561266160867</v>
      </c>
      <c r="AU58" s="23">
        <v>0.93941306281347581</v>
      </c>
      <c r="AV58" s="23">
        <v>0.95982313103448336</v>
      </c>
      <c r="AW58" s="23">
        <v>0.97472490160179392</v>
      </c>
      <c r="AX58" s="23">
        <v>0.98510578267268056</v>
      </c>
      <c r="AY58" s="23">
        <v>0.99193271660557114</v>
      </c>
      <c r="AZ58" s="23">
        <v>0.99610136947011751</v>
      </c>
      <c r="BA58" s="23">
        <v>0.99840127931760636</v>
      </c>
      <c r="BB58" s="23">
        <v>0.99949387812290957</v>
      </c>
      <c r="BC58" s="23">
        <v>0.99990000499983334</v>
      </c>
      <c r="BD58" s="23">
        <v>0.99999375001953117</v>
      </c>
      <c r="BE58" s="23">
        <v>1</v>
      </c>
      <c r="BF58" s="23">
        <v>0</v>
      </c>
    </row>
    <row r="59" spans="1:58" x14ac:dyDescent="0.2">
      <c r="A59" s="72">
        <v>56</v>
      </c>
      <c r="B59" s="23">
        <v>2.022223221387738E-27</v>
      </c>
      <c r="C59" s="23">
        <v>1.4524053946493151E-25</v>
      </c>
      <c r="D59" s="23">
        <v>8.3140115650034859E-24</v>
      </c>
      <c r="E59" s="23">
        <v>3.8242631028505038E-22</v>
      </c>
      <c r="F59" s="23">
        <v>1.4249003192649811E-20</v>
      </c>
      <c r="G59" s="23">
        <v>4.3345184370964181E-19</v>
      </c>
      <c r="H59" s="23">
        <v>1.0848552640429379E-17</v>
      </c>
      <c r="I59" s="23">
        <v>2.2509565020515328E-16</v>
      </c>
      <c r="J59" s="23">
        <v>3.9007794608046582E-15</v>
      </c>
      <c r="K59" s="23">
        <v>5.6870124181011132E-14</v>
      </c>
      <c r="L59" s="23">
        <v>7.0252177341363009E-13</v>
      </c>
      <c r="M59" s="23">
        <v>7.4046994979335577E-12</v>
      </c>
      <c r="N59" s="23">
        <v>6.7048827051026981E-11</v>
      </c>
      <c r="O59" s="23">
        <v>5.2506122032106385E-10</v>
      </c>
      <c r="P59" s="23">
        <v>3.5792949402287862E-9</v>
      </c>
      <c r="Q59" s="23">
        <v>2.137580311922919E-8</v>
      </c>
      <c r="R59" s="23">
        <v>1.125351747192591E-7</v>
      </c>
      <c r="S59" s="23">
        <v>5.254523900855954E-7</v>
      </c>
      <c r="T59" s="23">
        <v>2.1889250048828472E-6</v>
      </c>
      <c r="U59" s="23">
        <v>8.1825538456999783E-6</v>
      </c>
      <c r="V59" s="23">
        <v>2.760261619664273E-5</v>
      </c>
      <c r="W59" s="23">
        <v>8.4487560285046514E-5</v>
      </c>
      <c r="X59" s="23">
        <v>2.359006066295775E-4</v>
      </c>
      <c r="Y59" s="23">
        <v>6.0395778793291153E-4</v>
      </c>
      <c r="Z59" s="23">
        <v>1.424976438192464E-3</v>
      </c>
      <c r="AA59" s="23">
        <v>3.1135047750284381E-3</v>
      </c>
      <c r="AB59" s="23">
        <v>6.329715427485747E-3</v>
      </c>
      <c r="AC59" s="23">
        <v>1.202814149649049E-2</v>
      </c>
      <c r="AD59" s="23">
        <v>2.1459239080080419E-2</v>
      </c>
      <c r="AE59" s="23">
        <v>3.6098417542208008E-2</v>
      </c>
      <c r="AF59" s="23">
        <v>5.7492544526164528E-2</v>
      </c>
      <c r="AG59" s="23">
        <v>8.7038367656223511E-2</v>
      </c>
      <c r="AH59" s="23">
        <v>0.1257323295944279</v>
      </c>
      <c r="AI59" s="23">
        <v>0.17394671713945739</v>
      </c>
      <c r="AJ59" s="23">
        <v>0.23128605528432861</v>
      </c>
      <c r="AK59" s="23">
        <v>0.2965598428646592</v>
      </c>
      <c r="AL59" s="23">
        <v>0.36787944117144228</v>
      </c>
      <c r="AM59" s="23">
        <v>0.44285793449343042</v>
      </c>
      <c r="AN59" s="23">
        <v>0.51887099046545238</v>
      </c>
      <c r="AO59" s="23">
        <v>0.59332898680529611</v>
      </c>
      <c r="AP59" s="23">
        <v>0.66391576333547353</v>
      </c>
      <c r="AQ59" s="23">
        <v>0.72876332991949122</v>
      </c>
      <c r="AR59" s="23">
        <v>0.78654920221345503</v>
      </c>
      <c r="AS59" s="23">
        <v>0.83651882861837534</v>
      </c>
      <c r="AT59" s="23">
        <v>0.87844673934993134</v>
      </c>
      <c r="AU59" s="23">
        <v>0.91255561266160867</v>
      </c>
      <c r="AV59" s="23">
        <v>0.93941306281347581</v>
      </c>
      <c r="AW59" s="23">
        <v>0.95982313103448336</v>
      </c>
      <c r="AX59" s="23">
        <v>0.97472490160179392</v>
      </c>
      <c r="AY59" s="23">
        <v>0.98510578267268056</v>
      </c>
      <c r="AZ59" s="23">
        <v>0.99193271660557114</v>
      </c>
      <c r="BA59" s="23">
        <v>0.99610136947011751</v>
      </c>
      <c r="BB59" s="23">
        <v>0.99840127931760636</v>
      </c>
      <c r="BC59" s="23">
        <v>0.99949387812290957</v>
      </c>
      <c r="BD59" s="23">
        <v>0.99990000499983334</v>
      </c>
      <c r="BE59" s="23">
        <v>0.99999375001953117</v>
      </c>
      <c r="BF59" s="23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C16F-EB45-BA48-9C4A-A890D7132348}">
  <dimension ref="A1:BG119"/>
  <sheetViews>
    <sheetView zoomScale="66" workbookViewId="0">
      <selection activeCell="P30" sqref="P30"/>
    </sheetView>
  </sheetViews>
  <sheetFormatPr baseColWidth="10" defaultRowHeight="16" x14ac:dyDescent="0.2"/>
  <cols>
    <col min="12" max="12" width="12.1640625" customWidth="1"/>
  </cols>
  <sheetData>
    <row r="1" spans="1:58" x14ac:dyDescent="0.2">
      <c r="A1" s="71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</row>
    <row r="2" spans="1:58" x14ac:dyDescent="0.2">
      <c r="A2" s="72" t="s">
        <v>22</v>
      </c>
      <c r="B2" s="72">
        <v>0</v>
      </c>
      <c r="C2" s="72">
        <v>1</v>
      </c>
      <c r="D2" s="72">
        <v>2</v>
      </c>
      <c r="E2" s="72">
        <v>3</v>
      </c>
      <c r="F2" s="72">
        <v>4</v>
      </c>
      <c r="G2" s="72">
        <v>5</v>
      </c>
      <c r="H2" s="72">
        <v>6</v>
      </c>
      <c r="I2" s="72">
        <v>7</v>
      </c>
      <c r="J2" s="72">
        <v>8</v>
      </c>
      <c r="K2" s="72">
        <v>9</v>
      </c>
      <c r="L2" s="72">
        <v>10</v>
      </c>
      <c r="M2" s="72">
        <v>11</v>
      </c>
      <c r="N2" s="72">
        <v>12</v>
      </c>
      <c r="O2" s="72">
        <v>13</v>
      </c>
      <c r="P2" s="72">
        <v>14</v>
      </c>
      <c r="Q2" s="72">
        <v>15</v>
      </c>
      <c r="R2" s="72">
        <v>16</v>
      </c>
      <c r="S2" s="72">
        <v>17</v>
      </c>
      <c r="T2" s="72">
        <v>18</v>
      </c>
      <c r="U2" s="72">
        <v>19</v>
      </c>
      <c r="V2" s="72">
        <v>20</v>
      </c>
      <c r="W2" s="72">
        <v>21</v>
      </c>
      <c r="X2" s="72">
        <v>22</v>
      </c>
      <c r="Y2" s="72">
        <v>23</v>
      </c>
      <c r="Z2" s="72">
        <v>24</v>
      </c>
      <c r="AA2" s="72">
        <v>25</v>
      </c>
      <c r="AB2" s="72">
        <v>26</v>
      </c>
      <c r="AC2" s="72">
        <v>27</v>
      </c>
      <c r="AD2" s="72">
        <v>28</v>
      </c>
      <c r="AE2" s="72">
        <v>29</v>
      </c>
      <c r="AF2" s="72">
        <v>30</v>
      </c>
      <c r="AG2" s="72">
        <v>31</v>
      </c>
      <c r="AH2" s="72">
        <v>32</v>
      </c>
      <c r="AI2" s="72">
        <v>33</v>
      </c>
      <c r="AJ2" s="72">
        <v>34</v>
      </c>
      <c r="AK2" s="72">
        <v>35</v>
      </c>
      <c r="AL2" s="72">
        <v>36</v>
      </c>
      <c r="AM2" s="72">
        <v>37</v>
      </c>
      <c r="AN2" s="72">
        <v>38</v>
      </c>
      <c r="AO2" s="72">
        <v>39</v>
      </c>
      <c r="AP2" s="72">
        <v>40</v>
      </c>
      <c r="AQ2" s="72">
        <v>41</v>
      </c>
      <c r="AR2" s="72">
        <v>42</v>
      </c>
      <c r="AS2" s="72">
        <v>43</v>
      </c>
      <c r="AT2" s="72">
        <v>44</v>
      </c>
      <c r="AU2" s="72">
        <v>45</v>
      </c>
      <c r="AV2" s="72">
        <v>46</v>
      </c>
      <c r="AW2" s="72">
        <v>47</v>
      </c>
      <c r="AX2" s="72">
        <v>48</v>
      </c>
      <c r="AY2" s="72">
        <v>49</v>
      </c>
      <c r="AZ2" s="72">
        <v>50</v>
      </c>
      <c r="BA2" s="72">
        <v>51</v>
      </c>
      <c r="BB2" s="72">
        <v>52</v>
      </c>
      <c r="BC2" s="72">
        <v>53</v>
      </c>
      <c r="BD2" s="72">
        <v>54</v>
      </c>
      <c r="BE2" s="72">
        <v>55</v>
      </c>
      <c r="BF2" s="72">
        <v>56</v>
      </c>
    </row>
    <row r="3" spans="1:58" x14ac:dyDescent="0.2">
      <c r="A3" s="72">
        <v>1989</v>
      </c>
      <c r="B3" s="23">
        <v>0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0</v>
      </c>
      <c r="AX3" s="23">
        <v>0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</row>
    <row r="4" spans="1:58" x14ac:dyDescent="0.2">
      <c r="A4" s="72">
        <v>1990</v>
      </c>
      <c r="B4" s="23">
        <v>0</v>
      </c>
      <c r="C4" s="23">
        <v>0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3">
        <v>0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</row>
    <row r="5" spans="1:58" x14ac:dyDescent="0.2">
      <c r="A5" s="72">
        <v>1991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</row>
    <row r="6" spans="1:58" x14ac:dyDescent="0.2">
      <c r="A6" s="72">
        <v>1992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</row>
    <row r="7" spans="1:58" x14ac:dyDescent="0.2">
      <c r="A7" s="72">
        <v>1993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</row>
    <row r="8" spans="1:58" x14ac:dyDescent="0.2">
      <c r="A8" s="72">
        <v>1994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</row>
    <row r="9" spans="1:58" x14ac:dyDescent="0.2">
      <c r="A9" s="72">
        <v>1995</v>
      </c>
      <c r="B9" s="23">
        <v>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</row>
    <row r="10" spans="1:58" x14ac:dyDescent="0.2">
      <c r="A10" s="72">
        <v>1996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</row>
    <row r="11" spans="1:58" x14ac:dyDescent="0.2">
      <c r="A11" s="72">
        <v>1997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0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</row>
    <row r="12" spans="1:58" x14ac:dyDescent="0.2">
      <c r="A12" s="72">
        <v>1998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2888.5415925266898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23">
        <v>0</v>
      </c>
    </row>
    <row r="13" spans="1:58" x14ac:dyDescent="0.2">
      <c r="A13" s="72">
        <v>1999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2888.5235391981541</v>
      </c>
      <c r="L13" s="23">
        <v>5176.4915124555164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</row>
    <row r="14" spans="1:58" x14ac:dyDescent="0.2">
      <c r="A14" s="72">
        <v>2000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2888.2527528096639</v>
      </c>
      <c r="L14" s="23">
        <v>5176.4591594846661</v>
      </c>
      <c r="M14" s="23">
        <v>8675.7217526690383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</row>
    <row r="15" spans="1:58" x14ac:dyDescent="0.2">
      <c r="A15" s="72">
        <v>2001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2887.0796384338269</v>
      </c>
      <c r="L15" s="23">
        <v>5175.973889185866</v>
      </c>
      <c r="M15" s="23">
        <v>8675.6675295775312</v>
      </c>
      <c r="N15" s="23">
        <v>7386.7387900355861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0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</row>
    <row r="16" spans="1:58" x14ac:dyDescent="0.2">
      <c r="A16" s="72">
        <v>2002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2883.923621340763</v>
      </c>
      <c r="L16" s="23">
        <v>5173.8715768544898</v>
      </c>
      <c r="M16" s="23">
        <v>8674.8542238709342</v>
      </c>
      <c r="N16" s="23">
        <v>7386.6926230624204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</row>
    <row r="17" spans="1:58" x14ac:dyDescent="0.2">
      <c r="A17" s="72">
        <v>2003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2877.2802360872302</v>
      </c>
      <c r="L17" s="23">
        <v>5168.215748412319</v>
      </c>
      <c r="M17" s="23">
        <v>8671.330780090464</v>
      </c>
      <c r="N17" s="23">
        <v>7386.0001530890459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</row>
    <row r="18" spans="1:58" x14ac:dyDescent="0.2">
      <c r="A18" s="72">
        <v>2004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2865.2389089031831</v>
      </c>
      <c r="L18" s="23">
        <v>5156.3102846073798</v>
      </c>
      <c r="M18" s="23">
        <v>8661.8516968683543</v>
      </c>
      <c r="N18" s="23">
        <v>7383.0001999335964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</row>
    <row r="19" spans="1:58" x14ac:dyDescent="0.2">
      <c r="A19" s="72">
        <v>2005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2845.5190262885958</v>
      </c>
      <c r="L19" s="23">
        <v>5134.7312884356816</v>
      </c>
      <c r="M19" s="23">
        <v>8641.898318975318</v>
      </c>
      <c r="N19" s="23">
        <v>7374.9294579565167</v>
      </c>
      <c r="O19" s="23">
        <v>0</v>
      </c>
      <c r="P19" s="23">
        <v>0</v>
      </c>
      <c r="Q19" s="23">
        <v>0</v>
      </c>
      <c r="R19" s="23">
        <v>2833.5599199288249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</row>
    <row r="20" spans="1:58" x14ac:dyDescent="0.2">
      <c r="A20" s="72">
        <v>2006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2815.5334195482669</v>
      </c>
      <c r="L20" s="23">
        <v>5099.3917228759792</v>
      </c>
      <c r="M20" s="23">
        <v>8605.7322466390469</v>
      </c>
      <c r="N20" s="23">
        <v>7357.9406246724866</v>
      </c>
      <c r="O20" s="23">
        <v>0</v>
      </c>
      <c r="P20" s="23">
        <v>0</v>
      </c>
      <c r="Q20" s="23">
        <v>0</v>
      </c>
      <c r="R20" s="23">
        <v>2833.5422102346679</v>
      </c>
      <c r="S20" s="23">
        <v>12010.0433658363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0</v>
      </c>
      <c r="AZ20" s="23">
        <v>0</v>
      </c>
      <c r="BA20" s="23">
        <v>0</v>
      </c>
      <c r="BB20" s="23">
        <v>0</v>
      </c>
      <c r="BC20" s="23">
        <v>0</v>
      </c>
      <c r="BD20" s="23">
        <v>0</v>
      </c>
      <c r="BE20" s="23">
        <v>0</v>
      </c>
      <c r="BF20" s="23">
        <v>0</v>
      </c>
    </row>
    <row r="21" spans="1:58" x14ac:dyDescent="0.2">
      <c r="A21" s="72">
        <v>2007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2772.4890354623012</v>
      </c>
      <c r="L21" s="23">
        <v>5045.6551801207243</v>
      </c>
      <c r="M21" s="23">
        <v>8546.5036674134335</v>
      </c>
      <c r="N21" s="23">
        <v>7327.1478748557483</v>
      </c>
      <c r="O21" s="23">
        <v>0</v>
      </c>
      <c r="P21" s="23">
        <v>0</v>
      </c>
      <c r="Q21" s="23">
        <v>0</v>
      </c>
      <c r="R21" s="23">
        <v>2833.2765781041599</v>
      </c>
      <c r="S21" s="23">
        <v>12009.968303299829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</row>
    <row r="22" spans="1:58" x14ac:dyDescent="0.2">
      <c r="A22" s="72">
        <v>2008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2713.5337044996131</v>
      </c>
      <c r="L22" s="23">
        <v>4968.5162912584819</v>
      </c>
      <c r="M22" s="23">
        <v>8456.4420316948708</v>
      </c>
      <c r="N22" s="23">
        <v>7276.7190971566552</v>
      </c>
      <c r="O22" s="23">
        <v>0</v>
      </c>
      <c r="P22" s="23">
        <v>0</v>
      </c>
      <c r="Q22" s="23">
        <v>0</v>
      </c>
      <c r="R22" s="23">
        <v>2832.125793263303</v>
      </c>
      <c r="S22" s="23">
        <v>12008.84242154793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</row>
    <row r="23" spans="1:58" x14ac:dyDescent="0.2">
      <c r="A23" s="72">
        <v>2009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2635.954842666732</v>
      </c>
      <c r="L23" s="23">
        <v>4862.8637463437981</v>
      </c>
      <c r="M23" s="23">
        <v>8327.1584166307712</v>
      </c>
      <c r="N23" s="23">
        <v>7200.0382402755913</v>
      </c>
      <c r="O23" s="23">
        <v>0</v>
      </c>
      <c r="P23" s="23">
        <v>0</v>
      </c>
      <c r="Q23" s="23">
        <v>0</v>
      </c>
      <c r="R23" s="23">
        <v>2829.0298490800328</v>
      </c>
      <c r="S23" s="23">
        <v>12003.96482014404</v>
      </c>
      <c r="T23" s="23">
        <v>0</v>
      </c>
      <c r="U23" s="23">
        <v>0</v>
      </c>
      <c r="V23" s="23">
        <v>3283.499866548043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</row>
    <row r="24" spans="1:58" x14ac:dyDescent="0.2">
      <c r="A24" s="72">
        <v>2010</v>
      </c>
      <c r="B24" s="23">
        <v>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2537.429943431729</v>
      </c>
      <c r="L24" s="23">
        <v>4723.8363835864611</v>
      </c>
      <c r="M24" s="23">
        <v>8150.0863437923181</v>
      </c>
      <c r="N24" s="23">
        <v>7089.9627535858272</v>
      </c>
      <c r="O24" s="23">
        <v>0</v>
      </c>
      <c r="P24" s="23">
        <v>0</v>
      </c>
      <c r="Q24" s="23">
        <v>0</v>
      </c>
      <c r="R24" s="23">
        <v>2822.5129167167388</v>
      </c>
      <c r="S24" s="23">
        <v>11990.84266111089</v>
      </c>
      <c r="T24" s="23">
        <v>0</v>
      </c>
      <c r="U24" s="23">
        <v>0</v>
      </c>
      <c r="V24" s="23">
        <v>3283.479344738008</v>
      </c>
      <c r="W24" s="23">
        <v>6534.3269719750897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3">
        <v>0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</row>
    <row r="25" spans="1:58" x14ac:dyDescent="0.2">
      <c r="A25" s="72">
        <v>2011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2416.3194293958832</v>
      </c>
      <c r="L25" s="23">
        <v>4547.2720903891432</v>
      </c>
      <c r="M25" s="23">
        <v>7917.0785792885399</v>
      </c>
      <c r="N25" s="23">
        <v>6939.1989109504384</v>
      </c>
      <c r="O25" s="23">
        <v>0</v>
      </c>
      <c r="P25" s="23">
        <v>0</v>
      </c>
      <c r="Q25" s="23">
        <v>0</v>
      </c>
      <c r="R25" s="23">
        <v>2810.700789039664</v>
      </c>
      <c r="S25" s="23">
        <v>11963.22064410504</v>
      </c>
      <c r="T25" s="23">
        <v>0</v>
      </c>
      <c r="U25" s="23">
        <v>0</v>
      </c>
      <c r="V25" s="23">
        <v>3283.171532978341</v>
      </c>
      <c r="W25" s="23">
        <v>6534.2861325591384</v>
      </c>
      <c r="X25" s="23">
        <v>41888.034772953783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0</v>
      </c>
      <c r="AW25" s="23">
        <v>0</v>
      </c>
      <c r="AX25" s="23">
        <v>0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</row>
    <row r="26" spans="1:58" x14ac:dyDescent="0.2">
      <c r="A26" s="72">
        <v>2012</v>
      </c>
      <c r="B26" s="23">
        <v>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2271.9800851622508</v>
      </c>
      <c r="L26" s="23">
        <v>4330.2326163522503</v>
      </c>
      <c r="M26" s="23">
        <v>7621.1594851393884</v>
      </c>
      <c r="N26" s="23">
        <v>6740.8099421121942</v>
      </c>
      <c r="O26" s="23">
        <v>0</v>
      </c>
      <c r="P26" s="23">
        <v>0</v>
      </c>
      <c r="Q26" s="23">
        <v>0</v>
      </c>
      <c r="R26" s="23">
        <v>2791.3562626714238</v>
      </c>
      <c r="S26" s="23">
        <v>11913.154942424721</v>
      </c>
      <c r="T26" s="23">
        <v>0</v>
      </c>
      <c r="U26" s="23">
        <v>0</v>
      </c>
      <c r="V26" s="23">
        <v>3281.8380154321599</v>
      </c>
      <c r="W26" s="23">
        <v>6533.6735719484377</v>
      </c>
      <c r="X26" s="23">
        <v>41887.772973554573</v>
      </c>
      <c r="Y26" s="23">
        <v>101491.3250177936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0</v>
      </c>
      <c r="AV26" s="23">
        <v>0</v>
      </c>
      <c r="AW26" s="23">
        <v>0</v>
      </c>
      <c r="AX26" s="23">
        <v>0</v>
      </c>
      <c r="AY26" s="23">
        <v>0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23">
        <v>0</v>
      </c>
    </row>
    <row r="27" spans="1:58" x14ac:dyDescent="0.2">
      <c r="A27" s="72">
        <v>2013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2105.063189580701</v>
      </c>
      <c r="L27" s="23">
        <v>4071.5652693866082</v>
      </c>
      <c r="M27" s="23">
        <v>7257.4045979616621</v>
      </c>
      <c r="N27" s="23">
        <v>6488.8566045364178</v>
      </c>
      <c r="O27" s="23">
        <v>0</v>
      </c>
      <c r="P27" s="23">
        <v>0</v>
      </c>
      <c r="Q27" s="23">
        <v>0</v>
      </c>
      <c r="R27" s="23">
        <v>2761.9414141354109</v>
      </c>
      <c r="S27" s="23">
        <v>11831.163169834999</v>
      </c>
      <c r="T27" s="23">
        <v>0</v>
      </c>
      <c r="U27" s="23">
        <v>0</v>
      </c>
      <c r="V27" s="23">
        <v>3278.250467400756</v>
      </c>
      <c r="W27" s="23">
        <v>6531.0198061425108</v>
      </c>
      <c r="X27" s="23">
        <v>41883.846178909669</v>
      </c>
      <c r="Y27" s="23">
        <v>101490.6906989945</v>
      </c>
      <c r="Z27" s="23">
        <v>113789.2708962887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0</v>
      </c>
      <c r="AS27" s="23">
        <v>0</v>
      </c>
      <c r="AT27" s="23">
        <v>0</v>
      </c>
      <c r="AU27" s="23">
        <v>0</v>
      </c>
      <c r="AV27" s="23">
        <v>0</v>
      </c>
      <c r="AW27" s="23">
        <v>0</v>
      </c>
      <c r="AX27" s="23">
        <v>0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23">
        <v>0</v>
      </c>
    </row>
    <row r="28" spans="1:58" x14ac:dyDescent="0.2">
      <c r="A28" s="72">
        <v>2014</v>
      </c>
      <c r="B28" s="23">
        <v>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1917.748296328622</v>
      </c>
      <c r="L28" s="23">
        <v>3772.4371919170658</v>
      </c>
      <c r="M28" s="23">
        <v>6823.8820231877498</v>
      </c>
      <c r="N28" s="23">
        <v>6179.1460799504839</v>
      </c>
      <c r="O28" s="23">
        <v>0</v>
      </c>
      <c r="P28" s="23">
        <v>0</v>
      </c>
      <c r="Q28" s="23">
        <v>0</v>
      </c>
      <c r="R28" s="23">
        <v>2719.7163543199049</v>
      </c>
      <c r="S28" s="23">
        <v>11706.48833799806</v>
      </c>
      <c r="T28" s="23">
        <v>0</v>
      </c>
      <c r="U28" s="23">
        <v>0</v>
      </c>
      <c r="V28" s="23">
        <v>3270.6987137234541</v>
      </c>
      <c r="W28" s="23">
        <v>6523.8804082994702</v>
      </c>
      <c r="X28" s="23">
        <v>41866.834322166862</v>
      </c>
      <c r="Y28" s="23">
        <v>101481.1763927315</v>
      </c>
      <c r="Z28" s="23">
        <v>113788.5597155681</v>
      </c>
      <c r="AA28" s="23">
        <v>173398.26277366551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0</v>
      </c>
      <c r="BF28" s="23">
        <v>0</v>
      </c>
    </row>
    <row r="29" spans="1:58" x14ac:dyDescent="0.2">
      <c r="A29" s="72">
        <v>2015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1713.855456438818</v>
      </c>
      <c r="L29" s="23">
        <v>3436.7543138915039</v>
      </c>
      <c r="M29" s="23">
        <v>6322.5478739300534</v>
      </c>
      <c r="N29" s="23">
        <v>5810.0335022616728</v>
      </c>
      <c r="O29" s="23">
        <v>0</v>
      </c>
      <c r="P29" s="23">
        <v>0</v>
      </c>
      <c r="Q29" s="23">
        <v>0</v>
      </c>
      <c r="R29" s="23">
        <v>2661.8832030458452</v>
      </c>
      <c r="S29" s="23">
        <v>11527.51742725692</v>
      </c>
      <c r="T29" s="23">
        <v>0</v>
      </c>
      <c r="U29" s="23">
        <v>0</v>
      </c>
      <c r="V29" s="23">
        <v>3257.0109425990308</v>
      </c>
      <c r="W29" s="23">
        <v>6508.8520453499132</v>
      </c>
      <c r="X29" s="23">
        <v>41821.067505417428</v>
      </c>
      <c r="Y29" s="23">
        <v>101439.9580378672</v>
      </c>
      <c r="Z29" s="23">
        <v>113777.8925381265</v>
      </c>
      <c r="AA29" s="23">
        <v>173397.17903790981</v>
      </c>
      <c r="AB29" s="23">
        <v>169111.98737188609</v>
      </c>
      <c r="AC29" s="23">
        <v>0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3">
        <v>0</v>
      </c>
      <c r="AW29" s="23">
        <v>0</v>
      </c>
      <c r="AX29" s="23">
        <v>0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</row>
    <row r="30" spans="1:58" x14ac:dyDescent="0.2">
      <c r="A30" s="72">
        <v>2016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1498.7804371149789</v>
      </c>
      <c r="L30" s="23">
        <v>3071.362464291446</v>
      </c>
      <c r="M30" s="23">
        <v>5759.9484299094374</v>
      </c>
      <c r="N30" s="23">
        <v>5383.1843578718072</v>
      </c>
      <c r="O30" s="23">
        <v>0</v>
      </c>
      <c r="P30" s="23">
        <v>0</v>
      </c>
      <c r="Q30" s="23">
        <v>0</v>
      </c>
      <c r="R30" s="23">
        <v>2585.781008744028</v>
      </c>
      <c r="S30" s="23">
        <v>11282.391622822939</v>
      </c>
      <c r="T30" s="23">
        <v>0</v>
      </c>
      <c r="U30" s="23">
        <v>0</v>
      </c>
      <c r="V30" s="23">
        <v>3234.594705941453</v>
      </c>
      <c r="W30" s="23">
        <v>6481.6127045003068</v>
      </c>
      <c r="X30" s="23">
        <v>41724.72880175116</v>
      </c>
      <c r="Y30" s="23">
        <v>101329.0687374041</v>
      </c>
      <c r="Z30" s="23">
        <v>113731.6796569099</v>
      </c>
      <c r="AA30" s="23">
        <v>173380.92381435051</v>
      </c>
      <c r="AB30" s="23">
        <v>169110.93042526799</v>
      </c>
      <c r="AC30" s="23">
        <v>135652.92175699031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>
        <v>0</v>
      </c>
      <c r="AV30" s="23">
        <v>0</v>
      </c>
      <c r="AW30" s="23">
        <v>0</v>
      </c>
      <c r="AX30" s="23">
        <v>0</v>
      </c>
      <c r="AY30" s="23">
        <v>0</v>
      </c>
      <c r="AZ30" s="23">
        <v>0</v>
      </c>
      <c r="BA30" s="23">
        <v>0</v>
      </c>
      <c r="BB30" s="23">
        <v>0</v>
      </c>
      <c r="BC30" s="23">
        <v>0</v>
      </c>
      <c r="BD30" s="23">
        <v>0</v>
      </c>
      <c r="BE30" s="23">
        <v>0</v>
      </c>
      <c r="BF30" s="23">
        <v>0</v>
      </c>
    </row>
    <row r="31" spans="1:58" x14ac:dyDescent="0.2">
      <c r="A31" s="72">
        <v>2017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1279.213563364734</v>
      </c>
      <c r="L31" s="23">
        <v>2685.931278203801</v>
      </c>
      <c r="M31" s="23">
        <v>5147.5571973157876</v>
      </c>
      <c r="N31" s="23">
        <v>4904.1723223462286</v>
      </c>
      <c r="O31" s="23">
        <v>0</v>
      </c>
      <c r="P31" s="23">
        <v>0</v>
      </c>
      <c r="Q31" s="23">
        <v>0</v>
      </c>
      <c r="R31" s="23">
        <v>2489.1314724141289</v>
      </c>
      <c r="S31" s="23">
        <v>10959.832481803231</v>
      </c>
      <c r="T31" s="23">
        <v>0</v>
      </c>
      <c r="U31" s="23">
        <v>0</v>
      </c>
      <c r="V31" s="23">
        <v>3200.5090843305452</v>
      </c>
      <c r="W31" s="23">
        <v>6437.0032859667272</v>
      </c>
      <c r="X31" s="23">
        <v>41550.112125604668</v>
      </c>
      <c r="Y31" s="23">
        <v>101095.647839561</v>
      </c>
      <c r="Z31" s="23">
        <v>113607.3536354723</v>
      </c>
      <c r="AA31" s="23">
        <v>173310.50211942621</v>
      </c>
      <c r="AB31" s="23">
        <v>169095.07701868069</v>
      </c>
      <c r="AC31" s="23">
        <v>135652.07392887879</v>
      </c>
      <c r="AD31" s="23">
        <v>228727.89240671069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>
        <v>0</v>
      </c>
      <c r="AV31" s="23">
        <v>0</v>
      </c>
      <c r="AW31" s="23">
        <v>0</v>
      </c>
      <c r="AX31" s="23">
        <v>0</v>
      </c>
      <c r="AY31" s="23">
        <v>0</v>
      </c>
      <c r="AZ31" s="23">
        <v>0</v>
      </c>
      <c r="BA31" s="23">
        <v>0</v>
      </c>
      <c r="BB31" s="23">
        <v>0</v>
      </c>
      <c r="BC31" s="23">
        <v>0</v>
      </c>
      <c r="BD31" s="23">
        <v>0</v>
      </c>
      <c r="BE31" s="23">
        <v>0</v>
      </c>
      <c r="BF31" s="23">
        <v>0</v>
      </c>
    </row>
    <row r="32" spans="1:58" x14ac:dyDescent="0.2">
      <c r="A32" s="72">
        <v>2018</v>
      </c>
      <c r="B32" s="23">
        <v>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1062.635066859187</v>
      </c>
      <c r="L32" s="23">
        <v>2292.450339128824</v>
      </c>
      <c r="M32" s="23">
        <v>4501.5803388100539</v>
      </c>
      <c r="N32" s="23">
        <v>4382.7662420871929</v>
      </c>
      <c r="O32" s="23">
        <v>0</v>
      </c>
      <c r="P32" s="23">
        <v>0</v>
      </c>
      <c r="Q32" s="23">
        <v>0</v>
      </c>
      <c r="R32" s="23">
        <v>2370.3262250388379</v>
      </c>
      <c r="S32" s="23">
        <v>10550.183434170171</v>
      </c>
      <c r="T32" s="23">
        <v>0</v>
      </c>
      <c r="U32" s="23">
        <v>0</v>
      </c>
      <c r="V32" s="23">
        <v>3151.579122661451</v>
      </c>
      <c r="W32" s="23">
        <v>6369.1712147923672</v>
      </c>
      <c r="X32" s="23">
        <v>41264.145279631091</v>
      </c>
      <c r="Y32" s="23">
        <v>100672.56573679901</v>
      </c>
      <c r="Z32" s="23">
        <v>113345.6485707994</v>
      </c>
      <c r="AA32" s="23">
        <v>173121.0473846781</v>
      </c>
      <c r="AB32" s="23">
        <v>169026.3960953989</v>
      </c>
      <c r="AC32" s="23">
        <v>135639.35714305661</v>
      </c>
      <c r="AD32" s="23">
        <v>228726.46286185051</v>
      </c>
      <c r="AE32" s="23">
        <v>210029.97935688871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</row>
    <row r="33" spans="1:58" x14ac:dyDescent="0.2">
      <c r="A33" s="72">
        <v>2019</v>
      </c>
      <c r="B33" s="23">
        <v>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856.62544078774772</v>
      </c>
      <c r="L33" s="23">
        <v>1904.3248048308501</v>
      </c>
      <c r="M33" s="23">
        <v>3842.1122156267338</v>
      </c>
      <c r="N33" s="23">
        <v>3832.7644722953419</v>
      </c>
      <c r="O33" s="23">
        <v>0</v>
      </c>
      <c r="P33" s="23">
        <v>0</v>
      </c>
      <c r="Q33" s="23">
        <v>0</v>
      </c>
      <c r="R33" s="23">
        <v>2228.7342944440388</v>
      </c>
      <c r="S33" s="23">
        <v>10046.627408045269</v>
      </c>
      <c r="T33" s="23">
        <v>0</v>
      </c>
      <c r="U33" s="23">
        <v>0</v>
      </c>
      <c r="V33" s="23">
        <v>3084.562666381536</v>
      </c>
      <c r="W33" s="23">
        <v>6271.7981734442064</v>
      </c>
      <c r="X33" s="23">
        <v>40829.310572359893</v>
      </c>
      <c r="Y33" s="23">
        <v>99979.691166140969</v>
      </c>
      <c r="Z33" s="23">
        <v>112871.3006007229</v>
      </c>
      <c r="AA33" s="23">
        <v>172722.2470125875</v>
      </c>
      <c r="AB33" s="23">
        <v>168841.62454003401</v>
      </c>
      <c r="AC33" s="23">
        <v>135584.26484559791</v>
      </c>
      <c r="AD33" s="23">
        <v>228705.02076107141</v>
      </c>
      <c r="AE33" s="23">
        <v>210028.66667361979</v>
      </c>
      <c r="AF33" s="23">
        <v>125487.67029779981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23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>
        <v>0</v>
      </c>
      <c r="AV33" s="23">
        <v>0</v>
      </c>
      <c r="AW33" s="23">
        <v>0</v>
      </c>
      <c r="AX33" s="23">
        <v>0</v>
      </c>
      <c r="AY33" s="23">
        <v>0</v>
      </c>
      <c r="AZ33" s="23">
        <v>0</v>
      </c>
      <c r="BA33" s="23">
        <v>0</v>
      </c>
      <c r="BB33" s="23">
        <v>0</v>
      </c>
      <c r="BC33" s="23">
        <v>0</v>
      </c>
      <c r="BD33" s="23">
        <v>0</v>
      </c>
      <c r="BE33" s="23">
        <v>0</v>
      </c>
      <c r="BF33" s="23">
        <v>0</v>
      </c>
    </row>
    <row r="34" spans="1:58" x14ac:dyDescent="0.2">
      <c r="A34" s="72">
        <v>2020</v>
      </c>
      <c r="B34" s="23">
        <v>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668.07939046021056</v>
      </c>
      <c r="L34" s="23">
        <v>1535.13950952405</v>
      </c>
      <c r="M34" s="23">
        <v>3191.6196701308122</v>
      </c>
      <c r="N34" s="23">
        <v>3271.2758831976612</v>
      </c>
      <c r="O34" s="23">
        <v>0</v>
      </c>
      <c r="P34" s="23">
        <v>0</v>
      </c>
      <c r="Q34" s="23">
        <v>0</v>
      </c>
      <c r="R34" s="23">
        <v>2064.994562773737</v>
      </c>
      <c r="S34" s="23">
        <v>9446.4900279475387</v>
      </c>
      <c r="T34" s="23">
        <v>0</v>
      </c>
      <c r="U34" s="23">
        <v>0</v>
      </c>
      <c r="V34" s="23">
        <v>2996.37623239206</v>
      </c>
      <c r="W34" s="23">
        <v>6138.4321141678238</v>
      </c>
      <c r="X34" s="23">
        <v>40205.104688657797</v>
      </c>
      <c r="Y34" s="23">
        <v>98926.121791404556</v>
      </c>
      <c r="Z34" s="23">
        <v>112094.46876604221</v>
      </c>
      <c r="AA34" s="23">
        <v>171999.40984776869</v>
      </c>
      <c r="AB34" s="23">
        <v>168452.68221494899</v>
      </c>
      <c r="AC34" s="23">
        <v>135436.0506253503</v>
      </c>
      <c r="AD34" s="23">
        <v>228612.12821646291</v>
      </c>
      <c r="AE34" s="23">
        <v>210008.97740906791</v>
      </c>
      <c r="AF34" s="23">
        <v>125486.8860023114</v>
      </c>
      <c r="AG34" s="23">
        <v>51734.277672141303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>
        <v>0</v>
      </c>
      <c r="AV34" s="23">
        <v>0</v>
      </c>
      <c r="AW34" s="23">
        <v>0</v>
      </c>
      <c r="AX34" s="23">
        <v>0</v>
      </c>
      <c r="AY34" s="23">
        <v>0</v>
      </c>
      <c r="AZ34" s="23">
        <v>0</v>
      </c>
      <c r="BA34" s="23">
        <v>0</v>
      </c>
      <c r="BB34" s="23">
        <v>0</v>
      </c>
      <c r="BC34" s="23">
        <v>0</v>
      </c>
      <c r="BD34" s="23">
        <v>0</v>
      </c>
      <c r="BE34" s="23">
        <v>0</v>
      </c>
      <c r="BF34" s="23">
        <v>0</v>
      </c>
    </row>
    <row r="35" spans="1:58" x14ac:dyDescent="0.2">
      <c r="A35" s="72">
        <v>2021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502.45232734079809</v>
      </c>
      <c r="L35" s="23">
        <v>1197.2503021286441</v>
      </c>
      <c r="M35" s="23">
        <v>2572.8706797090358</v>
      </c>
      <c r="N35" s="23">
        <v>2717.4293381577081</v>
      </c>
      <c r="O35" s="23">
        <v>0</v>
      </c>
      <c r="P35" s="23">
        <v>0</v>
      </c>
      <c r="Q35" s="23">
        <v>0</v>
      </c>
      <c r="R35" s="23">
        <v>1881.245097196349</v>
      </c>
      <c r="S35" s="23">
        <v>8752.4791957643556</v>
      </c>
      <c r="T35" s="23">
        <v>0</v>
      </c>
      <c r="U35" s="23">
        <v>0</v>
      </c>
      <c r="V35" s="23">
        <v>2884.3797514250641</v>
      </c>
      <c r="W35" s="23">
        <v>5962.9367532420019</v>
      </c>
      <c r="X35" s="23">
        <v>39350.167041297893</v>
      </c>
      <c r="Y35" s="23">
        <v>97413.721351417043</v>
      </c>
      <c r="Z35" s="23">
        <v>110913.2358777249</v>
      </c>
      <c r="AA35" s="23">
        <v>170815.63136373481</v>
      </c>
      <c r="AB35" s="23">
        <v>167747.713044362</v>
      </c>
      <c r="AC35" s="23">
        <v>135124.06113476079</v>
      </c>
      <c r="AD35" s="23">
        <v>228362.22039447981</v>
      </c>
      <c r="AE35" s="23">
        <v>209923.67858949129</v>
      </c>
      <c r="AF35" s="23">
        <v>125475.1221581875</v>
      </c>
      <c r="AG35" s="23">
        <v>51733.954333916277</v>
      </c>
      <c r="AH35" s="23">
        <v>32102.46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23">
        <v>0</v>
      </c>
      <c r="AV35" s="23">
        <v>0</v>
      </c>
      <c r="AW35" s="23">
        <v>0</v>
      </c>
      <c r="AX35" s="23">
        <v>0</v>
      </c>
      <c r="AY35" s="23">
        <v>0</v>
      </c>
      <c r="AZ35" s="23">
        <v>0</v>
      </c>
      <c r="BA35" s="23">
        <v>0</v>
      </c>
      <c r="BB35" s="23">
        <v>0</v>
      </c>
      <c r="BC35" s="23">
        <v>0</v>
      </c>
      <c r="BD35" s="23">
        <v>0</v>
      </c>
      <c r="BE35" s="23">
        <v>0</v>
      </c>
      <c r="BF35" s="23">
        <v>0</v>
      </c>
    </row>
    <row r="36" spans="1:58" x14ac:dyDescent="0.2">
      <c r="A36" s="72">
        <v>2022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363.18306355877951</v>
      </c>
      <c r="L36" s="23">
        <v>900.43370489190193</v>
      </c>
      <c r="M36" s="23">
        <v>2006.573460919263</v>
      </c>
      <c r="N36" s="23">
        <v>2190.6100948552362</v>
      </c>
      <c r="O36" s="23">
        <v>0</v>
      </c>
      <c r="P36" s="23">
        <v>0</v>
      </c>
      <c r="Q36" s="23">
        <v>0</v>
      </c>
      <c r="R36" s="23">
        <v>1681.2332363434659</v>
      </c>
      <c r="S36" s="23">
        <v>7973.6571089213458</v>
      </c>
      <c r="T36" s="23">
        <v>0</v>
      </c>
      <c r="U36" s="23">
        <v>0</v>
      </c>
      <c r="V36" s="23">
        <v>2746.7094621333608</v>
      </c>
      <c r="W36" s="23">
        <v>5740.0582223778274</v>
      </c>
      <c r="X36" s="23">
        <v>38225.161235423599</v>
      </c>
      <c r="Y36" s="23">
        <v>95342.276483963433</v>
      </c>
      <c r="Z36" s="23">
        <v>109217.57426980689</v>
      </c>
      <c r="AA36" s="23">
        <v>169015.60461998309</v>
      </c>
      <c r="AB36" s="23">
        <v>166593.19667931431</v>
      </c>
      <c r="AC36" s="23">
        <v>134558.5711938944</v>
      </c>
      <c r="AD36" s="23">
        <v>227836.1668623382</v>
      </c>
      <c r="AE36" s="23">
        <v>209694.20008496809</v>
      </c>
      <c r="AF36" s="23">
        <v>125424.15824255699</v>
      </c>
      <c r="AG36" s="23">
        <v>51729.104503036862</v>
      </c>
      <c r="AH36" s="23">
        <v>32102.259360251999</v>
      </c>
      <c r="AI36" s="23">
        <v>92316.989999999991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>
        <v>0</v>
      </c>
      <c r="AV36" s="23">
        <v>0</v>
      </c>
      <c r="AW36" s="23">
        <v>0</v>
      </c>
      <c r="AX36" s="23">
        <v>0</v>
      </c>
      <c r="AY36" s="23">
        <v>0</v>
      </c>
      <c r="AZ36" s="23">
        <v>0</v>
      </c>
      <c r="BA36" s="23">
        <v>0</v>
      </c>
      <c r="BB36" s="23">
        <v>0</v>
      </c>
      <c r="BC36" s="23">
        <v>0</v>
      </c>
      <c r="BD36" s="23">
        <v>0</v>
      </c>
      <c r="BE36" s="23">
        <v>0</v>
      </c>
      <c r="BF36" s="23">
        <v>0</v>
      </c>
    </row>
    <row r="37" spans="1:58" x14ac:dyDescent="0.2">
      <c r="A37" s="72">
        <v>2023</v>
      </c>
      <c r="B37" s="23">
        <v>0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251.41394512063141</v>
      </c>
      <c r="L37" s="23">
        <v>650.85233698681554</v>
      </c>
      <c r="M37" s="23">
        <v>1509.1133176921589</v>
      </c>
      <c r="N37" s="23">
        <v>1708.4496761630651</v>
      </c>
      <c r="O37" s="23">
        <v>0</v>
      </c>
      <c r="P37" s="23">
        <v>0</v>
      </c>
      <c r="Q37" s="23">
        <v>0</v>
      </c>
      <c r="R37" s="23">
        <v>1470.2520421966781</v>
      </c>
      <c r="S37" s="23">
        <v>7125.9068617393186</v>
      </c>
      <c r="T37" s="23">
        <v>0</v>
      </c>
      <c r="U37" s="23">
        <v>0</v>
      </c>
      <c r="V37" s="23">
        <v>2582.6342005013498</v>
      </c>
      <c r="W37" s="23">
        <v>5466.0875444060584</v>
      </c>
      <c r="X37" s="23">
        <v>36796.407564077788</v>
      </c>
      <c r="Y37" s="23">
        <v>92616.478281451084</v>
      </c>
      <c r="Z37" s="23">
        <v>106895.12748799491</v>
      </c>
      <c r="AA37" s="23">
        <v>166431.66349135971</v>
      </c>
      <c r="AB37" s="23">
        <v>164837.66525074549</v>
      </c>
      <c r="AC37" s="23">
        <v>133632.47765925579</v>
      </c>
      <c r="AD37" s="23">
        <v>226882.67967845529</v>
      </c>
      <c r="AE37" s="23">
        <v>209211.15006717731</v>
      </c>
      <c r="AF37" s="23">
        <v>125287.0505639093</v>
      </c>
      <c r="AG37" s="23">
        <v>51708.093822415962</v>
      </c>
      <c r="AH37" s="23">
        <v>32099.249914506949</v>
      </c>
      <c r="AI37" s="23">
        <v>92316.413020615553</v>
      </c>
      <c r="AJ37" s="23">
        <v>476871</v>
      </c>
      <c r="AK37" s="23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23">
        <v>0</v>
      </c>
      <c r="AV37" s="23">
        <v>0</v>
      </c>
      <c r="AW37" s="23">
        <v>0</v>
      </c>
      <c r="AX37" s="23">
        <v>0</v>
      </c>
      <c r="AY37" s="23">
        <v>0</v>
      </c>
      <c r="AZ37" s="23">
        <v>0</v>
      </c>
      <c r="BA37" s="23">
        <v>0</v>
      </c>
      <c r="BB37" s="23">
        <v>0</v>
      </c>
      <c r="BC37" s="23">
        <v>0</v>
      </c>
      <c r="BD37" s="23">
        <v>0</v>
      </c>
      <c r="BE37" s="23">
        <v>0</v>
      </c>
      <c r="BF37" s="23">
        <v>0</v>
      </c>
    </row>
    <row r="38" spans="1:58" x14ac:dyDescent="0.2">
      <c r="A38" s="72">
        <v>2024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166.06960612401889</v>
      </c>
      <c r="L38" s="23">
        <v>450.55337143042368</v>
      </c>
      <c r="M38" s="23">
        <v>1090.818706876131</v>
      </c>
      <c r="N38" s="23">
        <v>1284.898962893378</v>
      </c>
      <c r="O38" s="23">
        <v>0</v>
      </c>
      <c r="P38" s="23">
        <v>0</v>
      </c>
      <c r="Q38" s="23">
        <v>0</v>
      </c>
      <c r="R38" s="23">
        <v>1254.8644934030499</v>
      </c>
      <c r="S38" s="23">
        <v>6231.6630967645151</v>
      </c>
      <c r="T38" s="23">
        <v>0</v>
      </c>
      <c r="U38" s="23">
        <v>0</v>
      </c>
      <c r="V38" s="23">
        <v>2392.8942965357569</v>
      </c>
      <c r="W38" s="23">
        <v>5139.5696668088694</v>
      </c>
      <c r="X38" s="23">
        <v>35040.129781397067</v>
      </c>
      <c r="Y38" s="23">
        <v>89154.723534184901</v>
      </c>
      <c r="Z38" s="23">
        <v>103839.03781708051</v>
      </c>
      <c r="AA38" s="23">
        <v>162892.59311874499</v>
      </c>
      <c r="AB38" s="23">
        <v>162317.59721474769</v>
      </c>
      <c r="AC38" s="23">
        <v>132224.28081157821</v>
      </c>
      <c r="AD38" s="23">
        <v>225321.1694683854</v>
      </c>
      <c r="AE38" s="23">
        <v>208335.6079920906</v>
      </c>
      <c r="AF38" s="23">
        <v>124998.440235253</v>
      </c>
      <c r="AG38" s="23">
        <v>51651.569012438158</v>
      </c>
      <c r="AH38" s="23">
        <v>32086.212242685579</v>
      </c>
      <c r="AI38" s="23">
        <v>92307.75876256956</v>
      </c>
      <c r="AJ38" s="23">
        <v>476868.01956556382</v>
      </c>
      <c r="AK38" s="23">
        <v>637215.73662551446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>
        <v>0</v>
      </c>
      <c r="AU38" s="23">
        <v>0</v>
      </c>
      <c r="AV38" s="23">
        <v>0</v>
      </c>
      <c r="AW38" s="23">
        <v>0</v>
      </c>
      <c r="AX38" s="23">
        <v>0</v>
      </c>
      <c r="AY38" s="23">
        <v>0</v>
      </c>
      <c r="AZ38" s="23">
        <v>0</v>
      </c>
      <c r="BA38" s="23">
        <v>0</v>
      </c>
      <c r="BB38" s="23">
        <v>0</v>
      </c>
      <c r="BC38" s="23">
        <v>0</v>
      </c>
      <c r="BD38" s="23">
        <v>0</v>
      </c>
      <c r="BE38" s="23">
        <v>0</v>
      </c>
      <c r="BF38" s="23">
        <v>0</v>
      </c>
    </row>
    <row r="39" spans="1:58" x14ac:dyDescent="0.2">
      <c r="A39" s="72">
        <v>2025</v>
      </c>
      <c r="B39" s="23">
        <v>0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104.2717804950629</v>
      </c>
      <c r="L39" s="23">
        <v>297.60966876916149</v>
      </c>
      <c r="M39" s="23">
        <v>755.12065959190363</v>
      </c>
      <c r="N39" s="23">
        <v>928.75187617669985</v>
      </c>
      <c r="O39" s="23">
        <v>0</v>
      </c>
      <c r="P39" s="23">
        <v>0</v>
      </c>
      <c r="Q39" s="23">
        <v>0</v>
      </c>
      <c r="R39" s="23">
        <v>1042.408439869213</v>
      </c>
      <c r="S39" s="23">
        <v>5318.7429981707901</v>
      </c>
      <c r="T39" s="23">
        <v>0</v>
      </c>
      <c r="U39" s="23">
        <v>0</v>
      </c>
      <c r="V39" s="23">
        <v>2179.9673203111702</v>
      </c>
      <c r="W39" s="23">
        <v>4761.9778828793123</v>
      </c>
      <c r="X39" s="23">
        <v>32947.000332956253</v>
      </c>
      <c r="Y39" s="23">
        <v>84899.404318811517</v>
      </c>
      <c r="Z39" s="23">
        <v>99957.813991850868</v>
      </c>
      <c r="AA39" s="23">
        <v>158235.5579198809</v>
      </c>
      <c r="AB39" s="23">
        <v>158866.01001549739</v>
      </c>
      <c r="AC39" s="23">
        <v>130202.8120947702</v>
      </c>
      <c r="AD39" s="23">
        <v>222946.77241971681</v>
      </c>
      <c r="AE39" s="23">
        <v>206901.74719909471</v>
      </c>
      <c r="AF39" s="23">
        <v>124475.32569900079</v>
      </c>
      <c r="AG39" s="23">
        <v>51532.584837767266</v>
      </c>
      <c r="AH39" s="23">
        <v>32051.13713324229</v>
      </c>
      <c r="AI39" s="23">
        <v>92270.266351733851</v>
      </c>
      <c r="AJ39" s="23">
        <v>476823.31528427551</v>
      </c>
      <c r="AK39" s="23">
        <v>637211.75403960608</v>
      </c>
      <c r="AL39" s="23">
        <v>709537.94594594603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3">
        <v>0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</row>
    <row r="40" spans="1:58" x14ac:dyDescent="0.2">
      <c r="A40" s="72">
        <v>2026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61.985904626786471</v>
      </c>
      <c r="L40" s="23">
        <v>186.86315202031511</v>
      </c>
      <c r="M40" s="23">
        <v>498.78931916193892</v>
      </c>
      <c r="N40" s="23">
        <v>642.92968658760492</v>
      </c>
      <c r="O40" s="23">
        <v>0</v>
      </c>
      <c r="P40" s="23">
        <v>0</v>
      </c>
      <c r="Q40" s="23">
        <v>0</v>
      </c>
      <c r="R40" s="23">
        <v>840.32008460168879</v>
      </c>
      <c r="S40" s="23">
        <v>4418.2480418686446</v>
      </c>
      <c r="T40" s="23">
        <v>0</v>
      </c>
      <c r="U40" s="23">
        <v>0</v>
      </c>
      <c r="V40" s="23">
        <v>1948.1956489942761</v>
      </c>
      <c r="W40" s="23">
        <v>4338.242679482415</v>
      </c>
      <c r="X40" s="23">
        <v>30526.463704921229</v>
      </c>
      <c r="Y40" s="23">
        <v>79827.920724332027</v>
      </c>
      <c r="Z40" s="23">
        <v>95186.867599502439</v>
      </c>
      <c r="AA40" s="23">
        <v>152321.13854246901</v>
      </c>
      <c r="AB40" s="23">
        <v>154324.09324457371</v>
      </c>
      <c r="AC40" s="23">
        <v>127434.1267073311</v>
      </c>
      <c r="AD40" s="23">
        <v>219538.3218447275</v>
      </c>
      <c r="AE40" s="23">
        <v>204721.45096207011</v>
      </c>
      <c r="AF40" s="23">
        <v>123618.6296644854</v>
      </c>
      <c r="AG40" s="23">
        <v>51316.922592954063</v>
      </c>
      <c r="AH40" s="23">
        <v>31977.30436935967</v>
      </c>
      <c r="AI40" s="23">
        <v>92169.40091875066</v>
      </c>
      <c r="AJ40" s="23">
        <v>476629.64515434997</v>
      </c>
      <c r="AK40" s="23">
        <v>637152.01823782444</v>
      </c>
      <c r="AL40" s="23">
        <v>709533.51134764194</v>
      </c>
      <c r="AM40" s="23">
        <v>476870.99999999988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>
        <v>0</v>
      </c>
      <c r="AV40" s="23">
        <v>0</v>
      </c>
      <c r="AW40" s="23">
        <v>0</v>
      </c>
      <c r="AX40" s="23">
        <v>0</v>
      </c>
      <c r="AY40" s="23">
        <v>0</v>
      </c>
      <c r="AZ40" s="23">
        <v>0</v>
      </c>
      <c r="BA40" s="23">
        <v>0</v>
      </c>
      <c r="BB40" s="23">
        <v>0</v>
      </c>
      <c r="BC40" s="23">
        <v>0</v>
      </c>
      <c r="BD40" s="23">
        <v>0</v>
      </c>
      <c r="BE40" s="23">
        <v>0</v>
      </c>
      <c r="BF40" s="23">
        <v>0</v>
      </c>
    </row>
    <row r="41" spans="1:58" x14ac:dyDescent="0.2">
      <c r="A41" s="72">
        <v>2027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34.743786993409003</v>
      </c>
      <c r="L41" s="23">
        <v>111.08356896178999</v>
      </c>
      <c r="M41" s="23">
        <v>313.17982630786361</v>
      </c>
      <c r="N41" s="23">
        <v>424.68240878926758</v>
      </c>
      <c r="O41" s="23">
        <v>0</v>
      </c>
      <c r="P41" s="23">
        <v>0</v>
      </c>
      <c r="Q41" s="23">
        <v>0</v>
      </c>
      <c r="R41" s="23">
        <v>655.36289629211592</v>
      </c>
      <c r="S41" s="23">
        <v>3561.696573370155</v>
      </c>
      <c r="T41" s="23">
        <v>0</v>
      </c>
      <c r="U41" s="23">
        <v>0</v>
      </c>
      <c r="V41" s="23">
        <v>1703.7128279489641</v>
      </c>
      <c r="W41" s="23">
        <v>3877.0056017364991</v>
      </c>
      <c r="X41" s="23">
        <v>27810.126580908469</v>
      </c>
      <c r="Y41" s="23">
        <v>73963.155977908624</v>
      </c>
      <c r="Z41" s="23">
        <v>89500.860243926611</v>
      </c>
      <c r="AA41" s="23">
        <v>145050.9116598879</v>
      </c>
      <c r="AB41" s="23">
        <v>148555.87389182011</v>
      </c>
      <c r="AC41" s="23">
        <v>123790.8351232876</v>
      </c>
      <c r="AD41" s="23">
        <v>214869.9699566593</v>
      </c>
      <c r="AE41" s="23">
        <v>201591.6323974368</v>
      </c>
      <c r="AF41" s="23">
        <v>122315.9570832613</v>
      </c>
      <c r="AG41" s="23">
        <v>50963.736097220542</v>
      </c>
      <c r="AH41" s="23">
        <v>31843.480357521679</v>
      </c>
      <c r="AI41" s="23">
        <v>91957.08016435914</v>
      </c>
      <c r="AJ41" s="23">
        <v>476108.61646946619</v>
      </c>
      <c r="AK41" s="23">
        <v>636893.22780078196</v>
      </c>
      <c r="AL41" s="23">
        <v>709466.9956989229</v>
      </c>
      <c r="AM41" s="23">
        <v>476868.01956556382</v>
      </c>
      <c r="AN41" s="23">
        <v>752956.71951219509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>
        <v>0</v>
      </c>
      <c r="AV41" s="23">
        <v>0</v>
      </c>
      <c r="AW41" s="23">
        <v>0</v>
      </c>
      <c r="AX41" s="23">
        <v>0</v>
      </c>
      <c r="AY41" s="23">
        <v>0</v>
      </c>
      <c r="AZ41" s="23">
        <v>0</v>
      </c>
      <c r="BA41" s="23">
        <v>0</v>
      </c>
      <c r="BB41" s="23">
        <v>0</v>
      </c>
      <c r="BC41" s="23">
        <v>0</v>
      </c>
      <c r="BD41" s="23">
        <v>0</v>
      </c>
      <c r="BE41" s="23">
        <v>0</v>
      </c>
      <c r="BF41" s="23">
        <v>0</v>
      </c>
    </row>
    <row r="42" spans="1:58" x14ac:dyDescent="0.2">
      <c r="A42" s="72">
        <v>2028</v>
      </c>
      <c r="B42" s="23">
        <v>0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18.283646281150439</v>
      </c>
      <c r="L42" s="23">
        <v>62.263572367197007</v>
      </c>
      <c r="M42" s="23">
        <v>186.17438728277921</v>
      </c>
      <c r="N42" s="23">
        <v>266.64958111792902</v>
      </c>
      <c r="O42" s="23">
        <v>0</v>
      </c>
      <c r="P42" s="23">
        <v>0</v>
      </c>
      <c r="Q42" s="23">
        <v>0</v>
      </c>
      <c r="R42" s="23">
        <v>492.88844588956312</v>
      </c>
      <c r="S42" s="23">
        <v>2777.755553877997</v>
      </c>
      <c r="T42" s="23">
        <v>0</v>
      </c>
      <c r="U42" s="23">
        <v>0</v>
      </c>
      <c r="V42" s="23">
        <v>1454.1239688089211</v>
      </c>
      <c r="W42" s="23">
        <v>3390.472707973835</v>
      </c>
      <c r="X42" s="23">
        <v>24853.385231101671</v>
      </c>
      <c r="Y42" s="23">
        <v>67381.690521117082</v>
      </c>
      <c r="Z42" s="23">
        <v>82925.447967490429</v>
      </c>
      <c r="AA42" s="23">
        <v>136386.26524982561</v>
      </c>
      <c r="AB42" s="23">
        <v>141465.3615816556</v>
      </c>
      <c r="AC42" s="23">
        <v>119163.86680071949</v>
      </c>
      <c r="AD42" s="23">
        <v>208726.92198800441</v>
      </c>
      <c r="AE42" s="23">
        <v>197304.90619030589</v>
      </c>
      <c r="AF42" s="23">
        <v>120445.9686114572</v>
      </c>
      <c r="AG42" s="23">
        <v>50426.688713417818</v>
      </c>
      <c r="AH42" s="23">
        <v>31624.31898401842</v>
      </c>
      <c r="AI42" s="23">
        <v>91572.242679549337</v>
      </c>
      <c r="AJ42" s="23">
        <v>475011.85616058437</v>
      </c>
      <c r="AK42" s="23">
        <v>636197.00664822455</v>
      </c>
      <c r="AL42" s="23">
        <v>709178.833268877</v>
      </c>
      <c r="AM42" s="23">
        <v>476823.31528427539</v>
      </c>
      <c r="AN42" s="23">
        <v>752952.01354740432</v>
      </c>
      <c r="AO42" s="23">
        <v>524011.75695000001</v>
      </c>
      <c r="AP42" s="23">
        <v>0</v>
      </c>
      <c r="AQ42" s="23">
        <v>0</v>
      </c>
      <c r="AR42" s="23">
        <v>0</v>
      </c>
      <c r="AS42" s="23">
        <v>0</v>
      </c>
      <c r="AT42" s="23">
        <v>0</v>
      </c>
      <c r="AU42" s="23">
        <v>0</v>
      </c>
      <c r="AV42" s="23">
        <v>0</v>
      </c>
      <c r="AW42" s="23">
        <v>0</v>
      </c>
      <c r="AX42" s="23">
        <v>0</v>
      </c>
      <c r="AY42" s="23">
        <v>0</v>
      </c>
      <c r="AZ42" s="23">
        <v>0</v>
      </c>
      <c r="BA42" s="23">
        <v>0</v>
      </c>
      <c r="BB42" s="23">
        <v>0</v>
      </c>
      <c r="BC42" s="23">
        <v>0</v>
      </c>
      <c r="BD42" s="23">
        <v>0</v>
      </c>
      <c r="BE42" s="23">
        <v>0</v>
      </c>
      <c r="BF42" s="23">
        <v>0</v>
      </c>
    </row>
    <row r="43" spans="1:58" x14ac:dyDescent="0.2">
      <c r="A43" s="72">
        <v>2029</v>
      </c>
      <c r="B43" s="23">
        <v>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8.9934880412000986</v>
      </c>
      <c r="L43" s="23">
        <v>32.765718186638708</v>
      </c>
      <c r="M43" s="23">
        <v>104.3528088252836</v>
      </c>
      <c r="N43" s="23">
        <v>158.5137937174776</v>
      </c>
      <c r="O43" s="23">
        <v>0</v>
      </c>
      <c r="P43" s="23">
        <v>0</v>
      </c>
      <c r="Q43" s="23">
        <v>0</v>
      </c>
      <c r="R43" s="23">
        <v>356.27008977805178</v>
      </c>
      <c r="S43" s="23">
        <v>2089.107616189744</v>
      </c>
      <c r="T43" s="23">
        <v>0</v>
      </c>
      <c r="U43" s="23">
        <v>0</v>
      </c>
      <c r="V43" s="23">
        <v>1207.9320959921999</v>
      </c>
      <c r="W43" s="23">
        <v>2893.7785461136</v>
      </c>
      <c r="X43" s="23">
        <v>21734.486091293831</v>
      </c>
      <c r="Y43" s="23">
        <v>60217.745042334478</v>
      </c>
      <c r="Z43" s="23">
        <v>75546.490646496517</v>
      </c>
      <c r="AA43" s="23">
        <v>126366.2953811914</v>
      </c>
      <c r="AB43" s="23">
        <v>133014.89875208889</v>
      </c>
      <c r="AC43" s="23">
        <v>113476.2232068177</v>
      </c>
      <c r="AD43" s="23">
        <v>200925.27128305691</v>
      </c>
      <c r="AE43" s="23">
        <v>191664.03648933061</v>
      </c>
      <c r="AF43" s="23">
        <v>117884.7566997838</v>
      </c>
      <c r="AG43" s="23">
        <v>49655.756377082027</v>
      </c>
      <c r="AH43" s="23">
        <v>31291.067164675529</v>
      </c>
      <c r="AI43" s="23">
        <v>90942.000687936015</v>
      </c>
      <c r="AJ43" s="23">
        <v>473023.94650041527</v>
      </c>
      <c r="AK43" s="23">
        <v>634731.46790058468</v>
      </c>
      <c r="AL43" s="23">
        <v>708403.59295681911</v>
      </c>
      <c r="AM43" s="23">
        <v>476629.64515434997</v>
      </c>
      <c r="AN43" s="23">
        <v>752881.42760490195</v>
      </c>
      <c r="AO43" s="23">
        <v>524008.48188675358</v>
      </c>
      <c r="AP43" s="23">
        <v>534424.75695000007</v>
      </c>
      <c r="AQ43" s="23">
        <v>0</v>
      </c>
      <c r="AR43" s="23">
        <v>0</v>
      </c>
      <c r="AS43" s="23">
        <v>0</v>
      </c>
      <c r="AT43" s="23">
        <v>0</v>
      </c>
      <c r="AU43" s="23">
        <v>0</v>
      </c>
      <c r="AV43" s="23">
        <v>0</v>
      </c>
      <c r="AW43" s="23">
        <v>0</v>
      </c>
      <c r="AX43" s="23">
        <v>0</v>
      </c>
      <c r="AY43" s="23">
        <v>0</v>
      </c>
      <c r="AZ43" s="23">
        <v>0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  <c r="BF43" s="23">
        <v>0</v>
      </c>
    </row>
    <row r="44" spans="1:58" x14ac:dyDescent="0.2">
      <c r="A44" s="72">
        <v>2030</v>
      </c>
      <c r="B44" s="23">
        <v>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4.1161037100894697</v>
      </c>
      <c r="L44" s="23">
        <v>16.117031041924431</v>
      </c>
      <c r="M44" s="23">
        <v>54.914849822442903</v>
      </c>
      <c r="N44" s="23">
        <v>88.848739364162981</v>
      </c>
      <c r="O44" s="23">
        <v>0</v>
      </c>
      <c r="P44" s="23">
        <v>0</v>
      </c>
      <c r="Q44" s="23">
        <v>0</v>
      </c>
      <c r="R44" s="23">
        <v>246.62843008670441</v>
      </c>
      <c r="S44" s="23">
        <v>1510.0507309167019</v>
      </c>
      <c r="T44" s="23">
        <v>0</v>
      </c>
      <c r="U44" s="23">
        <v>0</v>
      </c>
      <c r="V44" s="23">
        <v>973.75420446961721</v>
      </c>
      <c r="W44" s="23">
        <v>2403.844554881679</v>
      </c>
      <c r="X44" s="23">
        <v>18550.448559539302</v>
      </c>
      <c r="Y44" s="23">
        <v>52660.904335633713</v>
      </c>
      <c r="Z44" s="23">
        <v>67514.472810208361</v>
      </c>
      <c r="AA44" s="23">
        <v>115121.8399904231</v>
      </c>
      <c r="AB44" s="23">
        <v>123242.6150464387</v>
      </c>
      <c r="AC44" s="23">
        <v>106697.697385885</v>
      </c>
      <c r="AD44" s="23">
        <v>191335.18862841139</v>
      </c>
      <c r="AE44" s="23">
        <v>184500.1505317922</v>
      </c>
      <c r="AF44" s="23">
        <v>114514.4778500867</v>
      </c>
      <c r="AG44" s="23">
        <v>48599.856240429079</v>
      </c>
      <c r="AH44" s="23">
        <v>30812.683671109258</v>
      </c>
      <c r="AI44" s="23">
        <v>89983.668993923784</v>
      </c>
      <c r="AJ44" s="23">
        <v>469768.37968890392</v>
      </c>
      <c r="AK44" s="23">
        <v>632075.1366947667</v>
      </c>
      <c r="AL44" s="23">
        <v>706771.7196477711</v>
      </c>
      <c r="AM44" s="23">
        <v>476108.61646946619</v>
      </c>
      <c r="AN44" s="23">
        <v>752575.63164394768</v>
      </c>
      <c r="AO44" s="23">
        <v>523959.35839427653</v>
      </c>
      <c r="AP44" s="23">
        <v>534421.41680570703</v>
      </c>
      <c r="AQ44" s="23">
        <v>464580</v>
      </c>
      <c r="AR44" s="23">
        <v>0</v>
      </c>
      <c r="AS44" s="23">
        <v>0</v>
      </c>
      <c r="AT44" s="23">
        <v>0</v>
      </c>
      <c r="AU44" s="23">
        <v>0</v>
      </c>
      <c r="AV44" s="23">
        <v>0</v>
      </c>
      <c r="AW44" s="23">
        <v>0</v>
      </c>
      <c r="AX44" s="23">
        <v>0</v>
      </c>
      <c r="AY44" s="23">
        <v>0</v>
      </c>
      <c r="AZ44" s="23">
        <v>0</v>
      </c>
      <c r="BA44" s="23">
        <v>0</v>
      </c>
      <c r="BB44" s="23">
        <v>0</v>
      </c>
      <c r="BC44" s="23">
        <v>0</v>
      </c>
      <c r="BD44" s="23">
        <v>0</v>
      </c>
      <c r="BE44" s="23">
        <v>0</v>
      </c>
      <c r="BF44" s="23">
        <v>0</v>
      </c>
    </row>
    <row r="45" spans="1:58" x14ac:dyDescent="0.2">
      <c r="A45" s="72">
        <v>2031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1.7445571905746291</v>
      </c>
      <c r="L45" s="23">
        <v>7.37637843775238</v>
      </c>
      <c r="M45" s="23">
        <v>27.011901103753139</v>
      </c>
      <c r="N45" s="23">
        <v>46.755954478095653</v>
      </c>
      <c r="O45" s="23">
        <v>0</v>
      </c>
      <c r="P45" s="23">
        <v>0</v>
      </c>
      <c r="Q45" s="23">
        <v>0</v>
      </c>
      <c r="R45" s="23">
        <v>162.9085698640632</v>
      </c>
      <c r="S45" s="23">
        <v>1045.3345700428481</v>
      </c>
      <c r="T45" s="23">
        <v>0</v>
      </c>
      <c r="U45" s="23">
        <v>0</v>
      </c>
      <c r="V45" s="23">
        <v>759.4277316605162</v>
      </c>
      <c r="W45" s="23">
        <v>1937.818980035237</v>
      </c>
      <c r="X45" s="23">
        <v>15409.746824044179</v>
      </c>
      <c r="Y45" s="23">
        <v>44946.238566381493</v>
      </c>
      <c r="Z45" s="23">
        <v>59041.951694299009</v>
      </c>
      <c r="AA45" s="23">
        <v>102882.2155652974</v>
      </c>
      <c r="AB45" s="23">
        <v>112276.11418518471</v>
      </c>
      <c r="AC45" s="23">
        <v>98858.874972932463</v>
      </c>
      <c r="AD45" s="23">
        <v>179905.7412964633</v>
      </c>
      <c r="AE45" s="23">
        <v>175694.03230636599</v>
      </c>
      <c r="AF45" s="23">
        <v>110234.2348017215</v>
      </c>
      <c r="AG45" s="23">
        <v>47210.405456706692</v>
      </c>
      <c r="AH45" s="23">
        <v>30157.470272447099</v>
      </c>
      <c r="AI45" s="23">
        <v>88607.982389479075</v>
      </c>
      <c r="AJ45" s="23">
        <v>464818.03855174908</v>
      </c>
      <c r="AK45" s="23">
        <v>627724.90695982613</v>
      </c>
      <c r="AL45" s="23">
        <v>703813.90225689916</v>
      </c>
      <c r="AM45" s="23">
        <v>475011.85616058437</v>
      </c>
      <c r="AN45" s="23">
        <v>751752.95203176374</v>
      </c>
      <c r="AO45" s="23">
        <v>523746.543135955</v>
      </c>
      <c r="AP45" s="23">
        <v>534371.3171463398</v>
      </c>
      <c r="AQ45" s="23">
        <v>464577.09638407378</v>
      </c>
      <c r="AR45" s="23">
        <v>468847.728</v>
      </c>
      <c r="AS45" s="23">
        <v>0</v>
      </c>
      <c r="AT45" s="23">
        <v>0</v>
      </c>
      <c r="AU45" s="23">
        <v>0</v>
      </c>
      <c r="AV45" s="23">
        <v>0</v>
      </c>
      <c r="AW45" s="23">
        <v>0</v>
      </c>
      <c r="AX45" s="23">
        <v>0</v>
      </c>
      <c r="AY45" s="23">
        <v>0</v>
      </c>
      <c r="AZ45" s="23">
        <v>0</v>
      </c>
      <c r="BA45" s="23">
        <v>0</v>
      </c>
      <c r="BB45" s="23">
        <v>0</v>
      </c>
      <c r="BC45" s="23">
        <v>0</v>
      </c>
      <c r="BD45" s="23">
        <v>0</v>
      </c>
      <c r="BE45" s="23">
        <v>0</v>
      </c>
      <c r="BF45" s="23">
        <v>0</v>
      </c>
    </row>
    <row r="46" spans="1:58" x14ac:dyDescent="0.2">
      <c r="A46" s="72">
        <v>2032</v>
      </c>
      <c r="B46" s="23">
        <v>0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0.68140871395181202</v>
      </c>
      <c r="L46" s="23">
        <v>3.1263823631161252</v>
      </c>
      <c r="M46" s="23">
        <v>12.3626990818672</v>
      </c>
      <c r="N46" s="23">
        <v>22.998646494663589</v>
      </c>
      <c r="O46" s="23">
        <v>0</v>
      </c>
      <c r="P46" s="23">
        <v>0</v>
      </c>
      <c r="Q46" s="23">
        <v>0</v>
      </c>
      <c r="R46" s="23">
        <v>102.2870291204562</v>
      </c>
      <c r="S46" s="23">
        <v>690.48795297151025</v>
      </c>
      <c r="T46" s="23">
        <v>0</v>
      </c>
      <c r="U46" s="23">
        <v>0</v>
      </c>
      <c r="V46" s="23">
        <v>571.15402251387877</v>
      </c>
      <c r="W46" s="23">
        <v>1511.2987092861099</v>
      </c>
      <c r="X46" s="23">
        <v>12422.30901017655</v>
      </c>
      <c r="Y46" s="23">
        <v>37336.571931295133</v>
      </c>
      <c r="Z46" s="23">
        <v>50392.481476643843</v>
      </c>
      <c r="AA46" s="23">
        <v>89971.328350360578</v>
      </c>
      <c r="AB46" s="23">
        <v>100339.0441239912</v>
      </c>
      <c r="AC46" s="23">
        <v>90062.11309697949</v>
      </c>
      <c r="AD46" s="23">
        <v>166688.5005157816</v>
      </c>
      <c r="AE46" s="23">
        <v>165198.9127040692</v>
      </c>
      <c r="AF46" s="23">
        <v>104972.7989635644</v>
      </c>
      <c r="AG46" s="23">
        <v>45445.807533716477</v>
      </c>
      <c r="AH46" s="23">
        <v>29295.28005324478</v>
      </c>
      <c r="AI46" s="23">
        <v>86723.786325621011</v>
      </c>
      <c r="AJ46" s="23">
        <v>457711.81631954509</v>
      </c>
      <c r="AK46" s="23">
        <v>621110.04618141917</v>
      </c>
      <c r="AL46" s="23">
        <v>698969.93357704731</v>
      </c>
      <c r="AM46" s="23">
        <v>473023.94650041527</v>
      </c>
      <c r="AN46" s="23">
        <v>750021.21945782471</v>
      </c>
      <c r="AO46" s="23">
        <v>523174.00851634663</v>
      </c>
      <c r="AP46" s="23">
        <v>534154.27288884891</v>
      </c>
      <c r="AQ46" s="23">
        <v>464533.54432282259</v>
      </c>
      <c r="AR46" s="23">
        <v>468844.79771085712</v>
      </c>
      <c r="AS46" s="23">
        <v>473115.45600000001</v>
      </c>
      <c r="AT46" s="23">
        <v>0</v>
      </c>
      <c r="AU46" s="23">
        <v>0</v>
      </c>
      <c r="AV46" s="23">
        <v>0</v>
      </c>
      <c r="AW46" s="23">
        <v>0</v>
      </c>
      <c r="AX46" s="23">
        <v>0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0</v>
      </c>
      <c r="BE46" s="23">
        <v>0</v>
      </c>
      <c r="BF46" s="23">
        <v>0</v>
      </c>
    </row>
    <row r="47" spans="1:58" x14ac:dyDescent="0.2">
      <c r="A47" s="72">
        <v>2033</v>
      </c>
      <c r="B47" s="23">
        <v>0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0.244045831934463</v>
      </c>
      <c r="L47" s="23">
        <v>1.221137488001115</v>
      </c>
      <c r="M47" s="23">
        <v>5.2397697184634344</v>
      </c>
      <c r="N47" s="23">
        <v>10.52592873088302</v>
      </c>
      <c r="O47" s="23">
        <v>0</v>
      </c>
      <c r="P47" s="23">
        <v>0</v>
      </c>
      <c r="Q47" s="23">
        <v>0</v>
      </c>
      <c r="R47" s="23">
        <v>60.806039769486183</v>
      </c>
      <c r="S47" s="23">
        <v>433.54356011998391</v>
      </c>
      <c r="T47" s="23">
        <v>0</v>
      </c>
      <c r="U47" s="23">
        <v>0</v>
      </c>
      <c r="V47" s="23">
        <v>412.84208744407857</v>
      </c>
      <c r="W47" s="23">
        <v>1136.624725490879</v>
      </c>
      <c r="X47" s="23">
        <v>9688.1183262492632</v>
      </c>
      <c r="Y47" s="23">
        <v>30098.251399402929</v>
      </c>
      <c r="Z47" s="23">
        <v>41860.733388632572</v>
      </c>
      <c r="AA47" s="23">
        <v>76790.796496694573</v>
      </c>
      <c r="AB47" s="23">
        <v>87747.304387231605</v>
      </c>
      <c r="AC47" s="23">
        <v>80486.810623253172</v>
      </c>
      <c r="AD47" s="23">
        <v>151856.05328331541</v>
      </c>
      <c r="AE47" s="23">
        <v>153062.1471390482</v>
      </c>
      <c r="AF47" s="23">
        <v>98702.22696035952</v>
      </c>
      <c r="AG47" s="23">
        <v>43276.697357717407</v>
      </c>
      <c r="AH47" s="23">
        <v>28200.301312111591</v>
      </c>
      <c r="AI47" s="23">
        <v>84244.387368525597</v>
      </c>
      <c r="AJ47" s="23">
        <v>447978.84667692502</v>
      </c>
      <c r="AK47" s="23">
        <v>611614.40347234602</v>
      </c>
      <c r="AL47" s="23">
        <v>691604.30454490124</v>
      </c>
      <c r="AM47" s="23">
        <v>469768.37968890381</v>
      </c>
      <c r="AN47" s="23">
        <v>746882.40427215071</v>
      </c>
      <c r="AO47" s="23">
        <v>521968.82871633739</v>
      </c>
      <c r="AP47" s="23">
        <v>533570.36103788088</v>
      </c>
      <c r="AQ47" s="23">
        <v>464344.86589834129</v>
      </c>
      <c r="AR47" s="23">
        <v>468800.84557136049</v>
      </c>
      <c r="AS47" s="23">
        <v>473112.49903764052</v>
      </c>
      <c r="AT47" s="23">
        <v>477383.18400000001</v>
      </c>
      <c r="AU47" s="23">
        <v>0</v>
      </c>
      <c r="AV47" s="23">
        <v>0</v>
      </c>
      <c r="AW47" s="23">
        <v>0</v>
      </c>
      <c r="AX47" s="23">
        <v>0</v>
      </c>
      <c r="AY47" s="23">
        <v>0</v>
      </c>
      <c r="AZ47" s="23">
        <v>0</v>
      </c>
      <c r="BA47" s="23">
        <v>0</v>
      </c>
      <c r="BB47" s="23">
        <v>0</v>
      </c>
      <c r="BC47" s="23">
        <v>0</v>
      </c>
      <c r="BD47" s="23">
        <v>0</v>
      </c>
      <c r="BE47" s="23">
        <v>0</v>
      </c>
      <c r="BF47" s="23">
        <v>0</v>
      </c>
    </row>
    <row r="48" spans="1:58" x14ac:dyDescent="0.2">
      <c r="A48" s="72">
        <v>2034</v>
      </c>
      <c r="B48" s="23">
        <v>0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7.9731304946553408E-2</v>
      </c>
      <c r="L48" s="23">
        <v>0.43734913872361703</v>
      </c>
      <c r="M48" s="23">
        <v>2.0466080244040472</v>
      </c>
      <c r="N48" s="23">
        <v>4.4612784196681243</v>
      </c>
      <c r="O48" s="23">
        <v>0</v>
      </c>
      <c r="P48" s="23">
        <v>0</v>
      </c>
      <c r="Q48" s="23">
        <v>0</v>
      </c>
      <c r="R48" s="23">
        <v>34.082459655688169</v>
      </c>
      <c r="S48" s="23">
        <v>257.72639194961482</v>
      </c>
      <c r="T48" s="23">
        <v>0</v>
      </c>
      <c r="U48" s="23">
        <v>0</v>
      </c>
      <c r="V48" s="23">
        <v>285.79046858376938</v>
      </c>
      <c r="W48" s="23">
        <v>821.57615251813206</v>
      </c>
      <c r="X48" s="23">
        <v>7286.2861361787482</v>
      </c>
      <c r="Y48" s="23">
        <v>23473.528208945168</v>
      </c>
      <c r="Z48" s="23">
        <v>33745.328296687519</v>
      </c>
      <c r="AA48" s="23">
        <v>63789.656009274957</v>
      </c>
      <c r="AB48" s="23">
        <v>74892.585425592566</v>
      </c>
      <c r="AC48" s="23">
        <v>70386.365871582078</v>
      </c>
      <c r="AD48" s="23">
        <v>135710.88865578451</v>
      </c>
      <c r="AE48" s="23">
        <v>139442.21406806249</v>
      </c>
      <c r="AF48" s="23">
        <v>91450.812470063815</v>
      </c>
      <c r="AG48" s="23">
        <v>40691.554830112102</v>
      </c>
      <c r="AH48" s="23">
        <v>26854.312234968249</v>
      </c>
      <c r="AI48" s="23">
        <v>81095.558852100206</v>
      </c>
      <c r="AJ48" s="23">
        <v>435171.30756555399</v>
      </c>
      <c r="AK48" s="23">
        <v>598608.78681631968</v>
      </c>
      <c r="AL48" s="23">
        <v>681030.93286561396</v>
      </c>
      <c r="AM48" s="23">
        <v>464818.03855174902</v>
      </c>
      <c r="AN48" s="23">
        <v>741742.01849371498</v>
      </c>
      <c r="AO48" s="23">
        <v>519784.4056046718</v>
      </c>
      <c r="AP48" s="23">
        <v>532341.23227662977</v>
      </c>
      <c r="AQ48" s="23">
        <v>463837.26634537359</v>
      </c>
      <c r="AR48" s="23">
        <v>468610.43390783499</v>
      </c>
      <c r="AS48" s="23">
        <v>473068.14681989851</v>
      </c>
      <c r="AT48" s="23">
        <v>477380.20036442392</v>
      </c>
      <c r="AU48" s="23">
        <v>481651.446</v>
      </c>
      <c r="AV48" s="23">
        <v>0</v>
      </c>
      <c r="AW48" s="23">
        <v>0</v>
      </c>
      <c r="AX48" s="23">
        <v>0</v>
      </c>
      <c r="AY48" s="23">
        <v>0</v>
      </c>
      <c r="AZ48" s="23">
        <v>0</v>
      </c>
      <c r="BA48" s="23">
        <v>0</v>
      </c>
      <c r="BB48" s="23">
        <v>0</v>
      </c>
      <c r="BC48" s="23">
        <v>0</v>
      </c>
      <c r="BD48" s="23">
        <v>0</v>
      </c>
      <c r="BE48" s="23">
        <v>0</v>
      </c>
      <c r="BF48" s="23">
        <v>0</v>
      </c>
    </row>
    <row r="49" spans="1:58" x14ac:dyDescent="0.2">
      <c r="A49" s="72">
        <v>2035</v>
      </c>
      <c r="B49" s="23">
        <v>0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2.3635647116393609E-2</v>
      </c>
      <c r="L49" s="23">
        <v>0.1428847084634883</v>
      </c>
      <c r="M49" s="23">
        <v>0.73299056459491474</v>
      </c>
      <c r="N49" s="23">
        <v>1.7425361615836259</v>
      </c>
      <c r="O49" s="23">
        <v>0</v>
      </c>
      <c r="P49" s="23">
        <v>0</v>
      </c>
      <c r="Q49" s="23">
        <v>0</v>
      </c>
      <c r="R49" s="23">
        <v>17.93562793987876</v>
      </c>
      <c r="S49" s="23">
        <v>144.45850098326591</v>
      </c>
      <c r="T49" s="23">
        <v>0</v>
      </c>
      <c r="U49" s="23">
        <v>0</v>
      </c>
      <c r="V49" s="23">
        <v>188.77676227916871</v>
      </c>
      <c r="W49" s="23">
        <v>568.73715337274552</v>
      </c>
      <c r="X49" s="23">
        <v>5266.6801941358808</v>
      </c>
      <c r="Y49" s="23">
        <v>17654.08280497888</v>
      </c>
      <c r="Z49" s="23">
        <v>26317.871599282469</v>
      </c>
      <c r="AA49" s="23">
        <v>51422.961561163109</v>
      </c>
      <c r="AB49" s="23">
        <v>62212.82340976147</v>
      </c>
      <c r="AC49" s="23">
        <v>60074.972737299657</v>
      </c>
      <c r="AD49" s="23">
        <v>118680.2680801454</v>
      </c>
      <c r="AE49" s="23">
        <v>124616.87485055999</v>
      </c>
      <c r="AF49" s="23">
        <v>83313.242414953987</v>
      </c>
      <c r="AG49" s="23">
        <v>37702.04446732928</v>
      </c>
      <c r="AH49" s="23">
        <v>25250.16430208935</v>
      </c>
      <c r="AI49" s="23">
        <v>77224.900336374267</v>
      </c>
      <c r="AJ49" s="23">
        <v>418905.77504054108</v>
      </c>
      <c r="AK49" s="23">
        <v>581494.79693391465</v>
      </c>
      <c r="AL49" s="23">
        <v>666549.21498346364</v>
      </c>
      <c r="AM49" s="23">
        <v>457711.81631954497</v>
      </c>
      <c r="AN49" s="23">
        <v>733925.66433693387</v>
      </c>
      <c r="AO49" s="23">
        <v>516207.01195991621</v>
      </c>
      <c r="AP49" s="23">
        <v>530113.40098268562</v>
      </c>
      <c r="AQ49" s="23">
        <v>462768.77422842721</v>
      </c>
      <c r="AR49" s="23">
        <v>468098.17144035321</v>
      </c>
      <c r="AS49" s="23">
        <v>472876.0019173288</v>
      </c>
      <c r="AT49" s="23">
        <v>477335.44806843641</v>
      </c>
      <c r="AU49" s="23">
        <v>481648.43568786973</v>
      </c>
      <c r="AV49" s="23">
        <v>216238.761</v>
      </c>
      <c r="AW49" s="23">
        <v>0</v>
      </c>
      <c r="AX49" s="23">
        <v>0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>
        <v>0</v>
      </c>
      <c r="BE49" s="23">
        <v>0</v>
      </c>
      <c r="BF49" s="23">
        <v>0</v>
      </c>
    </row>
    <row r="50" spans="1:58" x14ac:dyDescent="0.2">
      <c r="A50" s="72">
        <v>2036</v>
      </c>
      <c r="B50" s="23">
        <v>0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6.3228009195257914E-3</v>
      </c>
      <c r="L50" s="23">
        <v>4.235692053247618E-2</v>
      </c>
      <c r="M50" s="23">
        <v>0.23947261776778811</v>
      </c>
      <c r="N50" s="23">
        <v>0.62408753883302315</v>
      </c>
      <c r="O50" s="23">
        <v>0</v>
      </c>
      <c r="P50" s="23">
        <v>0</v>
      </c>
      <c r="Q50" s="23">
        <v>0</v>
      </c>
      <c r="R50" s="23">
        <v>8.822302341027596</v>
      </c>
      <c r="S50" s="23">
        <v>76.02015677750687</v>
      </c>
      <c r="T50" s="23">
        <v>0</v>
      </c>
      <c r="U50" s="23">
        <v>0</v>
      </c>
      <c r="V50" s="23">
        <v>118.5291491824355</v>
      </c>
      <c r="W50" s="23">
        <v>375.6750843847957</v>
      </c>
      <c r="X50" s="23">
        <v>3645.866170965026</v>
      </c>
      <c r="Y50" s="23">
        <v>12760.740728112431</v>
      </c>
      <c r="Z50" s="23">
        <v>19793.270118101831</v>
      </c>
      <c r="AA50" s="23">
        <v>40104.600190076519</v>
      </c>
      <c r="AB50" s="23">
        <v>50151.824401536767</v>
      </c>
      <c r="AC50" s="23">
        <v>49903.921049234988</v>
      </c>
      <c r="AD50" s="23">
        <v>101293.96199227151</v>
      </c>
      <c r="AE50" s="23">
        <v>108978.46341634729</v>
      </c>
      <c r="AF50" s="23">
        <v>74455.472274350614</v>
      </c>
      <c r="AG50" s="23">
        <v>34347.202451309036</v>
      </c>
      <c r="AH50" s="23">
        <v>23395.095648207269</v>
      </c>
      <c r="AI50" s="23">
        <v>72611.854835247505</v>
      </c>
      <c r="AJ50" s="23">
        <v>398911.57032207318</v>
      </c>
      <c r="AK50" s="23">
        <v>559760.08610114781</v>
      </c>
      <c r="AL50" s="23">
        <v>647492.83496936213</v>
      </c>
      <c r="AM50" s="23">
        <v>447978.84667692502</v>
      </c>
      <c r="AN50" s="23">
        <v>722705.27605564834</v>
      </c>
      <c r="AO50" s="23">
        <v>510767.30823127192</v>
      </c>
      <c r="AP50" s="23">
        <v>526464.91847488692</v>
      </c>
      <c r="AQ50" s="23">
        <v>460832.10148061631</v>
      </c>
      <c r="AR50" s="23">
        <v>467019.86393375322</v>
      </c>
      <c r="AS50" s="23">
        <v>472359.07653533272</v>
      </c>
      <c r="AT50" s="23">
        <v>477141.5699268225</v>
      </c>
      <c r="AU50" s="23">
        <v>481603.28326357697</v>
      </c>
      <c r="AV50" s="23">
        <v>216237.4095119671</v>
      </c>
      <c r="AW50" s="23">
        <v>216232.353</v>
      </c>
      <c r="AX50" s="23">
        <v>0</v>
      </c>
      <c r="AY50" s="23">
        <v>0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23">
        <v>0</v>
      </c>
      <c r="BF50" s="23">
        <v>0</v>
      </c>
    </row>
    <row r="51" spans="1:58" x14ac:dyDescent="0.2">
      <c r="A51" s="72">
        <v>2037</v>
      </c>
      <c r="B51" s="23">
        <v>0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1.5177910836548019E-3</v>
      </c>
      <c r="L51" s="23">
        <v>1.133095170917771E-2</v>
      </c>
      <c r="M51" s="23">
        <v>7.0989560391525E-2</v>
      </c>
      <c r="N51" s="23">
        <v>0.2038933157662054</v>
      </c>
      <c r="O51" s="23">
        <v>0</v>
      </c>
      <c r="P51" s="23">
        <v>0</v>
      </c>
      <c r="Q51" s="23">
        <v>0</v>
      </c>
      <c r="R51" s="23">
        <v>4.0377561221051002</v>
      </c>
      <c r="S51" s="23">
        <v>37.393327367829933</v>
      </c>
      <c r="T51" s="23">
        <v>0</v>
      </c>
      <c r="U51" s="23">
        <v>0</v>
      </c>
      <c r="V51" s="23">
        <v>70.461408655666602</v>
      </c>
      <c r="W51" s="23">
        <v>235.87886339166849</v>
      </c>
      <c r="X51" s="23">
        <v>2408.2497042975729</v>
      </c>
      <c r="Y51" s="23">
        <v>8833.6392608159949</v>
      </c>
      <c r="Z51" s="23">
        <v>14306.990112641821</v>
      </c>
      <c r="AA51" s="23">
        <v>30162.058567164098</v>
      </c>
      <c r="AB51" s="23">
        <v>39113.24446053672</v>
      </c>
      <c r="AC51" s="23">
        <v>40229.209160384948</v>
      </c>
      <c r="AD51" s="23">
        <v>84144.289238902522</v>
      </c>
      <c r="AE51" s="23">
        <v>93013.442839689538</v>
      </c>
      <c r="AF51" s="23">
        <v>65111.911778621507</v>
      </c>
      <c r="AG51" s="23">
        <v>30695.446554315451</v>
      </c>
      <c r="AH51" s="23">
        <v>21313.329235846501</v>
      </c>
      <c r="AI51" s="23">
        <v>67277.237040544365</v>
      </c>
      <c r="AJ51" s="23">
        <v>375082.50460873247</v>
      </c>
      <c r="AK51" s="23">
        <v>533042.96157917054</v>
      </c>
      <c r="AL51" s="23">
        <v>623291.29506126407</v>
      </c>
      <c r="AM51" s="23">
        <v>435171.30756555393</v>
      </c>
      <c r="AN51" s="23">
        <v>707337.37804293842</v>
      </c>
      <c r="AO51" s="23">
        <v>502958.60525462969</v>
      </c>
      <c r="AP51" s="23">
        <v>520917.11863165151</v>
      </c>
      <c r="AQ51" s="23">
        <v>457660.44451407401</v>
      </c>
      <c r="AR51" s="23">
        <v>465065.40050938987</v>
      </c>
      <c r="AS51" s="23">
        <v>471270.95363907912</v>
      </c>
      <c r="AT51" s="23">
        <v>476619.98163031228</v>
      </c>
      <c r="AU51" s="23">
        <v>481407.67166604719</v>
      </c>
      <c r="AV51" s="23">
        <v>216217.13820505771</v>
      </c>
      <c r="AW51" s="23">
        <v>216231.001552017</v>
      </c>
      <c r="AX51" s="23">
        <v>216546.34500000009</v>
      </c>
      <c r="AY51" s="23">
        <v>0</v>
      </c>
      <c r="AZ51" s="23">
        <v>0</v>
      </c>
      <c r="BA51" s="23">
        <v>0</v>
      </c>
      <c r="BB51" s="23">
        <v>0</v>
      </c>
      <c r="BC51" s="23">
        <v>0</v>
      </c>
      <c r="BD51" s="23">
        <v>0</v>
      </c>
      <c r="BE51" s="23">
        <v>0</v>
      </c>
      <c r="BF51" s="23">
        <v>0</v>
      </c>
    </row>
    <row r="52" spans="1:58" x14ac:dyDescent="0.2">
      <c r="A52" s="72">
        <v>2038</v>
      </c>
      <c r="B52" s="23">
        <v>0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3.2506253279883807E-4</v>
      </c>
      <c r="L52" s="23">
        <v>2.7199998374775498E-3</v>
      </c>
      <c r="M52" s="23">
        <v>1.8990504279823291E-2</v>
      </c>
      <c r="N52" s="23">
        <v>6.0442387893586892E-2</v>
      </c>
      <c r="O52" s="23">
        <v>0</v>
      </c>
      <c r="P52" s="23">
        <v>0</v>
      </c>
      <c r="Q52" s="23">
        <v>0</v>
      </c>
      <c r="R52" s="23">
        <v>1.7113505812155709</v>
      </c>
      <c r="S52" s="23">
        <v>17.11402881798643</v>
      </c>
      <c r="T52" s="23">
        <v>0</v>
      </c>
      <c r="U52" s="23">
        <v>0</v>
      </c>
      <c r="V52" s="23">
        <v>39.494400998547498</v>
      </c>
      <c r="W52" s="23">
        <v>140.2216847190314</v>
      </c>
      <c r="X52" s="23">
        <v>1512.091769256614</v>
      </c>
      <c r="Y52" s="23">
        <v>5834.994522604934</v>
      </c>
      <c r="Z52" s="23">
        <v>9904.0323956047923</v>
      </c>
      <c r="AA52" s="23">
        <v>21801.767526159721</v>
      </c>
      <c r="AB52" s="23">
        <v>29416.475032268969</v>
      </c>
      <c r="AC52" s="23">
        <v>31374.629160967961</v>
      </c>
      <c r="AD52" s="23">
        <v>67831.507830898801</v>
      </c>
      <c r="AE52" s="23">
        <v>77265.711435061763</v>
      </c>
      <c r="AF52" s="23">
        <v>55573.210472476218</v>
      </c>
      <c r="AG52" s="23">
        <v>26843.415896758699</v>
      </c>
      <c r="AH52" s="23">
        <v>19047.320065757551</v>
      </c>
      <c r="AI52" s="23">
        <v>61290.704884683269</v>
      </c>
      <c r="AJ52" s="23">
        <v>347526.09790203773</v>
      </c>
      <c r="AK52" s="23">
        <v>501201.52928065747</v>
      </c>
      <c r="AL52" s="23">
        <v>593541.85140299087</v>
      </c>
      <c r="AM52" s="23">
        <v>418905.77504054108</v>
      </c>
      <c r="AN52" s="23">
        <v>687114.88048212626</v>
      </c>
      <c r="AO52" s="23">
        <v>492263.48954667017</v>
      </c>
      <c r="AP52" s="23">
        <v>512953.24351809191</v>
      </c>
      <c r="AQ52" s="23">
        <v>452837.69478616142</v>
      </c>
      <c r="AR52" s="23">
        <v>461864.60804574803</v>
      </c>
      <c r="AS52" s="23">
        <v>469298.69953816349</v>
      </c>
      <c r="AT52" s="23">
        <v>475522.04334440507</v>
      </c>
      <c r="AU52" s="23">
        <v>480881.41987157502</v>
      </c>
      <c r="AV52" s="23">
        <v>216129.31783238289</v>
      </c>
      <c r="AW52" s="23">
        <v>216210.73084582569</v>
      </c>
      <c r="AX52" s="23">
        <v>216544.99158957321</v>
      </c>
      <c r="AY52" s="23">
        <v>216539.93700000001</v>
      </c>
      <c r="AZ52" s="23">
        <v>0</v>
      </c>
      <c r="BA52" s="23">
        <v>0</v>
      </c>
      <c r="BB52" s="23">
        <v>0</v>
      </c>
      <c r="BC52" s="23">
        <v>0</v>
      </c>
      <c r="BD52" s="23">
        <v>0</v>
      </c>
      <c r="BE52" s="23">
        <v>0</v>
      </c>
      <c r="BF52" s="23">
        <v>0</v>
      </c>
    </row>
    <row r="53" spans="1:58" x14ac:dyDescent="0.2">
      <c r="A53" s="72">
        <v>2039</v>
      </c>
      <c r="B53" s="23">
        <v>0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6.174489638355527E-5</v>
      </c>
      <c r="L53" s="23">
        <v>5.8253737678694338E-4</v>
      </c>
      <c r="M53" s="23">
        <v>4.5586787306575371E-3</v>
      </c>
      <c r="N53" s="23">
        <v>1.616901724204696E-2</v>
      </c>
      <c r="O53" s="23">
        <v>0</v>
      </c>
      <c r="P53" s="23">
        <v>0</v>
      </c>
      <c r="Q53" s="23">
        <v>0</v>
      </c>
      <c r="R53" s="23">
        <v>0.66843850403246685</v>
      </c>
      <c r="S53" s="23">
        <v>7.2535592242088303</v>
      </c>
      <c r="T53" s="23">
        <v>0</v>
      </c>
      <c r="U53" s="23">
        <v>0</v>
      </c>
      <c r="V53" s="23">
        <v>20.78361976143654</v>
      </c>
      <c r="W53" s="23">
        <v>78.595809403250612</v>
      </c>
      <c r="X53" s="23">
        <v>898.88535278753704</v>
      </c>
      <c r="Y53" s="23">
        <v>3663.6762274042549</v>
      </c>
      <c r="Z53" s="23">
        <v>6542.0347236046773</v>
      </c>
      <c r="AA53" s="23">
        <v>15092.30174624475</v>
      </c>
      <c r="AB53" s="23">
        <v>21262.84413461071</v>
      </c>
      <c r="AC53" s="23">
        <v>23596.380410004149</v>
      </c>
      <c r="AD53" s="23">
        <v>52901.571968246448</v>
      </c>
      <c r="AE53" s="23">
        <v>62286.457674946512</v>
      </c>
      <c r="AF53" s="23">
        <v>46164.334023060786</v>
      </c>
      <c r="AG53" s="23">
        <v>22910.935352394092</v>
      </c>
      <c r="AH53" s="23">
        <v>16657.035216577569</v>
      </c>
      <c r="AI53" s="23">
        <v>54774.346141614653</v>
      </c>
      <c r="AJ53" s="23">
        <v>316602.17397755058</v>
      </c>
      <c r="AK53" s="23">
        <v>464379.46210031142</v>
      </c>
      <c r="AL53" s="23">
        <v>558086.50532395742</v>
      </c>
      <c r="AM53" s="23">
        <v>398911.57032207318</v>
      </c>
      <c r="AN53" s="23">
        <v>661432.37512710865</v>
      </c>
      <c r="AO53" s="23">
        <v>478189.86990539322</v>
      </c>
      <c r="AP53" s="23">
        <v>502045.59776974702</v>
      </c>
      <c r="AQ53" s="23">
        <v>445914.63021600031</v>
      </c>
      <c r="AR53" s="23">
        <v>456997.55554102472</v>
      </c>
      <c r="AS53" s="23">
        <v>466068.77157742222</v>
      </c>
      <c r="AT53" s="23">
        <v>473531.99856693723</v>
      </c>
      <c r="AU53" s="23">
        <v>479773.66496786242</v>
      </c>
      <c r="AV53" s="23">
        <v>215893.05562045411</v>
      </c>
      <c r="AW53" s="23">
        <v>216122.91307561201</v>
      </c>
      <c r="AX53" s="23">
        <v>216524.69144819569</v>
      </c>
      <c r="AY53" s="23">
        <v>216538.58362962311</v>
      </c>
      <c r="AZ53" s="23">
        <v>216533.52900000001</v>
      </c>
      <c r="BA53" s="23">
        <v>0</v>
      </c>
      <c r="BB53" s="23">
        <v>0</v>
      </c>
      <c r="BC53" s="23">
        <v>0</v>
      </c>
      <c r="BD53" s="23">
        <v>0</v>
      </c>
      <c r="BE53" s="23">
        <v>0</v>
      </c>
      <c r="BF53" s="23">
        <v>0</v>
      </c>
    </row>
    <row r="54" spans="1:58" x14ac:dyDescent="0.2">
      <c r="A54" s="72">
        <v>2040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1.033894230677118E-5</v>
      </c>
      <c r="L54" s="23">
        <v>1.1065166341861E-4</v>
      </c>
      <c r="M54" s="23">
        <v>9.7632386325228711E-4</v>
      </c>
      <c r="N54" s="23">
        <v>3.8813795521621779E-3</v>
      </c>
      <c r="O54" s="23">
        <v>0</v>
      </c>
      <c r="P54" s="23">
        <v>0</v>
      </c>
      <c r="Q54" s="23">
        <v>0</v>
      </c>
      <c r="R54" s="23">
        <v>0.2394005645562782</v>
      </c>
      <c r="S54" s="23">
        <v>2.8331765156483151</v>
      </c>
      <c r="T54" s="23">
        <v>0</v>
      </c>
      <c r="U54" s="23">
        <v>0</v>
      </c>
      <c r="V54" s="23">
        <v>10.223192513302569</v>
      </c>
      <c r="W54" s="23">
        <v>41.360430242746951</v>
      </c>
      <c r="X54" s="23">
        <v>503.83520925900177</v>
      </c>
      <c r="Y54" s="23">
        <v>2177.926608110979</v>
      </c>
      <c r="Z54" s="23">
        <v>4107.6126126376485</v>
      </c>
      <c r="AA54" s="23">
        <v>9969.1073432745379</v>
      </c>
      <c r="AB54" s="23">
        <v>14719.231331948849</v>
      </c>
      <c r="AC54" s="23">
        <v>17055.95786879705</v>
      </c>
      <c r="AD54" s="23">
        <v>39786.466002374364</v>
      </c>
      <c r="AE54" s="23">
        <v>48577.005416903732</v>
      </c>
      <c r="AF54" s="23">
        <v>37214.603784967672</v>
      </c>
      <c r="AG54" s="23">
        <v>19031.97715943557</v>
      </c>
      <c r="AH54" s="23">
        <v>14216.82912775797</v>
      </c>
      <c r="AI54" s="23">
        <v>47900.60803808926</v>
      </c>
      <c r="AJ54" s="23">
        <v>282941.38726682839</v>
      </c>
      <c r="AK54" s="23">
        <v>423057.57219110453</v>
      </c>
      <c r="AL54" s="23">
        <v>517085.23619180359</v>
      </c>
      <c r="AM54" s="23">
        <v>375082.50460873247</v>
      </c>
      <c r="AN54" s="23">
        <v>629862.47300667607</v>
      </c>
      <c r="AO54" s="23">
        <v>460316.41927375621</v>
      </c>
      <c r="AP54" s="23">
        <v>487692.3115000386</v>
      </c>
      <c r="AQ54" s="23">
        <v>436432.52072188462</v>
      </c>
      <c r="AR54" s="23">
        <v>450010.89426736382</v>
      </c>
      <c r="AS54" s="23">
        <v>461157.41629588779</v>
      </c>
      <c r="AT54" s="23">
        <v>470272.93510909629</v>
      </c>
      <c r="AU54" s="23">
        <v>477765.82728778158</v>
      </c>
      <c r="AV54" s="23">
        <v>215395.72596462141</v>
      </c>
      <c r="AW54" s="23">
        <v>215886.6578650563</v>
      </c>
      <c r="AX54" s="23">
        <v>216436.74615739161</v>
      </c>
      <c r="AY54" s="23">
        <v>216518.28408896361</v>
      </c>
      <c r="AZ54" s="23">
        <v>216532.1756696729</v>
      </c>
      <c r="BA54" s="23">
        <v>188972.72099999999</v>
      </c>
      <c r="BB54" s="23">
        <v>0</v>
      </c>
      <c r="BC54" s="23">
        <v>0</v>
      </c>
      <c r="BD54" s="23">
        <v>0</v>
      </c>
      <c r="BE54" s="23">
        <v>0</v>
      </c>
      <c r="BF54" s="23">
        <v>0</v>
      </c>
    </row>
    <row r="55" spans="1:58" x14ac:dyDescent="0.2">
      <c r="A55" s="72">
        <v>2041</v>
      </c>
      <c r="B55" s="23">
        <v>0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1.516661173520213E-6</v>
      </c>
      <c r="L55" s="23">
        <v>1.8528189878669289E-5</v>
      </c>
      <c r="M55" s="23">
        <v>1.8545052010226731E-4</v>
      </c>
      <c r="N55" s="23">
        <v>8.3126794034218336E-4</v>
      </c>
      <c r="O55" s="23">
        <v>0</v>
      </c>
      <c r="P55" s="23">
        <v>0</v>
      </c>
      <c r="Q55" s="23">
        <v>0</v>
      </c>
      <c r="R55" s="23">
        <v>7.8213666939985077E-2</v>
      </c>
      <c r="S55" s="23">
        <v>1.014699262897117</v>
      </c>
      <c r="T55" s="23">
        <v>0</v>
      </c>
      <c r="U55" s="23">
        <v>0</v>
      </c>
      <c r="V55" s="23">
        <v>4.6789099446390603</v>
      </c>
      <c r="W55" s="23">
        <v>20.34465822884156</v>
      </c>
      <c r="X55" s="23">
        <v>265.13933992942492</v>
      </c>
      <c r="Y55" s="23">
        <v>1220.7520179803259</v>
      </c>
      <c r="Z55" s="23">
        <v>2441.8311689114962</v>
      </c>
      <c r="AA55" s="23">
        <v>6259.402890697279</v>
      </c>
      <c r="AB55" s="23">
        <v>9722.6784638863337</v>
      </c>
      <c r="AC55" s="23">
        <v>11807.008877525839</v>
      </c>
      <c r="AD55" s="23">
        <v>28758.490755519389</v>
      </c>
      <c r="AE55" s="23">
        <v>36534.025409998787</v>
      </c>
      <c r="AF55" s="23">
        <v>29023.548249998519</v>
      </c>
      <c r="AG55" s="23">
        <v>15342.309257166869</v>
      </c>
      <c r="AH55" s="23">
        <v>11809.83504502858</v>
      </c>
      <c r="AI55" s="23">
        <v>40883.311510050669</v>
      </c>
      <c r="AJ55" s="23">
        <v>247434.52809425071</v>
      </c>
      <c r="AK55" s="23">
        <v>378078.5673884069</v>
      </c>
      <c r="AL55" s="23">
        <v>471073.42699818668</v>
      </c>
      <c r="AM55" s="23">
        <v>347526.09790203773</v>
      </c>
      <c r="AN55" s="23">
        <v>592237.50703357731</v>
      </c>
      <c r="AO55" s="23">
        <v>438345.70110607077</v>
      </c>
      <c r="AP55" s="23">
        <v>469463.68517060712</v>
      </c>
      <c r="AQ55" s="23">
        <v>423955.08653033018</v>
      </c>
      <c r="AR55" s="23">
        <v>440441.68015361938</v>
      </c>
      <c r="AS55" s="23">
        <v>454107.15831872728</v>
      </c>
      <c r="AT55" s="23">
        <v>465317.27705075109</v>
      </c>
      <c r="AU55" s="23">
        <v>474477.62468725833</v>
      </c>
      <c r="AV55" s="23">
        <v>214494.3016341528</v>
      </c>
      <c r="AW55" s="23">
        <v>215389.34294704589</v>
      </c>
      <c r="AX55" s="23">
        <v>216200.14787955181</v>
      </c>
      <c r="AY55" s="23">
        <v>216430.34140062059</v>
      </c>
      <c r="AZ55" s="23">
        <v>216511.87672973151</v>
      </c>
      <c r="BA55" s="23">
        <v>188971.53992418459</v>
      </c>
      <c r="BB55" s="23">
        <v>188646.71400000001</v>
      </c>
      <c r="BC55" s="23">
        <v>0</v>
      </c>
      <c r="BD55" s="23">
        <v>0</v>
      </c>
      <c r="BE55" s="23">
        <v>0</v>
      </c>
      <c r="BF55" s="23">
        <v>0</v>
      </c>
    </row>
    <row r="56" spans="1:58" x14ac:dyDescent="0.2">
      <c r="A56" s="72">
        <v>2042</v>
      </c>
      <c r="B56" s="23">
        <v>0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1.9367332566702011E-7</v>
      </c>
      <c r="L56" s="23">
        <v>2.7179749505115228E-6</v>
      </c>
      <c r="M56" s="23">
        <v>3.1052966972161109E-5</v>
      </c>
      <c r="N56" s="23">
        <v>1.5789747406897391E-4</v>
      </c>
      <c r="O56" s="23">
        <v>0</v>
      </c>
      <c r="P56" s="23">
        <v>0</v>
      </c>
      <c r="Q56" s="23">
        <v>0</v>
      </c>
      <c r="R56" s="23">
        <v>2.3185756619834932E-2</v>
      </c>
      <c r="S56" s="23">
        <v>0.33150861753221461</v>
      </c>
      <c r="T56" s="23">
        <v>0</v>
      </c>
      <c r="U56" s="23">
        <v>0</v>
      </c>
      <c r="V56" s="23">
        <v>1.9830953160783671</v>
      </c>
      <c r="W56" s="23">
        <v>9.3112619745100087</v>
      </c>
      <c r="X56" s="23">
        <v>130.4185962821488</v>
      </c>
      <c r="Y56" s="23">
        <v>642.41120572109833</v>
      </c>
      <c r="Z56" s="23">
        <v>1368.6734511230479</v>
      </c>
      <c r="AA56" s="23">
        <v>3720.994776930695</v>
      </c>
      <c r="AB56" s="23">
        <v>6104.6751315429519</v>
      </c>
      <c r="AC56" s="23">
        <v>7799.0316442180783</v>
      </c>
      <c r="AD56" s="23">
        <v>19908.102392528421</v>
      </c>
      <c r="AE56" s="23">
        <v>26407.55858921121</v>
      </c>
      <c r="AF56" s="23">
        <v>21828.168289780879</v>
      </c>
      <c r="AG56" s="23">
        <v>11965.417005773679</v>
      </c>
      <c r="AH56" s="23">
        <v>9520.3004931690066</v>
      </c>
      <c r="AI56" s="23">
        <v>33961.522691829618</v>
      </c>
      <c r="AJ56" s="23">
        <v>211186.10607981661</v>
      </c>
      <c r="AK56" s="23">
        <v>330632.76040305349</v>
      </c>
      <c r="AL56" s="23">
        <v>420989.4305680191</v>
      </c>
      <c r="AM56" s="23">
        <v>316602.17397755058</v>
      </c>
      <c r="AN56" s="23">
        <v>548727.24619696359</v>
      </c>
      <c r="AO56" s="23">
        <v>412161.02937949338</v>
      </c>
      <c r="AP56" s="23">
        <v>447056.37166847399</v>
      </c>
      <c r="AQ56" s="23">
        <v>408108.78616719111</v>
      </c>
      <c r="AR56" s="23">
        <v>427849.62567004329</v>
      </c>
      <c r="AS56" s="23">
        <v>444450.83958535432</v>
      </c>
      <c r="AT56" s="23">
        <v>458203.42237009091</v>
      </c>
      <c r="AU56" s="23">
        <v>469477.65830871178</v>
      </c>
      <c r="AV56" s="23">
        <v>213018.05389907569</v>
      </c>
      <c r="AW56" s="23">
        <v>214487.94532930481</v>
      </c>
      <c r="AX56" s="23">
        <v>215702.1108082486</v>
      </c>
      <c r="AY56" s="23">
        <v>216193.75012415391</v>
      </c>
      <c r="AZ56" s="23">
        <v>216423.93664384951</v>
      </c>
      <c r="BA56" s="23">
        <v>188953.82467273209</v>
      </c>
      <c r="BB56" s="23">
        <v>188645.53496172201</v>
      </c>
      <c r="BC56" s="23">
        <v>188319.90599999999</v>
      </c>
      <c r="BD56" s="23">
        <v>0</v>
      </c>
      <c r="BE56" s="23">
        <v>0</v>
      </c>
      <c r="BF56" s="23">
        <v>0</v>
      </c>
    </row>
    <row r="57" spans="1:58" x14ac:dyDescent="0.2">
      <c r="A57" s="72">
        <v>2043</v>
      </c>
      <c r="B57" s="23">
        <v>0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2.138878247994258E-8</v>
      </c>
      <c r="L57" s="23">
        <v>3.4707768414973899E-7</v>
      </c>
      <c r="M57" s="23">
        <v>4.5552850506224041E-6</v>
      </c>
      <c r="N57" s="23">
        <v>2.643931677596608E-5</v>
      </c>
      <c r="O57" s="23">
        <v>0</v>
      </c>
      <c r="P57" s="23">
        <v>0</v>
      </c>
      <c r="Q57" s="23">
        <v>0</v>
      </c>
      <c r="R57" s="23">
        <v>6.2024501615660426E-3</v>
      </c>
      <c r="S57" s="23">
        <v>9.8272826530147309E-2</v>
      </c>
      <c r="T57" s="23">
        <v>0</v>
      </c>
      <c r="U57" s="23">
        <v>0</v>
      </c>
      <c r="V57" s="23">
        <v>0.77457961038682011</v>
      </c>
      <c r="W57" s="23">
        <v>3.9464576636244351</v>
      </c>
      <c r="X57" s="23">
        <v>59.689462593645729</v>
      </c>
      <c r="Y57" s="23">
        <v>315.99372506686348</v>
      </c>
      <c r="Z57" s="23">
        <v>720.25370347459364</v>
      </c>
      <c r="AA57" s="23">
        <v>2085.6588398872868</v>
      </c>
      <c r="AB57" s="23">
        <v>3629.0145683208439</v>
      </c>
      <c r="AC57" s="23">
        <v>4896.8558104043104</v>
      </c>
      <c r="AD57" s="23">
        <v>13150.148538568579</v>
      </c>
      <c r="AE57" s="23">
        <v>18280.666562093909</v>
      </c>
      <c r="AF57" s="23">
        <v>15777.857121919869</v>
      </c>
      <c r="AG57" s="23">
        <v>8999.0077646501122</v>
      </c>
      <c r="AH57" s="23">
        <v>7424.8513383229456</v>
      </c>
      <c r="AI57" s="23">
        <v>27377.512048138309</v>
      </c>
      <c r="AJ57" s="23">
        <v>175431.03699086691</v>
      </c>
      <c r="AK57" s="23">
        <v>282196.0449486851</v>
      </c>
      <c r="AL57" s="23">
        <v>368158.65678579558</v>
      </c>
      <c r="AM57" s="23">
        <v>282941.38726682827</v>
      </c>
      <c r="AN57" s="23">
        <v>499899.83519351302</v>
      </c>
      <c r="AO57" s="23">
        <v>381880.55291184509</v>
      </c>
      <c r="AP57" s="23">
        <v>420351.36622214218</v>
      </c>
      <c r="AQ57" s="23">
        <v>388629.91739952483</v>
      </c>
      <c r="AR57" s="23">
        <v>411857.75791322353</v>
      </c>
      <c r="AS57" s="23">
        <v>431744.16480975639</v>
      </c>
      <c r="AT57" s="23">
        <v>448459.99901708908</v>
      </c>
      <c r="AU57" s="23">
        <v>462300.19896700641</v>
      </c>
      <c r="AV57" s="23">
        <v>210773.30503821879</v>
      </c>
      <c r="AW57" s="23">
        <v>213011.74134122039</v>
      </c>
      <c r="AX57" s="23">
        <v>214799.40426685731</v>
      </c>
      <c r="AY57" s="23">
        <v>215695.727790673</v>
      </c>
      <c r="AZ57" s="23">
        <v>216187.35236875599</v>
      </c>
      <c r="BA57" s="23">
        <v>188877.0777717286</v>
      </c>
      <c r="BB57" s="23">
        <v>188627.8502718021</v>
      </c>
      <c r="BC57" s="23">
        <v>188318.72900426559</v>
      </c>
      <c r="BD57" s="23">
        <v>187993.098</v>
      </c>
      <c r="BE57" s="23">
        <v>0</v>
      </c>
      <c r="BF57" s="23">
        <v>0</v>
      </c>
    </row>
    <row r="58" spans="1:58" x14ac:dyDescent="0.2">
      <c r="A58" s="72">
        <v>2044</v>
      </c>
      <c r="B58" s="23">
        <v>0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2.0292633621608821E-9</v>
      </c>
      <c r="L58" s="23">
        <v>3.8330364103336693E-8</v>
      </c>
      <c r="M58" s="23">
        <v>5.8169696733753901E-7</v>
      </c>
      <c r="N58" s="23">
        <v>3.8784900832890237E-6</v>
      </c>
      <c r="O58" s="23">
        <v>0</v>
      </c>
      <c r="P58" s="23">
        <v>0</v>
      </c>
      <c r="Q58" s="23">
        <v>0</v>
      </c>
      <c r="R58" s="23">
        <v>1.48890083237735E-3</v>
      </c>
      <c r="S58" s="23">
        <v>2.628908423320642E-2</v>
      </c>
      <c r="T58" s="23">
        <v>0</v>
      </c>
      <c r="U58" s="23">
        <v>0</v>
      </c>
      <c r="V58" s="23">
        <v>0.27741489292091998</v>
      </c>
      <c r="W58" s="23">
        <v>1.5414516966049341</v>
      </c>
      <c r="X58" s="23">
        <v>25.298604822330041</v>
      </c>
      <c r="Y58" s="23">
        <v>144.62274683128919</v>
      </c>
      <c r="Z58" s="23">
        <v>354.28343828259938</v>
      </c>
      <c r="AA58" s="23">
        <v>1097.561658977698</v>
      </c>
      <c r="AB58" s="23">
        <v>2034.102912861759</v>
      </c>
      <c r="AC58" s="23">
        <v>2911.0084798946968</v>
      </c>
      <c r="AD58" s="23">
        <v>8256.7149636466711</v>
      </c>
      <c r="AE58" s="23">
        <v>12075.15794000534</v>
      </c>
      <c r="AF58" s="23">
        <v>10922.241983702859</v>
      </c>
      <c r="AG58" s="23">
        <v>6504.6712516033222</v>
      </c>
      <c r="AH58" s="23">
        <v>5584.1175291007467</v>
      </c>
      <c r="AI58" s="23">
        <v>21351.6324528228</v>
      </c>
      <c r="AJ58" s="23">
        <v>141420.7888267129</v>
      </c>
      <c r="AK58" s="23">
        <v>234418.56909544321</v>
      </c>
      <c r="AL58" s="23">
        <v>314224.50918633293</v>
      </c>
      <c r="AM58" s="23">
        <v>247434.52809425071</v>
      </c>
      <c r="AN58" s="23">
        <v>446751.04749641032</v>
      </c>
      <c r="AO58" s="23">
        <v>347899.66561222193</v>
      </c>
      <c r="AP58" s="23">
        <v>389469.16546629678</v>
      </c>
      <c r="AQ58" s="23">
        <v>365415.02836432692</v>
      </c>
      <c r="AR58" s="23">
        <v>392199.95222694671</v>
      </c>
      <c r="AS58" s="23">
        <v>415606.72965925589</v>
      </c>
      <c r="AT58" s="23">
        <v>435638.70394946949</v>
      </c>
      <c r="AU58" s="23">
        <v>452469.66009539942</v>
      </c>
      <c r="AV58" s="23">
        <v>207550.96463403729</v>
      </c>
      <c r="AW58" s="23">
        <v>210767.05900104941</v>
      </c>
      <c r="AX58" s="23">
        <v>213321.05667613339</v>
      </c>
      <c r="AY58" s="23">
        <v>214793.0479620093</v>
      </c>
      <c r="AZ58" s="23">
        <v>215689.3447730974</v>
      </c>
      <c r="BA58" s="23">
        <v>188670.60640252911</v>
      </c>
      <c r="BB58" s="23">
        <v>188551.23577100341</v>
      </c>
      <c r="BC58" s="23">
        <v>188301.07495096809</v>
      </c>
      <c r="BD58" s="23">
        <v>187991.92304680921</v>
      </c>
      <c r="BE58" s="23">
        <v>187666.29</v>
      </c>
      <c r="BF58" s="23">
        <v>0</v>
      </c>
    </row>
    <row r="59" spans="1:58" x14ac:dyDescent="0.2">
      <c r="A59" s="72">
        <v>2045</v>
      </c>
      <c r="B59" s="23">
        <v>0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1.6427171906900851E-10</v>
      </c>
      <c r="L59" s="23">
        <v>3.6365979973908542E-9</v>
      </c>
      <c r="M59" s="23">
        <v>6.424111250619967E-8</v>
      </c>
      <c r="N59" s="23">
        <v>4.952721716042083E-7</v>
      </c>
      <c r="O59" s="23">
        <v>0</v>
      </c>
      <c r="P59" s="23">
        <v>0</v>
      </c>
      <c r="Q59" s="23">
        <v>0</v>
      </c>
      <c r="R59" s="23">
        <v>3.1887516066668019E-4</v>
      </c>
      <c r="S59" s="23">
        <v>6.3107059916103318E-3</v>
      </c>
      <c r="T59" s="23">
        <v>0</v>
      </c>
      <c r="U59" s="23">
        <v>0</v>
      </c>
      <c r="V59" s="23">
        <v>9.0633186598053278E-2</v>
      </c>
      <c r="W59" s="23">
        <v>0.55206934396695084</v>
      </c>
      <c r="X59" s="23">
        <v>9.8814128134606314</v>
      </c>
      <c r="Y59" s="23">
        <v>61.296476152126793</v>
      </c>
      <c r="Z59" s="23">
        <v>162.14702994631091</v>
      </c>
      <c r="AA59" s="23">
        <v>539.87631912744325</v>
      </c>
      <c r="AB59" s="23">
        <v>1070.4307554406021</v>
      </c>
      <c r="AC59" s="23">
        <v>1631.652537305433</v>
      </c>
      <c r="AD59" s="23">
        <v>4908.3265274385149</v>
      </c>
      <c r="AE59" s="23">
        <v>7581.7498912062956</v>
      </c>
      <c r="AF59" s="23">
        <v>7214.6054720809097</v>
      </c>
      <c r="AG59" s="23">
        <v>4502.8670804569902</v>
      </c>
      <c r="AH59" s="23">
        <v>4036.3170815119379</v>
      </c>
      <c r="AI59" s="23">
        <v>16058.23734669612</v>
      </c>
      <c r="AJ59" s="23">
        <v>110293.612469493</v>
      </c>
      <c r="AK59" s="23">
        <v>188972.5987245506</v>
      </c>
      <c r="AL59" s="23">
        <v>261024.42304452771</v>
      </c>
      <c r="AM59" s="23">
        <v>211186.10607981661</v>
      </c>
      <c r="AN59" s="23">
        <v>390687.3988309105</v>
      </c>
      <c r="AO59" s="23">
        <v>310911.36482520658</v>
      </c>
      <c r="AP59" s="23">
        <v>354813.02045583422</v>
      </c>
      <c r="AQ59" s="23">
        <v>338568.8678139972</v>
      </c>
      <c r="AR59" s="23">
        <v>368771.80641799088</v>
      </c>
      <c r="AS59" s="23">
        <v>395769.98705436848</v>
      </c>
      <c r="AT59" s="23">
        <v>419355.7014052883</v>
      </c>
      <c r="AU59" s="23">
        <v>439533.7303938797</v>
      </c>
      <c r="AV59" s="23">
        <v>203137.51677000121</v>
      </c>
      <c r="AW59" s="23">
        <v>207544.81408741369</v>
      </c>
      <c r="AX59" s="23">
        <v>211073.11482235321</v>
      </c>
      <c r="AY59" s="23">
        <v>213314.744118278</v>
      </c>
      <c r="AZ59" s="23">
        <v>214786.69165716119</v>
      </c>
      <c r="BA59" s="23">
        <v>188235.98618059439</v>
      </c>
      <c r="BB59" s="23">
        <v>188345.1205966626</v>
      </c>
      <c r="BC59" s="23">
        <v>188224.5931756818</v>
      </c>
      <c r="BD59" s="23">
        <v>187974.29963013419</v>
      </c>
      <c r="BE59" s="23">
        <v>187665.11708935289</v>
      </c>
      <c r="BF59" s="23">
        <v>187339.48199999999</v>
      </c>
    </row>
    <row r="72" spans="12:20" x14ac:dyDescent="0.2">
      <c r="L72" s="4"/>
    </row>
    <row r="73" spans="12:20" x14ac:dyDescent="0.2">
      <c r="L73" s="4"/>
      <c r="M73" s="4"/>
    </row>
    <row r="74" spans="12:20" x14ac:dyDescent="0.2">
      <c r="L74" s="4"/>
      <c r="M74" s="4"/>
      <c r="N74" s="4"/>
    </row>
    <row r="75" spans="12:20" x14ac:dyDescent="0.2">
      <c r="L75" s="4"/>
      <c r="M75" s="4"/>
      <c r="N75" s="4"/>
      <c r="O75" s="4"/>
    </row>
    <row r="76" spans="12:20" x14ac:dyDescent="0.2">
      <c r="L76" s="4"/>
      <c r="M76" s="4"/>
      <c r="N76" s="4"/>
      <c r="O76" s="4"/>
    </row>
    <row r="77" spans="12:20" x14ac:dyDescent="0.2">
      <c r="L77" s="4"/>
      <c r="M77" s="4"/>
      <c r="N77" s="4"/>
      <c r="O77" s="4"/>
    </row>
    <row r="78" spans="12:20" x14ac:dyDescent="0.2">
      <c r="L78" s="4"/>
      <c r="M78" s="4"/>
      <c r="N78" s="4"/>
      <c r="O78" s="4"/>
    </row>
    <row r="79" spans="12:20" x14ac:dyDescent="0.2">
      <c r="L79" s="4"/>
      <c r="M79" s="4"/>
      <c r="N79" s="4"/>
      <c r="O79" s="4"/>
      <c r="S79" s="4"/>
    </row>
    <row r="80" spans="12:20" x14ac:dyDescent="0.2">
      <c r="L80" s="4"/>
      <c r="M80" s="4"/>
      <c r="N80" s="4"/>
      <c r="O80" s="4"/>
      <c r="S80" s="4"/>
      <c r="T80" s="4"/>
    </row>
    <row r="81" spans="12:36" x14ac:dyDescent="0.2">
      <c r="L81" s="4"/>
      <c r="M81" s="4"/>
      <c r="N81" s="4"/>
      <c r="O81" s="4"/>
      <c r="S81" s="4"/>
      <c r="T81" s="4"/>
    </row>
    <row r="82" spans="12:36" x14ac:dyDescent="0.2">
      <c r="L82" s="4"/>
      <c r="M82" s="4"/>
      <c r="N82" s="4"/>
      <c r="O82" s="4"/>
      <c r="S82" s="4"/>
      <c r="T82" s="4"/>
    </row>
    <row r="83" spans="12:36" x14ac:dyDescent="0.2">
      <c r="L83" s="4"/>
      <c r="M83" s="4"/>
      <c r="N83" s="4"/>
      <c r="O83" s="4"/>
      <c r="S83" s="4"/>
      <c r="T83" s="4"/>
      <c r="W83" s="4"/>
    </row>
    <row r="84" spans="12:36" x14ac:dyDescent="0.2">
      <c r="L84" s="4"/>
      <c r="M84" s="4"/>
      <c r="N84" s="4"/>
      <c r="O84" s="4"/>
      <c r="S84" s="4"/>
      <c r="T84" s="4"/>
      <c r="W84" s="4"/>
      <c r="X84" s="4"/>
    </row>
    <row r="85" spans="12:36" x14ac:dyDescent="0.2">
      <c r="L85" s="4"/>
      <c r="M85" s="4"/>
      <c r="N85" s="4"/>
      <c r="O85" s="4"/>
      <c r="S85" s="4"/>
      <c r="T85" s="4"/>
      <c r="W85" s="4"/>
      <c r="X85" s="4"/>
      <c r="Y85" s="4"/>
    </row>
    <row r="86" spans="12:36" x14ac:dyDescent="0.2">
      <c r="L86" s="4"/>
      <c r="M86" s="4"/>
      <c r="N86" s="4"/>
      <c r="O86" s="4"/>
      <c r="S86" s="4"/>
      <c r="T86" s="4"/>
      <c r="W86" s="4"/>
      <c r="X86" s="4"/>
      <c r="Y86" s="4"/>
      <c r="Z86" s="4"/>
    </row>
    <row r="87" spans="12:36" x14ac:dyDescent="0.2">
      <c r="L87" s="4"/>
      <c r="M87" s="4"/>
      <c r="N87" s="4"/>
      <c r="O87" s="4"/>
      <c r="S87" s="4"/>
      <c r="T87" s="4"/>
      <c r="W87" s="4"/>
      <c r="X87" s="4"/>
      <c r="Y87" s="4"/>
      <c r="Z87" s="4"/>
      <c r="AA87" s="4"/>
    </row>
    <row r="88" spans="12:36" x14ac:dyDescent="0.2">
      <c r="L88" s="4"/>
      <c r="M88" s="4"/>
      <c r="N88" s="4"/>
      <c r="O88" s="4"/>
      <c r="S88" s="4"/>
      <c r="T88" s="4"/>
      <c r="W88" s="4"/>
      <c r="X88" s="4"/>
      <c r="Y88" s="4"/>
      <c r="Z88" s="4"/>
      <c r="AA88" s="4"/>
      <c r="AB88" s="4"/>
    </row>
    <row r="89" spans="12:36" x14ac:dyDescent="0.2">
      <c r="L89" s="4"/>
      <c r="M89" s="4"/>
      <c r="N89" s="4"/>
      <c r="O89" s="4"/>
      <c r="S89" s="4"/>
      <c r="T89" s="4"/>
      <c r="W89" s="4"/>
      <c r="X89" s="4"/>
      <c r="Y89" s="4"/>
      <c r="Z89" s="4"/>
      <c r="AA89" s="4"/>
      <c r="AB89" s="4"/>
      <c r="AC89" s="4"/>
    </row>
    <row r="90" spans="12:36" x14ac:dyDescent="0.2">
      <c r="L90" s="4"/>
      <c r="M90" s="4"/>
      <c r="N90" s="4"/>
      <c r="O90" s="4"/>
      <c r="S90" s="4"/>
      <c r="T90" s="4"/>
      <c r="W90" s="4"/>
      <c r="X90" s="4"/>
      <c r="Y90" s="4"/>
      <c r="Z90" s="4"/>
      <c r="AA90" s="4"/>
      <c r="AB90" s="4"/>
      <c r="AC90" s="4"/>
      <c r="AD90" s="4"/>
    </row>
    <row r="91" spans="12:36" x14ac:dyDescent="0.2">
      <c r="L91" s="4"/>
      <c r="M91" s="4"/>
      <c r="N91" s="4"/>
      <c r="O91" s="4"/>
      <c r="S91" s="4"/>
      <c r="T91" s="4"/>
      <c r="W91" s="4"/>
      <c r="X91" s="4"/>
      <c r="Y91" s="4"/>
      <c r="Z91" s="4"/>
      <c r="AA91" s="4"/>
      <c r="AB91" s="4"/>
      <c r="AC91" s="4"/>
      <c r="AD91" s="4"/>
      <c r="AE91" s="4"/>
    </row>
    <row r="92" spans="12:36" x14ac:dyDescent="0.2">
      <c r="L92" s="4"/>
      <c r="M92" s="4"/>
      <c r="N92" s="4"/>
      <c r="O92" s="4"/>
      <c r="S92" s="4"/>
      <c r="T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2:36" x14ac:dyDescent="0.2">
      <c r="L93" s="4"/>
      <c r="M93" s="4"/>
      <c r="N93" s="4"/>
      <c r="O93" s="4"/>
      <c r="S93" s="4"/>
      <c r="T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2:36" x14ac:dyDescent="0.2">
      <c r="L94" s="4"/>
      <c r="M94" s="4"/>
      <c r="N94" s="4"/>
      <c r="O94" s="4"/>
      <c r="S94" s="4"/>
      <c r="T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2:36" x14ac:dyDescent="0.2">
      <c r="L95" s="4"/>
      <c r="M95" s="4"/>
      <c r="N95" s="4"/>
      <c r="O95" s="4"/>
      <c r="S95" s="4"/>
      <c r="T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12:36" x14ac:dyDescent="0.2">
      <c r="L96" s="4"/>
      <c r="M96" s="4"/>
      <c r="N96" s="4"/>
      <c r="O96" s="4"/>
      <c r="S96" s="4"/>
      <c r="T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2:52" x14ac:dyDescent="0.2">
      <c r="L97" s="4"/>
      <c r="M97" s="4"/>
      <c r="N97" s="4"/>
      <c r="O97" s="4"/>
      <c r="S97" s="4"/>
      <c r="T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2:52" x14ac:dyDescent="0.2">
      <c r="L98" s="4"/>
      <c r="M98" s="4"/>
      <c r="N98" s="4"/>
      <c r="O98" s="4"/>
      <c r="S98" s="4"/>
      <c r="T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2:52" x14ac:dyDescent="0.2">
      <c r="L99" s="4"/>
      <c r="M99" s="4"/>
      <c r="N99" s="4"/>
      <c r="O99" s="4"/>
      <c r="S99" s="4"/>
      <c r="T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2:52" x14ac:dyDescent="0.2">
      <c r="L100" s="4"/>
      <c r="M100" s="4"/>
      <c r="N100" s="4"/>
      <c r="O100" s="4"/>
      <c r="S100" s="4"/>
      <c r="T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2:52" x14ac:dyDescent="0.2">
      <c r="L101" s="4"/>
      <c r="M101" s="4"/>
      <c r="N101" s="4"/>
      <c r="O101" s="4"/>
      <c r="S101" s="4"/>
      <c r="T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12:52" x14ac:dyDescent="0.2">
      <c r="L102" s="4"/>
      <c r="M102" s="4"/>
      <c r="N102" s="4"/>
      <c r="O102" s="4"/>
      <c r="S102" s="4"/>
      <c r="T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2:52" x14ac:dyDescent="0.2">
      <c r="L103" s="4"/>
      <c r="M103" s="4"/>
      <c r="N103" s="4"/>
      <c r="O103" s="4"/>
      <c r="S103" s="4"/>
      <c r="T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2:52" x14ac:dyDescent="0.2">
      <c r="L104" s="8"/>
      <c r="M104" s="4"/>
      <c r="N104" s="4"/>
      <c r="O104" s="4"/>
      <c r="S104" s="4"/>
      <c r="T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2:52" x14ac:dyDescent="0.2">
      <c r="L105" s="4"/>
      <c r="M105" s="4"/>
      <c r="N105" s="4"/>
      <c r="O105" s="4"/>
      <c r="S105" s="4"/>
      <c r="T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spans="12:52" x14ac:dyDescent="0.2">
      <c r="M106" s="4"/>
      <c r="N106" s="4"/>
      <c r="O106" s="4"/>
      <c r="S106" s="4"/>
      <c r="T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2:52" x14ac:dyDescent="0.2">
      <c r="M107" s="4"/>
      <c r="N107" s="4"/>
      <c r="O107" s="4"/>
      <c r="S107" s="4"/>
      <c r="T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</row>
    <row r="108" spans="12:52" x14ac:dyDescent="0.2">
      <c r="N108" s="4"/>
      <c r="O108" s="4"/>
      <c r="S108" s="4"/>
      <c r="T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12:52" x14ac:dyDescent="0.2">
      <c r="O109" s="4"/>
      <c r="S109" s="4"/>
      <c r="T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2:52" x14ac:dyDescent="0.2">
      <c r="S110" s="4"/>
      <c r="T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2:52" x14ac:dyDescent="0.2">
      <c r="S111" s="4"/>
      <c r="T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</row>
    <row r="112" spans="12:52" x14ac:dyDescent="0.2">
      <c r="S112" s="4"/>
      <c r="T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2:59" x14ac:dyDescent="0.2">
      <c r="L113" s="5"/>
      <c r="T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</row>
    <row r="114" spans="12:59" x14ac:dyDescent="0.2">
      <c r="L114" s="5"/>
      <c r="T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</row>
    <row r="115" spans="12:59" x14ac:dyDescent="0.2">
      <c r="L115" s="5"/>
      <c r="M115" s="5"/>
      <c r="T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spans="12:59" x14ac:dyDescent="0.2">
      <c r="L116" s="5"/>
      <c r="M116" s="5"/>
      <c r="N116" s="5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</row>
    <row r="117" spans="12:59" x14ac:dyDescent="0.2">
      <c r="L117" s="5"/>
      <c r="M117" s="5"/>
      <c r="N117" s="5"/>
      <c r="O117" s="5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</row>
    <row r="118" spans="12:59" x14ac:dyDescent="0.2">
      <c r="L118" s="5"/>
      <c r="M118" s="5"/>
      <c r="N118" s="5"/>
      <c r="O118" s="5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</row>
    <row r="119" spans="12:59" x14ac:dyDescent="0.2">
      <c r="L119" s="5"/>
      <c r="M119" s="5"/>
      <c r="N119" s="5"/>
      <c r="O119" s="5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570C-93DC-2549-B8C8-05DEC6AB24D4}">
  <dimension ref="A1:E59"/>
  <sheetViews>
    <sheetView workbookViewId="0">
      <selection activeCell="D30" sqref="A1:E59"/>
    </sheetView>
  </sheetViews>
  <sheetFormatPr baseColWidth="10" defaultRowHeight="16" x14ac:dyDescent="0.2"/>
  <cols>
    <col min="2" max="2" width="16.83203125" customWidth="1"/>
    <col min="5" max="5" width="13.5" customWidth="1"/>
  </cols>
  <sheetData>
    <row r="1" spans="1:5" ht="25" customHeight="1" x14ac:dyDescent="0.2">
      <c r="A1" s="19" t="s">
        <v>43</v>
      </c>
      <c r="B1" s="23"/>
      <c r="C1" s="23"/>
      <c r="D1" s="23"/>
      <c r="E1" s="23"/>
    </row>
    <row r="2" spans="1:5" x14ac:dyDescent="0.2">
      <c r="A2" s="73" t="s">
        <v>22</v>
      </c>
      <c r="B2" s="73" t="s">
        <v>24</v>
      </c>
      <c r="C2" s="73" t="s">
        <v>49</v>
      </c>
      <c r="D2" s="73" t="s">
        <v>50</v>
      </c>
      <c r="E2" s="73" t="s">
        <v>51</v>
      </c>
    </row>
    <row r="3" spans="1:5" x14ac:dyDescent="0.2">
      <c r="A3" s="74">
        <v>1989</v>
      </c>
      <c r="B3" s="75">
        <v>0</v>
      </c>
      <c r="C3" s="75">
        <v>0</v>
      </c>
      <c r="D3" s="75">
        <v>0</v>
      </c>
      <c r="E3" s="75">
        <v>0</v>
      </c>
    </row>
    <row r="4" spans="1:5" x14ac:dyDescent="0.2">
      <c r="A4" s="74">
        <v>1990</v>
      </c>
      <c r="B4" s="75">
        <v>0</v>
      </c>
      <c r="C4" s="75">
        <v>0</v>
      </c>
      <c r="D4" s="75">
        <v>0</v>
      </c>
      <c r="E4" s="75">
        <v>0</v>
      </c>
    </row>
    <row r="5" spans="1:5" x14ac:dyDescent="0.2">
      <c r="A5" s="74">
        <v>1991</v>
      </c>
      <c r="B5" s="75">
        <v>0</v>
      </c>
      <c r="C5" s="75">
        <v>0</v>
      </c>
      <c r="D5" s="75">
        <v>0</v>
      </c>
      <c r="E5" s="75">
        <v>0</v>
      </c>
    </row>
    <row r="6" spans="1:5" x14ac:dyDescent="0.2">
      <c r="A6" s="74">
        <v>1992</v>
      </c>
      <c r="B6" s="75">
        <v>0</v>
      </c>
      <c r="C6" s="75">
        <v>0</v>
      </c>
      <c r="D6" s="75">
        <v>0</v>
      </c>
      <c r="E6" s="75">
        <v>0</v>
      </c>
    </row>
    <row r="7" spans="1:5" x14ac:dyDescent="0.2">
      <c r="A7" s="74">
        <v>1993</v>
      </c>
      <c r="B7" s="75">
        <v>0</v>
      </c>
      <c r="C7" s="75">
        <v>0</v>
      </c>
      <c r="D7" s="75">
        <v>0</v>
      </c>
      <c r="E7" s="75">
        <v>0</v>
      </c>
    </row>
    <row r="8" spans="1:5" x14ac:dyDescent="0.2">
      <c r="A8" s="74">
        <v>1994</v>
      </c>
      <c r="B8" s="75">
        <v>0</v>
      </c>
      <c r="C8" s="75">
        <v>0</v>
      </c>
      <c r="D8" s="75">
        <v>0</v>
      </c>
      <c r="E8" s="75">
        <v>0</v>
      </c>
    </row>
    <row r="9" spans="1:5" x14ac:dyDescent="0.2">
      <c r="A9" s="74">
        <v>1995</v>
      </c>
      <c r="B9" s="75">
        <v>0</v>
      </c>
      <c r="C9" s="75">
        <v>0</v>
      </c>
      <c r="D9" s="75">
        <v>0</v>
      </c>
      <c r="E9" s="75">
        <v>0</v>
      </c>
    </row>
    <row r="10" spans="1:5" x14ac:dyDescent="0.2">
      <c r="A10" s="74">
        <v>1996</v>
      </c>
      <c r="B10" s="75">
        <v>0</v>
      </c>
      <c r="C10" s="75">
        <v>0</v>
      </c>
      <c r="D10" s="75">
        <v>0</v>
      </c>
      <c r="E10" s="75">
        <v>0</v>
      </c>
    </row>
    <row r="11" spans="1:5" x14ac:dyDescent="0.2">
      <c r="A11" s="74">
        <v>1997</v>
      </c>
      <c r="B11" s="75">
        <v>0</v>
      </c>
      <c r="C11" s="75">
        <v>0</v>
      </c>
      <c r="D11" s="75">
        <v>0</v>
      </c>
      <c r="E11" s="75">
        <v>0</v>
      </c>
    </row>
    <row r="12" spans="1:5" x14ac:dyDescent="0.2">
      <c r="A12" s="74">
        <v>1998</v>
      </c>
      <c r="B12" s="75">
        <v>2.88854159252669</v>
      </c>
      <c r="C12" s="75">
        <v>2.88854159252669</v>
      </c>
      <c r="D12" s="75">
        <v>2.88854159252669</v>
      </c>
      <c r="E12" s="75">
        <v>0</v>
      </c>
    </row>
    <row r="13" spans="1:5" x14ac:dyDescent="0.2">
      <c r="A13" s="74">
        <v>1999</v>
      </c>
      <c r="B13" s="75">
        <v>5.1764915124555166</v>
      </c>
      <c r="C13" s="75">
        <v>8.0650150516536705</v>
      </c>
      <c r="D13" s="75">
        <v>5.1764734591269814</v>
      </c>
      <c r="E13" s="75">
        <v>1.8053328535643231E-5</v>
      </c>
    </row>
    <row r="14" spans="1:5" x14ac:dyDescent="0.2">
      <c r="A14" s="74">
        <v>2000</v>
      </c>
      <c r="B14" s="75">
        <v>8.6757217526690376</v>
      </c>
      <c r="C14" s="75">
        <v>16.740433664963369</v>
      </c>
      <c r="D14" s="75">
        <v>8.6754186133096987</v>
      </c>
      <c r="E14" s="75">
        <v>3.0313935933918402E-4</v>
      </c>
    </row>
    <row r="15" spans="1:5" x14ac:dyDescent="0.2">
      <c r="A15" s="74">
        <v>2001</v>
      </c>
      <c r="B15" s="75">
        <v>7.3867387900355874</v>
      </c>
      <c r="C15" s="75">
        <v>24.125459847232811</v>
      </c>
      <c r="D15" s="75">
        <v>7.3850261822694412</v>
      </c>
      <c r="E15" s="75">
        <v>1.7126077661450839E-3</v>
      </c>
    </row>
    <row r="16" spans="1:5" x14ac:dyDescent="0.2">
      <c r="A16" s="74">
        <v>2002</v>
      </c>
      <c r="B16" s="75">
        <v>0</v>
      </c>
      <c r="C16" s="75">
        <v>24.119342045128612</v>
      </c>
      <c r="D16" s="75">
        <v>-6.1178021042032921E-3</v>
      </c>
      <c r="E16" s="75">
        <v>6.1178021042032921E-3</v>
      </c>
    </row>
    <row r="17" spans="1:5" x14ac:dyDescent="0.2">
      <c r="A17" s="74">
        <v>2003</v>
      </c>
      <c r="B17" s="75">
        <v>0</v>
      </c>
      <c r="C17" s="75">
        <v>24.10282691767906</v>
      </c>
      <c r="D17" s="75">
        <v>-1.6515127449551071E-2</v>
      </c>
      <c r="E17" s="75">
        <v>1.6515127449551071E-2</v>
      </c>
    </row>
    <row r="18" spans="1:5" x14ac:dyDescent="0.2">
      <c r="A18" s="74">
        <v>2004</v>
      </c>
      <c r="B18" s="75">
        <v>0</v>
      </c>
      <c r="C18" s="75">
        <v>24.06640109031251</v>
      </c>
      <c r="D18" s="75">
        <v>-3.6425827366547307E-2</v>
      </c>
      <c r="E18" s="75">
        <v>3.6425827366547307E-2</v>
      </c>
    </row>
    <row r="19" spans="1:5" x14ac:dyDescent="0.2">
      <c r="A19" s="74">
        <v>2005</v>
      </c>
      <c r="B19" s="75">
        <v>2.8335599199288248</v>
      </c>
      <c r="C19" s="75">
        <v>26.830638011584941</v>
      </c>
      <c r="D19" s="75">
        <v>2.7642369212724298</v>
      </c>
      <c r="E19" s="75">
        <v>6.9322998656395615E-2</v>
      </c>
    </row>
    <row r="20" spans="1:5" x14ac:dyDescent="0.2">
      <c r="A20" s="74">
        <v>2006</v>
      </c>
      <c r="B20" s="75">
        <v>12.0100433658363</v>
      </c>
      <c r="C20" s="75">
        <v>38.722183589806747</v>
      </c>
      <c r="D20" s="75">
        <v>11.891545578221811</v>
      </c>
      <c r="E20" s="75">
        <v>0.1184977876144931</v>
      </c>
    </row>
    <row r="21" spans="1:5" x14ac:dyDescent="0.2">
      <c r="A21" s="74">
        <v>2007</v>
      </c>
      <c r="B21" s="75">
        <v>0</v>
      </c>
      <c r="C21" s="75">
        <v>38.535040639256202</v>
      </c>
      <c r="D21" s="75">
        <v>-0.18714295055054389</v>
      </c>
      <c r="E21" s="75">
        <v>0.18714295055054389</v>
      </c>
    </row>
    <row r="22" spans="1:5" x14ac:dyDescent="0.2">
      <c r="A22" s="74">
        <v>2008</v>
      </c>
      <c r="B22" s="75">
        <v>0</v>
      </c>
      <c r="C22" s="75">
        <v>38.256179339420846</v>
      </c>
      <c r="D22" s="75">
        <v>-0.27886129983534919</v>
      </c>
      <c r="E22" s="75">
        <v>0.27886129983534919</v>
      </c>
    </row>
    <row r="23" spans="1:5" x14ac:dyDescent="0.2">
      <c r="A23" s="74">
        <v>2009</v>
      </c>
      <c r="B23" s="75">
        <v>3.283499866548043</v>
      </c>
      <c r="C23" s="75">
        <v>41.142509781689007</v>
      </c>
      <c r="D23" s="75">
        <v>2.8863304422681608</v>
      </c>
      <c r="E23" s="75">
        <v>0.39716942427988222</v>
      </c>
    </row>
    <row r="24" spans="1:5" x14ac:dyDescent="0.2">
      <c r="A24" s="74">
        <v>2010</v>
      </c>
      <c r="B24" s="75">
        <v>6.5343269719750898</v>
      </c>
      <c r="C24" s="75">
        <v>47.13247731893707</v>
      </c>
      <c r="D24" s="75">
        <v>5.9899675372480559</v>
      </c>
      <c r="E24" s="75">
        <v>0.54435943472703363</v>
      </c>
    </row>
    <row r="25" spans="1:5" x14ac:dyDescent="0.2">
      <c r="A25" s="74">
        <v>2011</v>
      </c>
      <c r="B25" s="75">
        <v>41.888034772953773</v>
      </c>
      <c r="C25" s="75">
        <v>88.299282881659948</v>
      </c>
      <c r="D25" s="75">
        <v>41.166805562722892</v>
      </c>
      <c r="E25" s="75">
        <v>0.72122921023089293</v>
      </c>
    </row>
    <row r="26" spans="1:5" x14ac:dyDescent="0.2">
      <c r="A26" s="74">
        <v>2012</v>
      </c>
      <c r="B26" s="75">
        <v>101.4913250177936</v>
      </c>
      <c r="C26" s="75">
        <v>188.863302912591</v>
      </c>
      <c r="D26" s="75">
        <v>100.564020030931</v>
      </c>
      <c r="E26" s="75">
        <v>0.92730498686258211</v>
      </c>
    </row>
    <row r="27" spans="1:5" x14ac:dyDescent="0.2">
      <c r="A27" s="74">
        <v>2013</v>
      </c>
      <c r="B27" s="75">
        <v>113.7892708962887</v>
      </c>
      <c r="C27" s="75">
        <v>301.48907229317189</v>
      </c>
      <c r="D27" s="75">
        <v>112.625769380581</v>
      </c>
      <c r="E27" s="75">
        <v>1.1635015157077431</v>
      </c>
    </row>
    <row r="28" spans="1:5" x14ac:dyDescent="0.2">
      <c r="A28" s="74">
        <v>2014</v>
      </c>
      <c r="B28" s="75">
        <v>173.39826277366549</v>
      </c>
      <c r="C28" s="75">
        <v>473.44883060985683</v>
      </c>
      <c r="D28" s="75">
        <v>171.9597583166848</v>
      </c>
      <c r="E28" s="75">
        <v>1.4385044569806491</v>
      </c>
    </row>
    <row r="29" spans="1:5" x14ac:dyDescent="0.2">
      <c r="A29" s="74">
        <v>2015</v>
      </c>
      <c r="B29" s="75">
        <v>169.1119873718861</v>
      </c>
      <c r="C29" s="75">
        <v>640.78653925598076</v>
      </c>
      <c r="D29" s="75">
        <v>167.33770864612401</v>
      </c>
      <c r="E29" s="75">
        <v>1.7742787257620951</v>
      </c>
    </row>
    <row r="30" spans="1:5" x14ac:dyDescent="0.2">
      <c r="A30" s="74">
        <v>2016</v>
      </c>
      <c r="B30" s="75">
        <v>135.65292175699031</v>
      </c>
      <c r="C30" s="75">
        <v>774.22790892387047</v>
      </c>
      <c r="D30" s="75">
        <v>133.44136966788969</v>
      </c>
      <c r="E30" s="75">
        <v>2.2115520891006448</v>
      </c>
    </row>
    <row r="31" spans="1:5" x14ac:dyDescent="0.2">
      <c r="A31" s="74">
        <v>2017</v>
      </c>
      <c r="B31" s="75">
        <v>228.72789240671071</v>
      </c>
      <c r="C31" s="75">
        <v>1000.14200976008</v>
      </c>
      <c r="D31" s="75">
        <v>225.91410083620929</v>
      </c>
      <c r="E31" s="75">
        <v>2.81379157050146</v>
      </c>
    </row>
    <row r="32" spans="1:5" x14ac:dyDescent="0.2">
      <c r="A32" s="74">
        <v>2018</v>
      </c>
      <c r="B32" s="75">
        <v>210.02997935688859</v>
      </c>
      <c r="C32" s="75">
        <v>1206.50629441265</v>
      </c>
      <c r="D32" s="75">
        <v>206.36428465257049</v>
      </c>
      <c r="E32" s="75">
        <v>3.6656947043181569</v>
      </c>
    </row>
    <row r="33" spans="1:5" x14ac:dyDescent="0.2">
      <c r="A33" s="74">
        <v>2019</v>
      </c>
      <c r="B33" s="75">
        <v>125.4876702977998</v>
      </c>
      <c r="C33" s="75">
        <v>1327.11734594579</v>
      </c>
      <c r="D33" s="75">
        <v>120.6110515331398</v>
      </c>
      <c r="E33" s="75">
        <v>4.8766187646600301</v>
      </c>
    </row>
    <row r="34" spans="1:5" x14ac:dyDescent="0.2">
      <c r="A34" s="74">
        <v>2020</v>
      </c>
      <c r="B34" s="75">
        <v>51.734277672141303</v>
      </c>
      <c r="C34" s="75">
        <v>1372.26851462475</v>
      </c>
      <c r="D34" s="75">
        <v>45.151168678959827</v>
      </c>
      <c r="E34" s="75">
        <v>6.5831089931814706</v>
      </c>
    </row>
    <row r="35" spans="1:5" x14ac:dyDescent="0.2">
      <c r="A35" s="74">
        <v>2021</v>
      </c>
      <c r="B35" s="75">
        <v>32.102460000000001</v>
      </c>
      <c r="C35" s="75">
        <v>1395.433008734336</v>
      </c>
      <c r="D35" s="75">
        <v>23.16449410958635</v>
      </c>
      <c r="E35" s="75">
        <v>8.9379658904136523</v>
      </c>
    </row>
    <row r="36" spans="1:5" x14ac:dyDescent="0.2">
      <c r="A36" s="74">
        <v>2022</v>
      </c>
      <c r="B36" s="75">
        <v>92.31698999999999</v>
      </c>
      <c r="C36" s="75">
        <v>1475.6577218895391</v>
      </c>
      <c r="D36" s="75">
        <v>80.224713155202807</v>
      </c>
      <c r="E36" s="75">
        <v>12.09227684479719</v>
      </c>
    </row>
    <row r="37" spans="1:5" x14ac:dyDescent="0.2">
      <c r="A37" s="74">
        <v>2023</v>
      </c>
      <c r="B37" s="75">
        <v>476.87099999999998</v>
      </c>
      <c r="C37" s="75">
        <v>1936.350166726771</v>
      </c>
      <c r="D37" s="75">
        <v>460.69244483723242</v>
      </c>
      <c r="E37" s="75">
        <v>16.178555162767651</v>
      </c>
    </row>
    <row r="38" spans="1:5" x14ac:dyDescent="0.2">
      <c r="A38" s="74">
        <v>2024</v>
      </c>
      <c r="B38" s="75">
        <v>637.21573662551441</v>
      </c>
      <c r="C38" s="75">
        <v>2552.2642083830701</v>
      </c>
      <c r="D38" s="75">
        <v>615.91404165629899</v>
      </c>
      <c r="E38" s="75">
        <v>21.301694969215429</v>
      </c>
    </row>
    <row r="39" spans="1:5" x14ac:dyDescent="0.2">
      <c r="A39" s="74">
        <v>2025</v>
      </c>
      <c r="B39" s="75">
        <v>709.53794594594603</v>
      </c>
      <c r="C39" s="75">
        <v>3234.2482982104139</v>
      </c>
      <c r="D39" s="75">
        <v>681.98408982734338</v>
      </c>
      <c r="E39" s="75">
        <v>27.553856118602681</v>
      </c>
    </row>
    <row r="40" spans="1:5" x14ac:dyDescent="0.2">
      <c r="A40" s="74">
        <v>2026</v>
      </c>
      <c r="B40" s="75">
        <v>476.87099999999992</v>
      </c>
      <c r="C40" s="75">
        <v>3676.0843901326371</v>
      </c>
      <c r="D40" s="75">
        <v>441.83609192222309</v>
      </c>
      <c r="E40" s="75">
        <v>35.034908077776841</v>
      </c>
    </row>
    <row r="41" spans="1:5" x14ac:dyDescent="0.2">
      <c r="A41" s="74">
        <v>2027</v>
      </c>
      <c r="B41" s="75">
        <v>752.95671951219515</v>
      </c>
      <c r="C41" s="75">
        <v>4385.1886660715272</v>
      </c>
      <c r="D41" s="75">
        <v>709.10427593889085</v>
      </c>
      <c r="E41" s="75">
        <v>43.852443573304221</v>
      </c>
    </row>
    <row r="42" spans="1:5" x14ac:dyDescent="0.2">
      <c r="A42" s="74">
        <v>2028</v>
      </c>
      <c r="B42" s="75">
        <v>524.01175695000006</v>
      </c>
      <c r="C42" s="75">
        <v>4855.1004582416281</v>
      </c>
      <c r="D42" s="75">
        <v>469.91179217010091</v>
      </c>
      <c r="E42" s="75">
        <v>54.099964779899167</v>
      </c>
    </row>
    <row r="43" spans="1:5" x14ac:dyDescent="0.2">
      <c r="A43" s="74">
        <v>2029</v>
      </c>
      <c r="B43" s="75">
        <v>534.42475695000007</v>
      </c>
      <c r="C43" s="75">
        <v>5323.6740609327562</v>
      </c>
      <c r="D43" s="75">
        <v>468.57360269112792</v>
      </c>
      <c r="E43" s="75">
        <v>65.851154258872143</v>
      </c>
    </row>
    <row r="44" spans="1:5" x14ac:dyDescent="0.2">
      <c r="A44" s="74">
        <v>2030</v>
      </c>
      <c r="B44" s="75">
        <v>464.58</v>
      </c>
      <c r="C44" s="75">
        <v>5709.0925380330136</v>
      </c>
      <c r="D44" s="75">
        <v>385.41847710025678</v>
      </c>
      <c r="E44" s="75">
        <v>79.161522899743176</v>
      </c>
    </row>
    <row r="45" spans="1:5" x14ac:dyDescent="0.2">
      <c r="A45" s="74">
        <v>2031</v>
      </c>
      <c r="B45" s="75">
        <v>468.84772800000002</v>
      </c>
      <c r="C45" s="75">
        <v>6083.8777276013261</v>
      </c>
      <c r="D45" s="75">
        <v>374.78518956831277</v>
      </c>
      <c r="E45" s="75">
        <v>94.062538431687159</v>
      </c>
    </row>
    <row r="46" spans="1:5" x14ac:dyDescent="0.2">
      <c r="A46" s="74">
        <v>2032</v>
      </c>
      <c r="B46" s="75">
        <v>473.11545599999999</v>
      </c>
      <c r="C46" s="75">
        <v>6446.4223724111171</v>
      </c>
      <c r="D46" s="75">
        <v>362.5446448097909</v>
      </c>
      <c r="E46" s="75">
        <v>110.5708111902091</v>
      </c>
    </row>
    <row r="47" spans="1:5" x14ac:dyDescent="0.2">
      <c r="A47" s="74">
        <v>2033</v>
      </c>
      <c r="B47" s="75">
        <v>477.38318400000003</v>
      </c>
      <c r="C47" s="75">
        <v>6795.1037982539228</v>
      </c>
      <c r="D47" s="75">
        <v>348.68142584280582</v>
      </c>
      <c r="E47" s="75">
        <v>128.70175815719421</v>
      </c>
    </row>
    <row r="48" spans="1:5" x14ac:dyDescent="0.2">
      <c r="A48" s="74">
        <v>2034</v>
      </c>
      <c r="B48" s="75">
        <v>481.65144600000002</v>
      </c>
      <c r="C48" s="75">
        <v>7128.2695071107319</v>
      </c>
      <c r="D48" s="75">
        <v>333.16570885680898</v>
      </c>
      <c r="E48" s="75">
        <v>148.48573714319099</v>
      </c>
    </row>
    <row r="49" spans="1:5" x14ac:dyDescent="0.2">
      <c r="A49" s="74">
        <v>2035</v>
      </c>
      <c r="B49" s="75">
        <v>216.23876100000001</v>
      </c>
      <c r="C49" s="75">
        <v>7174.5327097491454</v>
      </c>
      <c r="D49" s="75">
        <v>46.263202638413759</v>
      </c>
      <c r="E49" s="75">
        <v>169.9755583615862</v>
      </c>
    </row>
    <row r="50" spans="1:5" x14ac:dyDescent="0.2">
      <c r="A50" s="74">
        <v>2036</v>
      </c>
      <c r="B50" s="75">
        <v>216.23235299999999</v>
      </c>
      <c r="C50" s="75">
        <v>7197.5287306917098</v>
      </c>
      <c r="D50" s="75">
        <v>22.996020942564119</v>
      </c>
      <c r="E50" s="75">
        <v>193.2363320574359</v>
      </c>
    </row>
    <row r="51" spans="1:5" x14ac:dyDescent="0.2">
      <c r="A51" s="74">
        <v>2037</v>
      </c>
      <c r="B51" s="75">
        <v>216.54634500000009</v>
      </c>
      <c r="C51" s="75">
        <v>7195.7772145008357</v>
      </c>
      <c r="D51" s="75">
        <v>-1.7515161908734589</v>
      </c>
      <c r="E51" s="75">
        <v>218.2978611908735</v>
      </c>
    </row>
    <row r="52" spans="1:5" x14ac:dyDescent="0.2">
      <c r="A52" s="74">
        <v>2038</v>
      </c>
      <c r="B52" s="75">
        <v>216.53993700000001</v>
      </c>
      <c r="C52" s="75">
        <v>7167.2307949625229</v>
      </c>
      <c r="D52" s="75">
        <v>-28.546419538313518</v>
      </c>
      <c r="E52" s="75">
        <v>245.08635653831359</v>
      </c>
    </row>
    <row r="53" spans="1:5" x14ac:dyDescent="0.2">
      <c r="A53" s="74">
        <v>2039</v>
      </c>
      <c r="B53" s="75">
        <v>216.53352899999999</v>
      </c>
      <c r="C53" s="75">
        <v>7110.4050739396407</v>
      </c>
      <c r="D53" s="75">
        <v>-56.825721022881567</v>
      </c>
      <c r="E53" s="75">
        <v>273.35925002288161</v>
      </c>
    </row>
    <row r="54" spans="1:5" x14ac:dyDescent="0.2">
      <c r="A54" s="74">
        <v>2040</v>
      </c>
      <c r="B54" s="75">
        <v>188.97272100000001</v>
      </c>
      <c r="C54" s="75">
        <v>6996.7356301487471</v>
      </c>
      <c r="D54" s="75">
        <v>-113.66944379089399</v>
      </c>
      <c r="E54" s="75">
        <v>302.64216479089401</v>
      </c>
    </row>
    <row r="55" spans="1:5" x14ac:dyDescent="0.2">
      <c r="A55" s="74">
        <v>2041</v>
      </c>
      <c r="B55" s="75">
        <v>188.646714</v>
      </c>
      <c r="C55" s="75">
        <v>6853.1970554536711</v>
      </c>
      <c r="D55" s="75">
        <v>-143.53857469507591</v>
      </c>
      <c r="E55" s="75">
        <v>332.18528869507588</v>
      </c>
    </row>
    <row r="56" spans="1:5" x14ac:dyDescent="0.2">
      <c r="A56" s="74">
        <v>2042</v>
      </c>
      <c r="B56" s="75">
        <v>188.319906</v>
      </c>
      <c r="C56" s="75">
        <v>6680.5594363254868</v>
      </c>
      <c r="D56" s="75">
        <v>-172.63761912818441</v>
      </c>
      <c r="E56" s="75">
        <v>360.95752512818439</v>
      </c>
    </row>
    <row r="57" spans="1:5" x14ac:dyDescent="0.2">
      <c r="A57" s="74">
        <v>2043</v>
      </c>
      <c r="B57" s="75">
        <v>187.993098</v>
      </c>
      <c r="C57" s="75">
        <v>6480.8575393071542</v>
      </c>
      <c r="D57" s="75">
        <v>-199.701897018333</v>
      </c>
      <c r="E57" s="75">
        <v>387.69499501833297</v>
      </c>
    </row>
    <row r="58" spans="1:5" x14ac:dyDescent="0.2">
      <c r="A58" s="74">
        <v>2044</v>
      </c>
      <c r="B58" s="75">
        <v>187.66629</v>
      </c>
      <c r="C58" s="75">
        <v>6257.5142119023303</v>
      </c>
      <c r="D58" s="75">
        <v>-223.34332740482321</v>
      </c>
      <c r="E58" s="75">
        <v>411.00961740482319</v>
      </c>
    </row>
    <row r="59" spans="1:5" x14ac:dyDescent="0.2">
      <c r="A59" s="74">
        <v>2045</v>
      </c>
      <c r="B59" s="75">
        <v>187.339482</v>
      </c>
      <c r="C59" s="75">
        <v>6015.3081349063468</v>
      </c>
      <c r="D59" s="75">
        <v>-242.20607699598369</v>
      </c>
      <c r="E59" s="75">
        <v>429.54555899598381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AB35-C544-AE41-B4A5-B52FCF3A0890}">
  <dimension ref="A1:F58"/>
  <sheetViews>
    <sheetView zoomScale="75" zoomScaleNormal="57" workbookViewId="0">
      <selection activeCell="J29" sqref="J29"/>
    </sheetView>
  </sheetViews>
  <sheetFormatPr baseColWidth="10" defaultRowHeight="16" x14ac:dyDescent="0.2"/>
  <cols>
    <col min="1" max="1" width="10.83203125" style="42"/>
    <col min="2" max="2" width="24.6640625" style="42" customWidth="1"/>
    <col min="3" max="3" width="25" style="42" customWidth="1"/>
    <col min="4" max="4" width="25.1640625" style="42" customWidth="1"/>
    <col min="5" max="16384" width="10.83203125" style="23"/>
  </cols>
  <sheetData>
    <row r="1" spans="1:6" x14ac:dyDescent="0.2">
      <c r="A1" s="33" t="s">
        <v>22</v>
      </c>
      <c r="B1" s="33" t="s">
        <v>24</v>
      </c>
      <c r="C1" s="33" t="s">
        <v>35</v>
      </c>
      <c r="D1" s="33" t="s">
        <v>36</v>
      </c>
    </row>
    <row r="2" spans="1:6" x14ac:dyDescent="0.2">
      <c r="A2" s="43">
        <v>1989</v>
      </c>
      <c r="B2" s="48">
        <f>'Inflows baseline'!AD4</f>
        <v>0</v>
      </c>
      <c r="C2" s="48" cm="1">
        <f t="array" ref="C2:C35">'Inflows baseline'!D4:D37</f>
        <v>177</v>
      </c>
      <c r="D2" s="48" cm="1">
        <f t="array" ref="D2:D35">'Inflows baseline'!F4:F37</f>
        <v>0</v>
      </c>
      <c r="F2" s="65"/>
    </row>
    <row r="3" spans="1:6" x14ac:dyDescent="0.2">
      <c r="A3" s="43">
        <v>1990</v>
      </c>
      <c r="B3" s="48">
        <f>'Inflows baseline'!AD5</f>
        <v>0</v>
      </c>
      <c r="C3" s="48">
        <v>228</v>
      </c>
      <c r="D3" s="48">
        <v>0</v>
      </c>
      <c r="F3" s="65"/>
    </row>
    <row r="4" spans="1:6" x14ac:dyDescent="0.2">
      <c r="A4" s="43">
        <v>1991</v>
      </c>
      <c r="B4" s="48">
        <f>'Inflows baseline'!AD6</f>
        <v>0</v>
      </c>
      <c r="C4" s="48">
        <v>295</v>
      </c>
      <c r="D4" s="48">
        <v>0</v>
      </c>
      <c r="F4" s="65"/>
    </row>
    <row r="5" spans="1:6" x14ac:dyDescent="0.2">
      <c r="A5" s="43">
        <v>1992</v>
      </c>
      <c r="B5" s="48">
        <f>'Inflows baseline'!AD7</f>
        <v>0</v>
      </c>
      <c r="C5" s="48">
        <v>399</v>
      </c>
      <c r="D5" s="48">
        <v>0</v>
      </c>
      <c r="F5" s="65"/>
    </row>
    <row r="6" spans="1:6" x14ac:dyDescent="0.2">
      <c r="A6" s="43">
        <v>1993</v>
      </c>
      <c r="B6" s="48">
        <f>'Inflows baseline'!AD8</f>
        <v>0</v>
      </c>
      <c r="C6" s="48">
        <v>591</v>
      </c>
      <c r="D6" s="48">
        <v>0</v>
      </c>
      <c r="F6" s="65"/>
    </row>
    <row r="7" spans="1:6" x14ac:dyDescent="0.2">
      <c r="A7" s="43">
        <v>1994</v>
      </c>
      <c r="B7" s="48">
        <f>'Inflows baseline'!AD9</f>
        <v>0</v>
      </c>
      <c r="C7" s="48">
        <v>792</v>
      </c>
      <c r="D7" s="48">
        <v>0</v>
      </c>
      <c r="F7" s="65"/>
    </row>
    <row r="8" spans="1:6" x14ac:dyDescent="0.2">
      <c r="A8" s="43">
        <v>1995</v>
      </c>
      <c r="B8" s="48">
        <f>'Inflows baseline'!AD10</f>
        <v>0</v>
      </c>
      <c r="C8" s="48">
        <v>1062</v>
      </c>
      <c r="D8" s="48">
        <v>0</v>
      </c>
      <c r="F8" s="65"/>
    </row>
    <row r="9" spans="1:6" x14ac:dyDescent="0.2">
      <c r="A9" s="43">
        <v>1996</v>
      </c>
      <c r="B9" s="48">
        <f>'Inflows baseline'!AD11</f>
        <v>0</v>
      </c>
      <c r="C9" s="48">
        <v>806</v>
      </c>
      <c r="D9" s="48">
        <v>0</v>
      </c>
      <c r="F9" s="65"/>
    </row>
    <row r="10" spans="1:6" x14ac:dyDescent="0.2">
      <c r="A10" s="43">
        <v>1997</v>
      </c>
      <c r="B10" s="48">
        <f>'Inflows baseline'!AD12</f>
        <v>0</v>
      </c>
      <c r="C10" s="48">
        <v>853</v>
      </c>
      <c r="D10" s="48">
        <v>0</v>
      </c>
      <c r="F10" s="65"/>
    </row>
    <row r="11" spans="1:6" x14ac:dyDescent="0.2">
      <c r="A11" s="43">
        <v>1998</v>
      </c>
      <c r="B11" s="48">
        <f>'Inflows baseline'!AD13</f>
        <v>2888.5415925266902</v>
      </c>
      <c r="C11" s="48">
        <v>1010</v>
      </c>
      <c r="D11" s="48">
        <v>0</v>
      </c>
      <c r="F11" s="65"/>
    </row>
    <row r="12" spans="1:6" x14ac:dyDescent="0.2">
      <c r="A12" s="43">
        <v>1999</v>
      </c>
      <c r="B12" s="48">
        <f>'Inflows baseline'!AD14</f>
        <v>5176.4915124555164</v>
      </c>
      <c r="C12" s="48">
        <v>1676</v>
      </c>
      <c r="D12" s="48">
        <v>0</v>
      </c>
      <c r="F12" s="65"/>
    </row>
    <row r="13" spans="1:6" x14ac:dyDescent="0.2">
      <c r="A13" s="43">
        <v>2000</v>
      </c>
      <c r="B13" s="48">
        <f>'Inflows baseline'!AD15</f>
        <v>8675.7217526690383</v>
      </c>
      <c r="C13" s="48">
        <v>1495</v>
      </c>
      <c r="D13" s="48">
        <v>0</v>
      </c>
      <c r="F13" s="65"/>
    </row>
    <row r="14" spans="1:6" x14ac:dyDescent="0.2">
      <c r="A14" s="43">
        <v>2001</v>
      </c>
      <c r="B14" s="48">
        <f>'Inflows baseline'!AD16</f>
        <v>7386.7387900355861</v>
      </c>
      <c r="C14" s="48">
        <v>2079</v>
      </c>
      <c r="D14" s="48">
        <v>0</v>
      </c>
      <c r="F14" s="65"/>
    </row>
    <row r="15" spans="1:6" x14ac:dyDescent="0.2">
      <c r="A15" s="43">
        <v>2002</v>
      </c>
      <c r="B15" s="48">
        <f>'Inflows baseline'!AD17</f>
        <v>0</v>
      </c>
      <c r="C15" s="48">
        <v>2321</v>
      </c>
      <c r="D15" s="48">
        <v>0</v>
      </c>
      <c r="F15" s="65"/>
    </row>
    <row r="16" spans="1:6" x14ac:dyDescent="0.2">
      <c r="A16" s="43">
        <v>2003</v>
      </c>
      <c r="B16" s="48">
        <f>'Inflows baseline'!AD18</f>
        <v>0</v>
      </c>
      <c r="C16" s="48">
        <v>1803</v>
      </c>
      <c r="D16" s="48">
        <v>0</v>
      </c>
      <c r="F16" s="65"/>
    </row>
    <row r="17" spans="1:6" x14ac:dyDescent="0.2">
      <c r="A17" s="43">
        <v>2004</v>
      </c>
      <c r="B17" s="48">
        <f>'Inflows baseline'!AD19</f>
        <v>0</v>
      </c>
      <c r="C17" s="48">
        <v>1201</v>
      </c>
      <c r="D17" s="48">
        <v>0</v>
      </c>
      <c r="F17" s="65"/>
    </row>
    <row r="18" spans="1:6" x14ac:dyDescent="0.2">
      <c r="A18" s="43">
        <v>2005</v>
      </c>
      <c r="B18" s="48">
        <f>'Inflows baseline'!AD20</f>
        <v>2833.5599199288254</v>
      </c>
      <c r="C18" s="48">
        <v>1049</v>
      </c>
      <c r="D18" s="48">
        <v>0</v>
      </c>
      <c r="F18" s="65"/>
    </row>
    <row r="19" spans="1:6" x14ac:dyDescent="0.2">
      <c r="A19" s="43">
        <v>2006</v>
      </c>
      <c r="B19" s="48">
        <f>'Inflows baseline'!AD21</f>
        <v>12010.043365836298</v>
      </c>
      <c r="C19" s="48">
        <v>1208</v>
      </c>
      <c r="D19" s="48">
        <v>0</v>
      </c>
      <c r="F19" s="65"/>
    </row>
    <row r="20" spans="1:6" x14ac:dyDescent="0.2">
      <c r="A20" s="43">
        <v>2007</v>
      </c>
      <c r="B20" s="48">
        <f>'Inflows baseline'!AD22</f>
        <v>0</v>
      </c>
      <c r="C20" s="48">
        <v>883</v>
      </c>
      <c r="D20" s="48">
        <v>0</v>
      </c>
      <c r="F20" s="65"/>
    </row>
    <row r="21" spans="1:6" x14ac:dyDescent="0.2">
      <c r="A21" s="43">
        <v>2008</v>
      </c>
      <c r="B21" s="48">
        <f>'Inflows baseline'!AD23</f>
        <v>0</v>
      </c>
      <c r="C21" s="48">
        <v>863</v>
      </c>
      <c r="D21" s="48">
        <v>1</v>
      </c>
      <c r="F21" s="65"/>
    </row>
    <row r="22" spans="1:6" x14ac:dyDescent="0.2">
      <c r="A22" s="43">
        <v>2009</v>
      </c>
      <c r="B22" s="48">
        <f>'Inflows baseline'!AD24</f>
        <v>3283.4998665480434</v>
      </c>
      <c r="C22" s="48">
        <v>940</v>
      </c>
      <c r="D22" s="48">
        <v>12</v>
      </c>
      <c r="F22" s="65"/>
    </row>
    <row r="23" spans="1:6" x14ac:dyDescent="0.2">
      <c r="A23" s="43">
        <v>2010</v>
      </c>
      <c r="B23" s="48">
        <f>'Inflows baseline'!AD25</f>
        <v>6534.3269719750897</v>
      </c>
      <c r="C23" s="48">
        <v>721</v>
      </c>
      <c r="D23" s="48">
        <v>33</v>
      </c>
      <c r="F23" s="65"/>
    </row>
    <row r="24" spans="1:6" x14ac:dyDescent="0.2">
      <c r="A24" s="43">
        <v>2011</v>
      </c>
      <c r="B24" s="48">
        <f>'Inflows baseline'!AD26</f>
        <v>41888.034772953775</v>
      </c>
      <c r="C24" s="48">
        <v>841</v>
      </c>
      <c r="D24" s="48">
        <v>6</v>
      </c>
      <c r="F24" s="65"/>
    </row>
    <row r="25" spans="1:6" x14ac:dyDescent="0.2">
      <c r="A25" s="43">
        <v>2012</v>
      </c>
      <c r="B25" s="48">
        <f>'Inflows baseline'!AD27</f>
        <v>101491.3250177936</v>
      </c>
      <c r="C25" s="48">
        <v>982</v>
      </c>
      <c r="D25" s="48">
        <v>16</v>
      </c>
    </row>
    <row r="26" spans="1:6" x14ac:dyDescent="0.2">
      <c r="A26" s="43">
        <v>2013</v>
      </c>
      <c r="B26" s="48">
        <f>'Inflows baseline'!AD28</f>
        <v>113789.27089628873</v>
      </c>
      <c r="C26" s="48">
        <v>1154</v>
      </c>
      <c r="D26" s="48">
        <v>48</v>
      </c>
    </row>
    <row r="27" spans="1:6" x14ac:dyDescent="0.2">
      <c r="A27" s="43">
        <v>2014</v>
      </c>
      <c r="B27" s="48">
        <f>'Inflows baseline'!AD29</f>
        <v>173398.26277366545</v>
      </c>
      <c r="C27" s="48">
        <v>1766</v>
      </c>
      <c r="D27" s="48">
        <v>142</v>
      </c>
    </row>
    <row r="28" spans="1:6" x14ac:dyDescent="0.2">
      <c r="A28" s="43">
        <v>2015</v>
      </c>
      <c r="B28" s="48">
        <f>'Inflows baseline'!AD30</f>
        <v>169111.98737188609</v>
      </c>
      <c r="C28" s="48">
        <v>1368</v>
      </c>
      <c r="D28" s="48">
        <v>546</v>
      </c>
    </row>
    <row r="29" spans="1:6" x14ac:dyDescent="0.2">
      <c r="A29" s="43">
        <v>2016</v>
      </c>
      <c r="B29" s="48">
        <f>'Inflows baseline'!AD31</f>
        <v>135652.92175699031</v>
      </c>
      <c r="C29" s="48">
        <v>1624</v>
      </c>
      <c r="D29" s="48">
        <v>156</v>
      </c>
    </row>
    <row r="30" spans="1:6" x14ac:dyDescent="0.2">
      <c r="A30" s="43">
        <v>2017</v>
      </c>
      <c r="B30" s="48">
        <f>'Inflows baseline'!AD32</f>
        <v>228727.89240671071</v>
      </c>
      <c r="C30" s="48">
        <v>1792</v>
      </c>
      <c r="D30" s="48">
        <v>222</v>
      </c>
    </row>
    <row r="31" spans="1:6" x14ac:dyDescent="0.2">
      <c r="A31" s="43">
        <v>2018</v>
      </c>
      <c r="B31" s="48">
        <f>'Inflows baseline'!AD33</f>
        <v>210029.97935688865</v>
      </c>
      <c r="C31" s="48">
        <v>743</v>
      </c>
      <c r="D31" s="48">
        <v>136</v>
      </c>
    </row>
    <row r="32" spans="1:6" x14ac:dyDescent="0.2">
      <c r="A32" s="43">
        <v>2019</v>
      </c>
      <c r="B32" s="48">
        <f>'Inflows baseline'!AD34</f>
        <v>125487.67029779981</v>
      </c>
      <c r="C32" s="48">
        <v>325</v>
      </c>
      <c r="D32" s="48">
        <v>160</v>
      </c>
    </row>
    <row r="33" spans="1:4" x14ac:dyDescent="0.2">
      <c r="A33" s="43">
        <v>2020</v>
      </c>
      <c r="B33" s="48">
        <f>'Inflows baseline'!AD35</f>
        <v>51734.277672141303</v>
      </c>
      <c r="C33" s="48">
        <v>420</v>
      </c>
      <c r="D33" s="48">
        <v>32</v>
      </c>
    </row>
    <row r="34" spans="1:4" x14ac:dyDescent="0.2">
      <c r="A34" s="43">
        <v>2021</v>
      </c>
      <c r="B34" s="48">
        <f>'Inflows baseline'!AD36</f>
        <v>32102.46</v>
      </c>
      <c r="C34" s="48">
        <v>484</v>
      </c>
      <c r="D34" s="48">
        <v>0</v>
      </c>
    </row>
    <row r="35" spans="1:4" x14ac:dyDescent="0.2">
      <c r="A35" s="43">
        <v>2022</v>
      </c>
      <c r="B35" s="48">
        <f>'Inflows baseline'!AD37</f>
        <v>92316.989999999991</v>
      </c>
      <c r="C35" s="48">
        <v>551</v>
      </c>
      <c r="D35" s="48">
        <v>38</v>
      </c>
    </row>
    <row r="36" spans="1:4" x14ac:dyDescent="0.2">
      <c r="A36" s="43">
        <v>2023</v>
      </c>
      <c r="B36" s="48">
        <f>'Inflows baseline'!AD38</f>
        <v>476871</v>
      </c>
      <c r="C36" s="48"/>
      <c r="D36" s="48"/>
    </row>
    <row r="37" spans="1:4" x14ac:dyDescent="0.2">
      <c r="A37" s="43">
        <v>2024</v>
      </c>
      <c r="B37" s="48">
        <f>'Inflows baseline'!AD39</f>
        <v>637215.73662551446</v>
      </c>
      <c r="C37" s="48"/>
      <c r="D37" s="48"/>
    </row>
    <row r="38" spans="1:4" x14ac:dyDescent="0.2">
      <c r="A38" s="43">
        <v>2025</v>
      </c>
      <c r="B38" s="48">
        <f>'Inflows baseline'!AD40</f>
        <v>709537.94594594603</v>
      </c>
      <c r="C38" s="48"/>
      <c r="D38" s="48"/>
    </row>
    <row r="39" spans="1:4" x14ac:dyDescent="0.2">
      <c r="A39" s="43">
        <v>2026</v>
      </c>
      <c r="B39" s="48">
        <f>'Inflows baseline'!AD41</f>
        <v>476870.99999999994</v>
      </c>
      <c r="C39" s="48"/>
      <c r="D39" s="48"/>
    </row>
    <row r="40" spans="1:4" x14ac:dyDescent="0.2">
      <c r="A40" s="43">
        <v>2027</v>
      </c>
      <c r="B40" s="48">
        <f>'Inflows baseline'!AD42</f>
        <v>752956.71951219509</v>
      </c>
      <c r="C40" s="48"/>
      <c r="D40" s="48"/>
    </row>
    <row r="41" spans="1:4" x14ac:dyDescent="0.2">
      <c r="A41" s="43">
        <v>2028</v>
      </c>
      <c r="B41" s="48">
        <f>'Inflows baseline'!AD43</f>
        <v>524011.75695000001</v>
      </c>
      <c r="C41" s="48"/>
      <c r="D41" s="48"/>
    </row>
    <row r="42" spans="1:4" x14ac:dyDescent="0.2">
      <c r="A42" s="43">
        <v>2029</v>
      </c>
      <c r="B42" s="48">
        <f>'Inflows baseline'!AD44</f>
        <v>534424.75695000007</v>
      </c>
      <c r="C42" s="48"/>
      <c r="D42" s="48"/>
    </row>
    <row r="43" spans="1:4" x14ac:dyDescent="0.2">
      <c r="A43" s="43">
        <v>2030</v>
      </c>
      <c r="B43" s="48">
        <f>'Inflows baseline'!AD45</f>
        <v>464580</v>
      </c>
      <c r="C43" s="48"/>
      <c r="D43" s="48"/>
    </row>
    <row r="44" spans="1:4" x14ac:dyDescent="0.2">
      <c r="A44" s="43">
        <v>2031</v>
      </c>
      <c r="B44" s="48">
        <f>'Inflows baseline'!AD46</f>
        <v>468847.728</v>
      </c>
      <c r="C44" s="48"/>
      <c r="D44" s="48"/>
    </row>
    <row r="45" spans="1:4" x14ac:dyDescent="0.2">
      <c r="A45" s="43">
        <v>2032</v>
      </c>
      <c r="B45" s="48">
        <f>'Inflows baseline'!AD47</f>
        <v>473115.45600000001</v>
      </c>
      <c r="C45" s="48"/>
      <c r="D45" s="48"/>
    </row>
    <row r="46" spans="1:4" x14ac:dyDescent="0.2">
      <c r="A46" s="43">
        <v>2033</v>
      </c>
      <c r="B46" s="48">
        <f>'Inflows baseline'!AD48</f>
        <v>477383.18400000001</v>
      </c>
      <c r="C46" s="48"/>
      <c r="D46" s="48"/>
    </row>
    <row r="47" spans="1:4" x14ac:dyDescent="0.2">
      <c r="A47" s="43">
        <v>2034</v>
      </c>
      <c r="B47" s="48">
        <f>'Inflows baseline'!AD49</f>
        <v>481651.446</v>
      </c>
      <c r="C47" s="48"/>
      <c r="D47" s="48"/>
    </row>
    <row r="48" spans="1:4" x14ac:dyDescent="0.2">
      <c r="A48" s="43">
        <v>2035</v>
      </c>
      <c r="B48" s="48">
        <f>'Inflows baseline'!AD50</f>
        <v>216238.76099999997</v>
      </c>
      <c r="C48" s="48"/>
      <c r="D48" s="48"/>
    </row>
    <row r="49" spans="1:4" x14ac:dyDescent="0.2">
      <c r="A49" s="43">
        <v>2036</v>
      </c>
      <c r="B49" s="48">
        <f>'Inflows baseline'!AD51</f>
        <v>216232.353</v>
      </c>
      <c r="C49" s="48"/>
      <c r="D49" s="48"/>
    </row>
    <row r="50" spans="1:4" x14ac:dyDescent="0.2">
      <c r="A50" s="43">
        <v>2037</v>
      </c>
      <c r="B50" s="48">
        <f>'Inflows baseline'!AD52</f>
        <v>216546.34500000006</v>
      </c>
      <c r="C50" s="48"/>
      <c r="D50" s="48"/>
    </row>
    <row r="51" spans="1:4" x14ac:dyDescent="0.2">
      <c r="A51" s="43">
        <v>2038</v>
      </c>
      <c r="B51" s="48">
        <f>'Inflows baseline'!AD53</f>
        <v>216539.93700000003</v>
      </c>
      <c r="C51" s="48"/>
      <c r="D51" s="48"/>
    </row>
    <row r="52" spans="1:4" x14ac:dyDescent="0.2">
      <c r="A52" s="43">
        <v>2039</v>
      </c>
      <c r="B52" s="48">
        <f>'Inflows baseline'!AD54</f>
        <v>216533.52899999998</v>
      </c>
      <c r="C52" s="48"/>
      <c r="D52" s="48"/>
    </row>
    <row r="53" spans="1:4" x14ac:dyDescent="0.2">
      <c r="A53" s="43">
        <v>2040</v>
      </c>
      <c r="B53" s="48">
        <f>'Inflows baseline'!AD55</f>
        <v>188972.72099999999</v>
      </c>
      <c r="C53" s="48"/>
      <c r="D53" s="48"/>
    </row>
    <row r="54" spans="1:4" x14ac:dyDescent="0.2">
      <c r="A54" s="43">
        <v>2041</v>
      </c>
      <c r="B54" s="48">
        <f>'Inflows baseline'!AD56</f>
        <v>188646.71400000001</v>
      </c>
      <c r="C54" s="48"/>
      <c r="D54" s="48"/>
    </row>
    <row r="55" spans="1:4" x14ac:dyDescent="0.2">
      <c r="A55" s="43">
        <v>2042</v>
      </c>
      <c r="B55" s="48">
        <f>'Inflows baseline'!AD57</f>
        <v>188319.90600000002</v>
      </c>
      <c r="C55" s="48"/>
      <c r="D55" s="48"/>
    </row>
    <row r="56" spans="1:4" x14ac:dyDescent="0.2">
      <c r="A56" s="43">
        <v>2043</v>
      </c>
      <c r="B56" s="48">
        <f>'Inflows baseline'!AD58</f>
        <v>187993.098</v>
      </c>
      <c r="C56" s="48"/>
      <c r="D56" s="48"/>
    </row>
    <row r="57" spans="1:4" x14ac:dyDescent="0.2">
      <c r="A57" s="43">
        <v>2044</v>
      </c>
      <c r="B57" s="48">
        <f>'Inflows baseline'!AD59</f>
        <v>187666.29</v>
      </c>
      <c r="C57" s="48"/>
      <c r="D57" s="48"/>
    </row>
    <row r="58" spans="1:4" x14ac:dyDescent="0.2">
      <c r="A58" s="43">
        <v>2045</v>
      </c>
      <c r="B58" s="48">
        <f>'Inflows baseline'!AD60</f>
        <v>187339.48200000002</v>
      </c>
      <c r="C58" s="48"/>
      <c r="D58" s="4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Table of Contents</vt:lpstr>
      <vt:lpstr>outflows_baseline_2023</vt:lpstr>
      <vt:lpstr>Inflows baseline</vt:lpstr>
      <vt:lpstr>Survival curve matrix</vt:lpstr>
      <vt:lpstr>Cohort survival matrix</vt:lpstr>
      <vt:lpstr>Baseline timeseries data</vt:lpstr>
      <vt:lpstr>code_input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Hennings</dc:creator>
  <cp:lastModifiedBy>Clara Hennings</cp:lastModifiedBy>
  <dcterms:created xsi:type="dcterms:W3CDTF">2023-05-04T15:31:04Z</dcterms:created>
  <dcterms:modified xsi:type="dcterms:W3CDTF">2023-11-02T21:29:05Z</dcterms:modified>
</cp:coreProperties>
</file>