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fahrland/Library/Mobile Documents/com~apple~CloudDocs/4. Semester/Biochemie /"/>
    </mc:Choice>
  </mc:AlternateContent>
  <xr:revisionPtr revIDLastSave="0" documentId="8_{2130FBD4-7D75-894E-A7DF-5C92A66408F3}" xr6:coauthVersionLast="36" xr6:coauthVersionMax="36" xr10:uidLastSave="{00000000-0000-0000-0000-000000000000}"/>
  <bookViews>
    <workbookView xWindow="0" yWindow="500" windowWidth="28800" windowHeight="15860" firstSheet="5" activeTab="13" xr2:uid="{CCBF75FA-128A-914E-AF08-3267B7B530B3}"/>
  </bookViews>
  <sheets>
    <sheet name="Absorbanzmessungen bei 280nm" sheetId="1" r:id="rId1"/>
    <sheet name="Bradford Assay 465nm, 595nm" sheetId="2" r:id="rId2"/>
    <sheet name="Isosbestischer Punkt" sheetId="3" r:id="rId3"/>
    <sheet name="Molarer e für pH-Werte" sheetId="7" r:id="rId4"/>
    <sheet name="Vanillinabsorbanz pH10 " sheetId="4" r:id="rId5"/>
    <sheet name="Bradford E.Oxidase" sheetId="6" r:id="rId6"/>
    <sheet name="Enzymkinetik" sheetId="8" r:id="rId7"/>
    <sheet name="Konz 280nm 440nm" sheetId="9" r:id="rId8"/>
    <sheet name="HPLC" sheetId="11" r:id="rId9"/>
    <sheet name="Aufreinigungstabelle" sheetId="12" r:id="rId10"/>
    <sheet name="PH Optimum" sheetId="13" r:id="rId11"/>
    <sheet name="M-M-Kinetik" sheetId="14" r:id="rId12"/>
    <sheet name="Temperaturstabilität" sheetId="15" r:id="rId13"/>
    <sheet name="theoretische Vanillinsynthese" sheetId="16" r:id="rId14"/>
  </sheets>
  <externalReferences>
    <externalReference r:id="rId15"/>
    <externalReference r:id="rId16"/>
    <externalReference r:id="rId17"/>
    <externalReference r:id="rId18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6" l="1"/>
  <c r="H8" i="16"/>
  <c r="H7" i="16"/>
  <c r="H6" i="16"/>
  <c r="H5" i="16"/>
  <c r="G6" i="16"/>
  <c r="G7" i="16"/>
  <c r="G8" i="16"/>
  <c r="G9" i="16"/>
  <c r="G5" i="16"/>
  <c r="I10" i="16"/>
  <c r="I9" i="16"/>
  <c r="I8" i="16"/>
  <c r="I7" i="16"/>
  <c r="I6" i="16"/>
  <c r="I5" i="16"/>
  <c r="F10" i="16"/>
  <c r="F9" i="16"/>
  <c r="F8" i="16"/>
  <c r="F7" i="16"/>
  <c r="F6" i="16"/>
  <c r="F5" i="16"/>
  <c r="D6" i="16"/>
  <c r="D7" i="16"/>
  <c r="D8" i="16"/>
  <c r="D9" i="16"/>
  <c r="D5" i="16"/>
  <c r="C7" i="16"/>
  <c r="C8" i="16"/>
  <c r="C9" i="16"/>
  <c r="C10" i="16"/>
  <c r="C6" i="16"/>
  <c r="G18" i="9" l="1"/>
  <c r="M18" i="9"/>
  <c r="K18" i="9"/>
  <c r="K16" i="9"/>
  <c r="K13" i="9"/>
  <c r="E13" i="9"/>
  <c r="G13" i="9" s="1"/>
  <c r="E16" i="9" s="1"/>
  <c r="E18" i="9" s="1"/>
  <c r="G46" i="2" l="1"/>
  <c r="G47" i="2"/>
  <c r="G48" i="2"/>
  <c r="G39" i="2"/>
  <c r="G40" i="2"/>
  <c r="G41" i="2"/>
  <c r="G42" i="2"/>
  <c r="G43" i="2"/>
  <c r="G44" i="2"/>
  <c r="G45" i="2"/>
  <c r="G38" i="2"/>
  <c r="E11" i="15" l="1"/>
  <c r="F11" i="15" s="1"/>
  <c r="E10" i="15"/>
  <c r="F10" i="15" s="1"/>
  <c r="F5" i="15"/>
  <c r="E6" i="15"/>
  <c r="F6" i="15" s="1"/>
  <c r="G6" i="15" s="1"/>
  <c r="E7" i="15"/>
  <c r="F7" i="15" s="1"/>
  <c r="G7" i="15" s="1"/>
  <c r="E8" i="15"/>
  <c r="F8" i="15" s="1"/>
  <c r="E9" i="15"/>
  <c r="F9" i="15" s="1"/>
  <c r="G9" i="15" s="1"/>
  <c r="E12" i="15"/>
  <c r="F12" i="15" s="1"/>
  <c r="G12" i="15" s="1"/>
  <c r="E13" i="15"/>
  <c r="F13" i="15" s="1"/>
  <c r="G13" i="15" s="1"/>
  <c r="E5" i="15"/>
  <c r="M18" i="13"/>
  <c r="M17" i="13"/>
  <c r="M16" i="13"/>
  <c r="M15" i="13"/>
  <c r="M14" i="13"/>
  <c r="M13" i="13"/>
  <c r="M12" i="13"/>
  <c r="M11" i="13"/>
  <c r="M10" i="13"/>
  <c r="M9" i="13"/>
  <c r="E22" i="14"/>
  <c r="E8" i="14"/>
  <c r="E9" i="14"/>
  <c r="E10" i="14"/>
  <c r="E11" i="14"/>
  <c r="E12" i="14"/>
  <c r="E13" i="14"/>
  <c r="E14" i="14"/>
  <c r="E7" i="14"/>
  <c r="G8" i="15" l="1"/>
  <c r="G10" i="15"/>
  <c r="G11" i="15"/>
  <c r="L11" i="13"/>
  <c r="L12" i="13"/>
  <c r="L13" i="13"/>
  <c r="L14" i="13"/>
  <c r="L15" i="13"/>
  <c r="L16" i="13"/>
  <c r="L17" i="13"/>
  <c r="L18" i="13"/>
  <c r="L10" i="13"/>
  <c r="H14" i="14" l="1"/>
  <c r="H13" i="14"/>
  <c r="H12" i="14"/>
  <c r="H11" i="14"/>
  <c r="H10" i="14"/>
  <c r="H9" i="14"/>
  <c r="H8" i="14"/>
  <c r="H7" i="14"/>
  <c r="G8" i="14"/>
  <c r="G9" i="14"/>
  <c r="G10" i="14"/>
  <c r="G11" i="14"/>
  <c r="G12" i="14"/>
  <c r="G13" i="14"/>
  <c r="G14" i="14"/>
  <c r="G7" i="14"/>
  <c r="N13" i="13"/>
  <c r="N15" i="13"/>
  <c r="N16" i="13"/>
  <c r="N17" i="13"/>
  <c r="N18" i="13"/>
  <c r="N11" i="13"/>
  <c r="N12" i="13" l="1"/>
  <c r="N14" i="13"/>
  <c r="N10" i="13"/>
  <c r="N9" i="13"/>
  <c r="G12" i="11"/>
  <c r="F12" i="11"/>
  <c r="D7" i="1"/>
  <c r="D8" i="1"/>
  <c r="D9" i="1"/>
  <c r="D10" i="1"/>
  <c r="D11" i="1"/>
  <c r="D12" i="1"/>
  <c r="D13" i="1"/>
  <c r="D14" i="1"/>
  <c r="D15" i="1"/>
  <c r="D16" i="1"/>
  <c r="D6" i="1"/>
  <c r="F6" i="1"/>
  <c r="F7" i="1"/>
  <c r="F8" i="1"/>
  <c r="F9" i="1"/>
  <c r="F10" i="1"/>
  <c r="F11" i="1"/>
  <c r="F12" i="1"/>
  <c r="F13" i="1"/>
  <c r="F14" i="1"/>
  <c r="F15" i="1"/>
  <c r="F16" i="1"/>
  <c r="W19" i="7" l="1"/>
  <c r="R19" i="7"/>
  <c r="M19" i="7"/>
  <c r="H19" i="7"/>
  <c r="C19" i="7"/>
  <c r="W18" i="7"/>
  <c r="R18" i="7"/>
  <c r="M18" i="7"/>
  <c r="H18" i="7"/>
  <c r="C18" i="7"/>
  <c r="W17" i="7"/>
  <c r="R17" i="7"/>
  <c r="M17" i="7"/>
  <c r="H17" i="7"/>
  <c r="C17" i="7"/>
  <c r="W16" i="7"/>
  <c r="R16" i="7"/>
  <c r="M16" i="7"/>
  <c r="H16" i="7"/>
  <c r="C16" i="7"/>
  <c r="W15" i="7"/>
  <c r="R15" i="7"/>
  <c r="M15" i="7"/>
  <c r="H15" i="7"/>
  <c r="C15" i="7"/>
  <c r="W14" i="7"/>
  <c r="R14" i="7"/>
  <c r="M14" i="7"/>
  <c r="H14" i="7"/>
  <c r="C14" i="7"/>
  <c r="W9" i="7"/>
  <c r="R9" i="7"/>
  <c r="M9" i="7"/>
  <c r="H9" i="7"/>
  <c r="W8" i="7"/>
  <c r="R8" i="7"/>
  <c r="M8" i="7"/>
  <c r="H8" i="7"/>
  <c r="W7" i="7"/>
  <c r="R7" i="7"/>
  <c r="M7" i="7"/>
  <c r="H7" i="7"/>
  <c r="W6" i="7"/>
  <c r="R6" i="7"/>
  <c r="M6" i="7"/>
  <c r="H6" i="7"/>
  <c r="W5" i="7"/>
  <c r="R5" i="7"/>
  <c r="M5" i="7"/>
  <c r="H5" i="7"/>
  <c r="W4" i="7"/>
  <c r="R4" i="7"/>
  <c r="M4" i="7"/>
  <c r="H4" i="7"/>
  <c r="E79" i="3" l="1"/>
  <c r="E80" i="3"/>
  <c r="E81" i="3"/>
  <c r="E82" i="3"/>
  <c r="E83" i="3"/>
  <c r="E84" i="3"/>
  <c r="E85" i="3"/>
  <c r="E86" i="3"/>
  <c r="E87" i="3"/>
  <c r="E78" i="3"/>
  <c r="D29" i="2"/>
  <c r="D28" i="2"/>
  <c r="D27" i="2"/>
  <c r="D26" i="2"/>
  <c r="D25" i="2"/>
  <c r="D24" i="2"/>
  <c r="D23" i="2"/>
  <c r="D22" i="2"/>
  <c r="E6" i="1" l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<sst xmlns="http://schemas.openxmlformats.org/spreadsheetml/2006/main" count="274" uniqueCount="220">
  <si>
    <t>A280</t>
  </si>
  <si>
    <t>Konzentrationen (mg/ml)</t>
  </si>
  <si>
    <t>pI: 5,60</t>
  </si>
  <si>
    <t xml:space="preserve">e = m/d </t>
  </si>
  <si>
    <t xml:space="preserve">y= 0,2587x - 0,005 </t>
  </si>
  <si>
    <t>y= mx + n</t>
  </si>
  <si>
    <t>e= 0,2587/1</t>
  </si>
  <si>
    <t>d= 1cm</t>
  </si>
  <si>
    <t xml:space="preserve">m= e * d </t>
  </si>
  <si>
    <t>A= e * d * c</t>
  </si>
  <si>
    <t>A= m * c</t>
  </si>
  <si>
    <t xml:space="preserve">bis hier eigentlich perfekte Absorbanz </t>
  </si>
  <si>
    <t>also immer bis 1</t>
  </si>
  <si>
    <t>Molaren Extinktionskoeffizient: 0,646 g/l (42925)</t>
  </si>
  <si>
    <t xml:space="preserve">Molekulargewicht: 66432.96 dalton = g/mol </t>
  </si>
  <si>
    <t>Absorbanz bei 595nm</t>
  </si>
  <si>
    <t>Konzentration</t>
  </si>
  <si>
    <t>Absorbanz bei 465nm</t>
  </si>
  <si>
    <t>Wellenlänge</t>
  </si>
  <si>
    <t>pH6</t>
  </si>
  <si>
    <t>pH7</t>
  </si>
  <si>
    <t>pH8</t>
  </si>
  <si>
    <t>pH8,5</t>
  </si>
  <si>
    <t>pH9</t>
  </si>
  <si>
    <t>pH9,5</t>
  </si>
  <si>
    <t>pH10</t>
  </si>
  <si>
    <t>pH10,5</t>
  </si>
  <si>
    <t>pH11</t>
  </si>
  <si>
    <t>pH12</t>
  </si>
  <si>
    <t>Wavelength(nm)</t>
  </si>
  <si>
    <t>pH10 1(Abs)</t>
  </si>
  <si>
    <t>pH10 2(Abs)</t>
  </si>
  <si>
    <t>pH10 3(Abs)</t>
  </si>
  <si>
    <t>pH10 4(Abs)</t>
  </si>
  <si>
    <t>pH10 5(Abs)</t>
  </si>
  <si>
    <t>pH10 6(Abs)</t>
  </si>
  <si>
    <t>Absorption</t>
  </si>
  <si>
    <t>tatsächlich berechnen; 5% ok</t>
  </si>
  <si>
    <t>m= 0,026</t>
  </si>
  <si>
    <t>m= ε *d</t>
  </si>
  <si>
    <t>d=1cm</t>
  </si>
  <si>
    <t xml:space="preserve">m=ε </t>
  </si>
  <si>
    <t xml:space="preserve">Theoretische Absorbanz </t>
  </si>
  <si>
    <t>(A= e*d*c)</t>
  </si>
  <si>
    <t xml:space="preserve">Fehlerquelle: Wohlmöglich Küvette falsch herum drin </t>
  </si>
  <si>
    <t xml:space="preserve">Gültigkeitsbereich: </t>
  </si>
  <si>
    <t xml:space="preserve">Wenn A280*2, dann ähnelt es theoretischer Kalibriergeraden </t>
  </si>
  <si>
    <t>&gt; siehe Clara</t>
  </si>
  <si>
    <t>Absorbanz 595nm ohne gelöscht</t>
  </si>
  <si>
    <t>Gültigkeitsbereich bei 595nm:</t>
  </si>
  <si>
    <t>0,704 bis 1,271</t>
  </si>
  <si>
    <t>c: 0,15 bis 0,6</t>
  </si>
  <si>
    <t>Quotient A595nm/A465nm</t>
  </si>
  <si>
    <t>Absorbanz bei 595nm ohne gelöscht</t>
  </si>
  <si>
    <t>Gültigkeitsbereich bei Quotient:</t>
  </si>
  <si>
    <t>A: von 595nm: 0,704 bis 1,802</t>
  </si>
  <si>
    <t>c: 0,15 bis 1,5</t>
  </si>
  <si>
    <t>A: von 465nm:0,531 bis 0,871</t>
  </si>
  <si>
    <t xml:space="preserve">Überlagerung der Spektren höchster Konzentration </t>
  </si>
  <si>
    <t>λisos: 316nm</t>
  </si>
  <si>
    <t>Amax</t>
  </si>
  <si>
    <t>pHwert</t>
  </si>
  <si>
    <t>λmax: pH8/pH10: 346nm</t>
  </si>
  <si>
    <t xml:space="preserve">Aisos </t>
  </si>
  <si>
    <t xml:space="preserve">Quotient Amax/ Aisos </t>
  </si>
  <si>
    <t xml:space="preserve">pH 8,5 ist Ausreißer </t>
  </si>
  <si>
    <t xml:space="preserve">pH 10 besser für Bestimmung von molaren Extintionskoeffizient </t>
  </si>
  <si>
    <t>Diskussion:</t>
  </si>
  <si>
    <t xml:space="preserve">pH 10 ist hier höchster Punkt </t>
  </si>
  <si>
    <t xml:space="preserve">Außreißer spielt hier keine Rolle weil Aisos dem Amax ausgleicht </t>
  </si>
  <si>
    <t>A</t>
  </si>
  <si>
    <t xml:space="preserve">eigentliche Konzentration </t>
  </si>
  <si>
    <t>Konzentrationen µM</t>
  </si>
  <si>
    <t>eigentliche Konzentration</t>
  </si>
  <si>
    <t>hier ε: 0,0129</t>
  </si>
  <si>
    <t>hier ε: 0,0192</t>
  </si>
  <si>
    <t>hier ε: 0,0223</t>
  </si>
  <si>
    <t>hier ε: 0,0214</t>
  </si>
  <si>
    <t>hier ε: 0,0212</t>
  </si>
  <si>
    <t>hier ε: 0,026</t>
  </si>
  <si>
    <t>hier ε: 0,0253</t>
  </si>
  <si>
    <t>hier ε: 0,0248</t>
  </si>
  <si>
    <t>hier ε: 0,0246</t>
  </si>
  <si>
    <t>von 1:50 Verdünnung von zellfreier Extrakt und Hochsalz</t>
  </si>
  <si>
    <t>Kalibriergerade: y = 2,137x + 0,3533</t>
  </si>
  <si>
    <t>von zellfreiem Extrakt (2)</t>
  </si>
  <si>
    <t>von Hochsalz (6)</t>
  </si>
  <si>
    <t>von Niedrigsalz (5)</t>
  </si>
  <si>
    <t>bei 595nm: 0,810</t>
  </si>
  <si>
    <t>bei 595nm: 0,711</t>
  </si>
  <si>
    <t>selbst unverdünnt außerhalb des Gültigkeitsbereichs</t>
  </si>
  <si>
    <t>bei 465nm: 0,778</t>
  </si>
  <si>
    <t>bei 465nm: 0,812</t>
  </si>
  <si>
    <t>Vermutung: kein Eugenol Oxidase enthalten -&gt; keine Konzentrationsbestimmung möglich</t>
  </si>
  <si>
    <t>Quotient: 0,810 / 0,778 = 1,0411 = y</t>
  </si>
  <si>
    <t>Quotient: 0,711 / 0,812 = 0,8756 = y</t>
  </si>
  <si>
    <t>1,0411 = 2,137 * x + 0,3533</t>
  </si>
  <si>
    <t>0,8756 = 2,137 * x + 0,3533</t>
  </si>
  <si>
    <t>x = 0,322 (mg/ml) = c</t>
  </si>
  <si>
    <t>x = 0,244 (mg/ml) = c</t>
  </si>
  <si>
    <t xml:space="preserve">&gt; muss kleiner sein als zellfreier Extrakt, da nur Eugenol </t>
  </si>
  <si>
    <t xml:space="preserve">Hochsalz </t>
  </si>
  <si>
    <t>Durchfluss</t>
  </si>
  <si>
    <t>Zellfrei</t>
  </si>
  <si>
    <t xml:space="preserve">Niedrigsalz </t>
  </si>
  <si>
    <t xml:space="preserve">Für 6 (Angenommen mit Verdünnung 1:20) </t>
  </si>
  <si>
    <t xml:space="preserve">Für 3 </t>
  </si>
  <si>
    <t xml:space="preserve">Für 2 (siehe 6) </t>
  </si>
  <si>
    <t>Für 5 (keine Proteine enthalten, deswegen neg. Werte)</t>
  </si>
  <si>
    <t xml:space="preserve">ΔA/Δt = 1 </t>
  </si>
  <si>
    <t xml:space="preserve">ΔA/Δt = 1,258 </t>
  </si>
  <si>
    <t>1* 1/e = 1/0,026 = 38,462 = Δc/Δt</t>
  </si>
  <si>
    <t xml:space="preserve">1,258 * 1/0,026 = 48,385 </t>
  </si>
  <si>
    <t>Δc/Δt * Vküv = 48,385 (µmol/s)</t>
  </si>
  <si>
    <t>Aktivität unverdünnte Lösung:</t>
  </si>
  <si>
    <t xml:space="preserve">Anstatt Vküv = 1 ml waren es 1,8ml </t>
  </si>
  <si>
    <t>Vküv = 1 ml</t>
  </si>
  <si>
    <t xml:space="preserve">280 nm </t>
  </si>
  <si>
    <t xml:space="preserve">440 nm </t>
  </si>
  <si>
    <t>1 zu 100</t>
  </si>
  <si>
    <t>1 zu 10</t>
  </si>
  <si>
    <t xml:space="preserve">c= a/e*d </t>
  </si>
  <si>
    <t>c= 0-5</t>
  </si>
  <si>
    <t>e= 0,2587 L/mol*cm</t>
  </si>
  <si>
    <t>A280*2 (wegen Fehler)</t>
  </si>
  <si>
    <t>Vanillylalkohol [ml]</t>
  </si>
  <si>
    <t>Vanillin [ml]</t>
  </si>
  <si>
    <t>mAU</t>
  </si>
  <si>
    <t xml:space="preserve">Probe </t>
  </si>
  <si>
    <t>Retentionszeit (Va)</t>
  </si>
  <si>
    <t>Retentionszeit (V)</t>
  </si>
  <si>
    <t>Area Va [mAU/min]</t>
  </si>
  <si>
    <t>Area V [mAu/min]</t>
  </si>
  <si>
    <t xml:space="preserve">Konzentration Va </t>
  </si>
  <si>
    <t>Konzentration V</t>
  </si>
  <si>
    <t>Mittelwert</t>
  </si>
  <si>
    <t xml:space="preserve">Eigentliche Konzentration 5-8 von Va </t>
  </si>
  <si>
    <t xml:space="preserve">Eigentliche Konzentration von 1-4 </t>
  </si>
  <si>
    <t>V: 29,99 mM</t>
  </si>
  <si>
    <t>Va:29,999 mM</t>
  </si>
  <si>
    <t>Va: 10 mM</t>
  </si>
  <si>
    <t>V: 10 mM</t>
  </si>
  <si>
    <t>y=0,1036x - 0,005</t>
  </si>
  <si>
    <t xml:space="preserve">e= 0,1036 L/mol*cm </t>
  </si>
  <si>
    <t>A= 0-1,292</t>
  </si>
  <si>
    <t>ε =0,026 l/µM*cm</t>
  </si>
  <si>
    <t>Fraktion</t>
  </si>
  <si>
    <t xml:space="preserve">Zellfreier Extrakt/Zelllysat </t>
  </si>
  <si>
    <t xml:space="preserve">Eugenol Oxidase </t>
  </si>
  <si>
    <t>Ausbeute [%]</t>
  </si>
  <si>
    <t xml:space="preserve">Aufreinigungsfaktor </t>
  </si>
  <si>
    <t>Volumen [mL]</t>
  </si>
  <si>
    <t>Gesamtprotein [mg]</t>
  </si>
  <si>
    <t>Gesamtaktivität [IU]</t>
  </si>
  <si>
    <t>Spezifische Aktivität [IU/mg]</t>
  </si>
  <si>
    <t>0,322*50*5,9428= 95,679</t>
  </si>
  <si>
    <t>weil 1:50 Verdünnung</t>
  </si>
  <si>
    <t xml:space="preserve">Gesamtaktivität/Gesamtprotein </t>
  </si>
  <si>
    <t>1µmol/min = IU</t>
  </si>
  <si>
    <t xml:space="preserve">pH </t>
  </si>
  <si>
    <t xml:space="preserve">Delta A/min </t>
  </si>
  <si>
    <t xml:space="preserve">A280= 0,471 </t>
  </si>
  <si>
    <t xml:space="preserve">0,417/84800*1 =0,00554 mM *10 = 0,0554 mM  </t>
  </si>
  <si>
    <r>
      <t xml:space="preserve">c (Eugenol Oxidase) = 0,0554*62042,29 = </t>
    </r>
    <r>
      <rPr>
        <sz val="12"/>
        <color theme="8"/>
        <rFont val="Calibri (Textkörper)_x0000_"/>
      </rPr>
      <t>3,446 mg/ml</t>
    </r>
  </si>
  <si>
    <r>
      <t xml:space="preserve">3,446 * 1,002= </t>
    </r>
    <r>
      <rPr>
        <sz val="12"/>
        <color theme="8"/>
        <rFont val="Calibri (Textkörper)_x0000_"/>
      </rPr>
      <t>3,453 mg</t>
    </r>
    <r>
      <rPr>
        <sz val="12"/>
        <color theme="1"/>
        <rFont val="Calibri"/>
        <family val="2"/>
        <scheme val="minor"/>
      </rPr>
      <t xml:space="preserve"> </t>
    </r>
  </si>
  <si>
    <t xml:space="preserve">Gesamtaktivität </t>
  </si>
  <si>
    <t>spezifische Aktivität [IU/mg]</t>
  </si>
  <si>
    <t>relative spezifische Aktivität [%]</t>
  </si>
  <si>
    <t xml:space="preserve">Verdünnung </t>
  </si>
  <si>
    <t>1/v</t>
  </si>
  <si>
    <t xml:space="preserve">1/S </t>
  </si>
  <si>
    <t>Km</t>
  </si>
  <si>
    <t>e von 316nm nehmen</t>
  </si>
  <si>
    <t xml:space="preserve">In Legende wert, der 100% entspricht </t>
  </si>
  <si>
    <t>pH 9,5</t>
  </si>
  <si>
    <t>pH 6</t>
  </si>
  <si>
    <t>hier ε: 0,0085</t>
  </si>
  <si>
    <t>0,222:26=0,0085*0,001 L*1000=  0,0085</t>
  </si>
  <si>
    <t>Vmax = 0,156</t>
  </si>
  <si>
    <t>Konzentration bei A440 FAD:</t>
  </si>
  <si>
    <t xml:space="preserve"> </t>
  </si>
  <si>
    <r>
      <t>0,03376 mM * 0,001= 3,376*10^-5 mmol/10= 3,376 *10^-6 * 1000=</t>
    </r>
    <r>
      <rPr>
        <b/>
        <sz val="12"/>
        <color theme="1"/>
        <rFont val="Calibri"/>
        <family val="2"/>
        <scheme val="minor"/>
      </rPr>
      <t xml:space="preserve"> 3,376 *10^-3 µmol </t>
    </r>
  </si>
  <si>
    <t>vmax = kcat * E0</t>
  </si>
  <si>
    <t>kcat= vmax/E0</t>
  </si>
  <si>
    <t>(0,422/12,5)*(6*10^-5/10)*1000=....=0,15/....</t>
  </si>
  <si>
    <r>
      <t>kcat= 0,156/2,056*10^-4 =</t>
    </r>
    <r>
      <rPr>
        <b/>
        <sz val="12"/>
        <color theme="1"/>
        <rFont val="Calibri"/>
        <family val="2"/>
        <scheme val="minor"/>
      </rPr>
      <t>770,142 1/s</t>
    </r>
    <r>
      <rPr>
        <sz val="12"/>
        <color theme="1"/>
        <rFont val="Calibri"/>
        <family val="2"/>
        <scheme val="minor"/>
      </rPr>
      <t xml:space="preserve"> </t>
    </r>
  </si>
  <si>
    <t>Temperatur [°C]</t>
  </si>
  <si>
    <t xml:space="preserve">T50 bei ca. 62 °C </t>
  </si>
  <si>
    <t xml:space="preserve">c= 0,322*50 = 16,1 </t>
  </si>
  <si>
    <t xml:space="preserve">c= 0,244*50= 12,2 </t>
  </si>
  <si>
    <t>Enzymaktivität/mL (Fraktion 6)</t>
  </si>
  <si>
    <t>Quotient ohne gelöscht</t>
  </si>
  <si>
    <t xml:space="preserve">Eigentliche Aktivität ohne Verdünnung </t>
  </si>
  <si>
    <t>Δc/Δt * Vküv = 38,462 (µmol/min)</t>
  </si>
  <si>
    <t>38,462 * 1,8 = 69,232 (µmol/min )</t>
  </si>
  <si>
    <t>c=</t>
  </si>
  <si>
    <t>M</t>
  </si>
  <si>
    <t>mM</t>
  </si>
  <si>
    <t>ohne Verdünnung</t>
  </si>
  <si>
    <t>c(Eugenol) =</t>
  </si>
  <si>
    <t>mg/l</t>
  </si>
  <si>
    <t>mg/ml</t>
  </si>
  <si>
    <t>𝜀=84800 M-1 cm-1</t>
  </si>
  <si>
    <t>𝜀= 12,5 m M-1 cm-1</t>
  </si>
  <si>
    <t>MW = 62042 mg/mmol</t>
  </si>
  <si>
    <t>MW = 62042,29 mg/mmol</t>
  </si>
  <si>
    <t>c(1:100)=</t>
  </si>
  <si>
    <t xml:space="preserve">c(1:10)= </t>
  </si>
  <si>
    <t>A = 0,119</t>
  </si>
  <si>
    <t>A=0,107</t>
  </si>
  <si>
    <t>c(Eugenol mit FAD)=</t>
  </si>
  <si>
    <t>theo. Vanillylalkkonz. (mM)</t>
  </si>
  <si>
    <t>Zeit [min]</t>
  </si>
  <si>
    <t>Umsatz [%] von VA zu V</t>
  </si>
  <si>
    <t xml:space="preserve">umgerechneter theo. VA Konz. (mM) </t>
  </si>
  <si>
    <t>umgerechnete theo. V Konz. (mM)</t>
  </si>
  <si>
    <t>Umsatz [%] von V zu VA</t>
  </si>
  <si>
    <t>theo. IU [mmol/min/L]</t>
  </si>
  <si>
    <t>theo. Vanillinkonz. (mM)</t>
  </si>
  <si>
    <r>
      <t xml:space="preserve">0,01 mmol/min / 506*10^-6 L = </t>
    </r>
    <r>
      <rPr>
        <b/>
        <sz val="12"/>
        <color theme="1"/>
        <rFont val="Calibri"/>
        <family val="2"/>
        <scheme val="minor"/>
      </rPr>
      <t>19,76 mmol/min/L</t>
    </r>
    <r>
      <rPr>
        <sz val="12"/>
        <color theme="1"/>
        <rFont val="Calibri"/>
        <family val="2"/>
        <scheme val="minor"/>
      </rPr>
      <t xml:space="preserve"> = </t>
    </r>
    <r>
      <rPr>
        <b/>
        <sz val="12"/>
        <color theme="1"/>
        <rFont val="Calibri"/>
        <family val="2"/>
        <scheme val="minor"/>
      </rPr>
      <t>20 mmol/min/L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</si>
</sst>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Textkörper)_x0000_"/>
    </font>
    <font>
      <sz val="12"/>
      <name val="Calibri"/>
      <family val="2"/>
      <scheme val="minor"/>
    </font>
    <font>
      <sz val="12"/>
      <color theme="5"/>
      <name val="Calibri (Textkörper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8"/>
      <name val="Calibri (Textkörper)_x0000_"/>
    </font>
    <font>
      <sz val="12"/>
      <color rgb="FF000000"/>
      <name val="Calibri"/>
      <family val="2"/>
      <scheme val="minor"/>
    </font>
    <font>
      <sz val="11"/>
      <color theme="1"/>
      <name val="Cambria Math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A7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3" borderId="0" xfId="0" applyFont="1" applyFill="1"/>
    <xf numFmtId="0" fontId="0" fillId="0" borderId="0" xfId="0" applyFill="1"/>
    <xf numFmtId="0" fontId="4" fillId="0" borderId="0" xfId="0" applyFon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20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ont="1" applyFill="1"/>
    <xf numFmtId="0" fontId="0" fillId="8" borderId="0" xfId="0" applyFill="1"/>
    <xf numFmtId="0" fontId="0" fillId="12" borderId="0" xfId="0" applyFill="1"/>
    <xf numFmtId="0" fontId="8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0" fillId="13" borderId="0" xfId="0" applyFill="1"/>
    <xf numFmtId="0" fontId="10" fillId="0" borderId="0" xfId="0" applyFont="1"/>
    <xf numFmtId="0" fontId="1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AA7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Kalibrierung</a:t>
            </a:r>
            <a:r>
              <a:rPr lang="en-US" baseline="0"/>
              <a:t> </a:t>
            </a:r>
            <a:r>
              <a:rPr lang="en-US"/>
              <a:t>A280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305559564052788E-2"/>
          <c:y val="0.15006237006237008"/>
          <c:w val="0.90136369995181842"/>
          <c:h val="0.80004158004157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'Absorbanzmessungen bei 280nm'!$C$4</c:f>
              <c:strCache>
                <c:ptCount val="1"/>
                <c:pt idx="0">
                  <c:v>A280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'Absorbanzmessungen bei 280nm'!$B$5:$B$16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5</c:v>
                </c:pt>
              </c:numCache>
            </c:numRef>
          </c:xVal>
          <c:yVal>
            <c:numRef>
              <c:f>'Absorbanzmessungen bei 280nm'!$C$5:$C$16</c:f>
              <c:numCache>
                <c:formatCode>General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0.105</c:v>
                </c:pt>
                <c:pt idx="4">
                  <c:v>0.16</c:v>
                </c:pt>
                <c:pt idx="5">
                  <c:v>0.2</c:v>
                </c:pt>
                <c:pt idx="6">
                  <c:v>0.24199999999999999</c:v>
                </c:pt>
                <c:pt idx="7">
                  <c:v>0.219</c:v>
                </c:pt>
                <c:pt idx="8">
                  <c:v>0.40100000000000002</c:v>
                </c:pt>
                <c:pt idx="9">
                  <c:v>0.53900000000000003</c:v>
                </c:pt>
                <c:pt idx="10">
                  <c:v>0.63300000000000001</c:v>
                </c:pt>
                <c:pt idx="11">
                  <c:v>1.292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6-1047-A3F1-2BA87DD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97008"/>
        <c:axId val="495486352"/>
      </c:scatterChart>
      <c:valAx>
        <c:axId val="4953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486352"/>
        <c:crosses val="autoZero"/>
        <c:crossBetween val="midCat"/>
      </c:valAx>
      <c:valAx>
        <c:axId val="495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Absorbanz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3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Amax</a:t>
            </a:r>
            <a:r>
              <a:rPr lang="de-DE" baseline="0"/>
              <a:t> gegen 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'Isosbestischer Punkt'!$D$61:$D$70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'Isosbestischer Punkt'!$C$61:$C$70</c:f>
              <c:numCache>
                <c:formatCode>General</c:formatCode>
                <c:ptCount val="10"/>
                <c:pt idx="0">
                  <c:v>0.45145000000000002</c:v>
                </c:pt>
                <c:pt idx="1">
                  <c:v>0.64956999999999998</c:v>
                </c:pt>
                <c:pt idx="2">
                  <c:v>0.97197999999999996</c:v>
                </c:pt>
                <c:pt idx="3">
                  <c:v>1.6174200000000001</c:v>
                </c:pt>
                <c:pt idx="4">
                  <c:v>1.2616099999999999</c:v>
                </c:pt>
                <c:pt idx="5">
                  <c:v>1.0676600000000001</c:v>
                </c:pt>
                <c:pt idx="6">
                  <c:v>1.3058399999999999</c:v>
                </c:pt>
                <c:pt idx="7">
                  <c:v>1.28332</c:v>
                </c:pt>
                <c:pt idx="8">
                  <c:v>1.2741199999999999</c:v>
                </c:pt>
                <c:pt idx="9">
                  <c:v>1.2537400000000001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6-F54E-9F39-4DCC7BCB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8672"/>
        <c:axId val="163417104"/>
      </c:scatterChart>
      <c:valAx>
        <c:axId val="13110867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17104"/>
        <c:crosses val="autoZero"/>
        <c:crossBetween val="midCat"/>
      </c:valAx>
      <c:valAx>
        <c:axId val="1634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10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Quotient</a:t>
            </a:r>
            <a:r>
              <a:rPr lang="de-DE" baseline="0"/>
              <a:t> Amax/Aisos gegen pH-Wert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'Isosbestischer Punkt'!$F$78:$F$87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'Isosbestischer Punkt'!$E$78:$E$87</c:f>
              <c:numCache>
                <c:formatCode>General</c:formatCode>
                <c:ptCount val="10"/>
                <c:pt idx="0">
                  <c:v>1.03941703313149</c:v>
                </c:pt>
                <c:pt idx="1">
                  <c:v>1.4966360997189068</c:v>
                </c:pt>
                <c:pt idx="2">
                  <c:v>2.2394820515183631</c:v>
                </c:pt>
                <c:pt idx="3">
                  <c:v>2.5984320277608202</c:v>
                </c:pt>
                <c:pt idx="4">
                  <c:v>2.9816836831159006</c:v>
                </c:pt>
                <c:pt idx="5">
                  <c:v>2.9758069011650594</c:v>
                </c:pt>
                <c:pt idx="6">
                  <c:v>3.0149612116734388</c:v>
                </c:pt>
                <c:pt idx="7">
                  <c:v>3.0087449886291702</c:v>
                </c:pt>
                <c:pt idx="8">
                  <c:v>3.0082636822968309</c:v>
                </c:pt>
                <c:pt idx="9">
                  <c:v>3.0077969435981098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4-8D48-8E4B-617120A6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7808"/>
        <c:axId val="195736160"/>
      </c:scatterChart>
      <c:valAx>
        <c:axId val="2030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36160"/>
        <c:crosses val="autoZero"/>
        <c:crossBetween val="midCat"/>
      </c:valAx>
      <c:valAx>
        <c:axId val="1957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0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'[3]molarer E Vanillin'!$F$3:$F$8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</c:numCache>
            </c:numRef>
          </c:xVal>
          <c:yVal>
            <c:numRef>
              <c:f>'[3]molarer E Vanillin'!$G$3:$G$8</c:f>
              <c:numCache>
                <c:formatCode>General</c:formatCode>
                <c:ptCount val="6"/>
                <c:pt idx="0">
                  <c:v>0.64956999999999998</c:v>
                </c:pt>
                <c:pt idx="1">
                  <c:v>0.52186999999999995</c:v>
                </c:pt>
                <c:pt idx="2">
                  <c:v>0.41807</c:v>
                </c:pt>
                <c:pt idx="3">
                  <c:v>0.33298</c:v>
                </c:pt>
                <c:pt idx="4">
                  <c:v>0.26067000000000001</c:v>
                </c:pt>
                <c:pt idx="5">
                  <c:v>0.21221000000000001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7-104C-A2C3-9D8F4CC1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97791"/>
        <c:axId val="1675250383"/>
      </c:scatterChart>
      <c:valAx>
        <c:axId val="143809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Konzentration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250383"/>
        <c:crosses val="autoZero"/>
        <c:crossBetween val="midCat"/>
      </c:valAx>
      <c:valAx>
        <c:axId val="16752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Absorption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809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'[3]molarer E Vanillin'!$K$3:$K$8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</c:numCache>
            </c:numRef>
          </c:xVal>
          <c:yVal>
            <c:numRef>
              <c:f>'[3]molarer E Vanillin'!$L$3:$L$8</c:f>
              <c:numCache>
                <c:formatCode>General</c:formatCode>
                <c:ptCount val="6"/>
                <c:pt idx="0">
                  <c:v>0.97197999999999996</c:v>
                </c:pt>
                <c:pt idx="1">
                  <c:v>0.78076999999999996</c:v>
                </c:pt>
                <c:pt idx="2">
                  <c:v>0.62546000000000002</c:v>
                </c:pt>
                <c:pt idx="3">
                  <c:v>0.48958000000000002</c:v>
                </c:pt>
                <c:pt idx="4">
                  <c:v>0.39193</c:v>
                </c:pt>
                <c:pt idx="5">
                  <c:v>0.32312000000000002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E-1D43-B916-B3FD26D5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73712"/>
        <c:axId val="1215920976"/>
      </c:scatterChart>
      <c:valAx>
        <c:axId val="9853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5920976"/>
        <c:crosses val="autoZero"/>
        <c:crossBetween val="midCat"/>
      </c:valAx>
      <c:valAx>
        <c:axId val="12159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Absorption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3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pH8,5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'[3]molarer E Vanillin'!$P$3:$P$8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</c:numCache>
            </c:numRef>
          </c:xVal>
          <c:yVal>
            <c:numRef>
              <c:f>'[3]molarer E Vanillin'!$Q$3:$Q$8</c:f>
              <c:numCache>
                <c:formatCode>General</c:formatCode>
                <c:ptCount val="6"/>
                <c:pt idx="0">
                  <c:v>1.6174200000000001</c:v>
                </c:pt>
                <c:pt idx="1">
                  <c:v>1.3998200000000001</c:v>
                </c:pt>
                <c:pt idx="2">
                  <c:v>1.2211399999999999</c:v>
                </c:pt>
                <c:pt idx="3">
                  <c:v>1.0624199999999999</c:v>
                </c:pt>
                <c:pt idx="4">
                  <c:v>0.94776000000000005</c:v>
                </c:pt>
                <c:pt idx="5">
                  <c:v>0.86521000000000003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3-5D40-9AF3-5B31FC5CD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39552"/>
        <c:axId val="1166941200"/>
      </c:scatterChart>
      <c:valAx>
        <c:axId val="11669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41200"/>
        <c:crosses val="autoZero"/>
        <c:crossBetween val="midCat"/>
      </c:valAx>
      <c:valAx>
        <c:axId val="11669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'[3]molarer E Vanillin'!$U$3:$U$8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</c:numCache>
            </c:numRef>
          </c:xVal>
          <c:yVal>
            <c:numRef>
              <c:f>'[3]molarer E Vanillin'!$V$3:$V$8</c:f>
              <c:numCache>
                <c:formatCode>General</c:formatCode>
                <c:ptCount val="6"/>
                <c:pt idx="0">
                  <c:v>1.2616099999999999</c:v>
                </c:pt>
                <c:pt idx="1">
                  <c:v>1.05264</c:v>
                </c:pt>
                <c:pt idx="2">
                  <c:v>0.87860000000000005</c:v>
                </c:pt>
                <c:pt idx="3">
                  <c:v>0.72751999999999994</c:v>
                </c:pt>
                <c:pt idx="4">
                  <c:v>0.62082000000000004</c:v>
                </c:pt>
                <c:pt idx="5">
                  <c:v>0.53802000000000005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D-2F49-A2AF-A4D72E63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13984"/>
        <c:axId val="1306119456"/>
      </c:scatterChart>
      <c:valAx>
        <c:axId val="12400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119456"/>
        <c:crosses val="autoZero"/>
        <c:crossBetween val="midCat"/>
      </c:valAx>
      <c:valAx>
        <c:axId val="13061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1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pH9,5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'[3]molarer E Vanillin'!$A$13:$A$18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</c:numCache>
            </c:numRef>
          </c:xVal>
          <c:yVal>
            <c:numRef>
              <c:f>'[3]molarer E Vanillin'!$B$13:$B$18</c:f>
              <c:numCache>
                <c:formatCode>General</c:formatCode>
                <c:ptCount val="6"/>
                <c:pt idx="0">
                  <c:v>1.0676600000000001</c:v>
                </c:pt>
                <c:pt idx="1">
                  <c:v>0.85697999999999996</c:v>
                </c:pt>
                <c:pt idx="2">
                  <c:v>0.68789</c:v>
                </c:pt>
                <c:pt idx="3">
                  <c:v>0.53896999999999995</c:v>
                </c:pt>
                <c:pt idx="4">
                  <c:v>0.42973</c:v>
                </c:pt>
                <c:pt idx="5">
                  <c:v>0.34756999999999999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C-734A-991F-FA56EDDA4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160096"/>
        <c:axId val="1426739264"/>
      </c:scatterChart>
      <c:valAx>
        <c:axId val="10741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6739264"/>
        <c:crosses val="autoZero"/>
        <c:crossBetween val="midCat"/>
      </c:valAx>
      <c:valAx>
        <c:axId val="14267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1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'[3]molarer E Vanillin'!$F$13:$F$18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</c:numCache>
            </c:numRef>
          </c:xVal>
          <c:yVal>
            <c:numRef>
              <c:f>'[3]molarer E Vanillin'!$G$13:$G$18</c:f>
              <c:numCache>
                <c:formatCode>General</c:formatCode>
                <c:ptCount val="6"/>
                <c:pt idx="0">
                  <c:v>1.3058399999999999</c:v>
                </c:pt>
                <c:pt idx="1">
                  <c:v>1.0701099999999999</c:v>
                </c:pt>
                <c:pt idx="2">
                  <c:v>0.84247000000000005</c:v>
                </c:pt>
                <c:pt idx="3">
                  <c:v>0.66308999999999996</c:v>
                </c:pt>
                <c:pt idx="4">
                  <c:v>0.52698999999999996</c:v>
                </c:pt>
                <c:pt idx="5">
                  <c:v>0.43590000000000001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7-EC49-9DBD-410D9F85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91472"/>
        <c:axId val="376293120"/>
      </c:scatterChart>
      <c:valAx>
        <c:axId val="3762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93120"/>
        <c:crosses val="autoZero"/>
        <c:crossBetween val="midCat"/>
      </c:valAx>
      <c:valAx>
        <c:axId val="3762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9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'[3]molarer E Vanillin'!$K$13:$K$18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</c:numCache>
            </c:numRef>
          </c:xVal>
          <c:yVal>
            <c:numRef>
              <c:f>'[3]molarer E Vanillin'!$L$13:$L$18</c:f>
              <c:numCache>
                <c:formatCode>General</c:formatCode>
                <c:ptCount val="6"/>
                <c:pt idx="0">
                  <c:v>1.28332</c:v>
                </c:pt>
                <c:pt idx="1">
                  <c:v>1.0313600000000001</c:v>
                </c:pt>
                <c:pt idx="2">
                  <c:v>0.81630999999999998</c:v>
                </c:pt>
                <c:pt idx="3">
                  <c:v>0.64392000000000005</c:v>
                </c:pt>
                <c:pt idx="4">
                  <c:v>0.51876</c:v>
                </c:pt>
                <c:pt idx="5">
                  <c:v>0.42648000000000003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8-7343-B5A2-A1593BDEB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1888"/>
        <c:axId val="221113536"/>
      </c:scatterChart>
      <c:valAx>
        <c:axId val="2211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113536"/>
        <c:crosses val="autoZero"/>
        <c:crossBetween val="midCat"/>
      </c:valAx>
      <c:valAx>
        <c:axId val="2211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'[3]molarer E Vanillin'!$P$13:$P$18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</c:numCache>
            </c:numRef>
          </c:xVal>
          <c:yVal>
            <c:numRef>
              <c:f>'[3]molarer E Vanillin'!$Q$13:$Q$18</c:f>
              <c:numCache>
                <c:formatCode>General</c:formatCode>
                <c:ptCount val="6"/>
                <c:pt idx="0">
                  <c:v>1.2741199999999999</c:v>
                </c:pt>
                <c:pt idx="1">
                  <c:v>1.00945</c:v>
                </c:pt>
                <c:pt idx="2">
                  <c:v>0.81313000000000002</c:v>
                </c:pt>
                <c:pt idx="3">
                  <c:v>0.64156000000000002</c:v>
                </c:pt>
                <c:pt idx="4">
                  <c:v>0.52220999999999995</c:v>
                </c:pt>
                <c:pt idx="5">
                  <c:v>0.42763000000000001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0-8641-B090-4129DEDE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07136"/>
        <c:axId val="1426319872"/>
      </c:scatterChart>
      <c:valAx>
        <c:axId val="14265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6319872"/>
        <c:crosses val="autoZero"/>
        <c:crossBetween val="midCat"/>
      </c:valAx>
      <c:valAx>
        <c:axId val="14263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65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'Absorbanzmessungen bei 280nm'!$C$4</c:f>
              <c:strCache>
                <c:ptCount val="1"/>
                <c:pt idx="0">
                  <c:v>A280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'Absorbanzmessungen bei 280nm'!$C$5:$C$16</c:f>
              <c:numCache>
                <c:formatCode>General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0.105</c:v>
                </c:pt>
                <c:pt idx="4">
                  <c:v>0.16</c:v>
                </c:pt>
                <c:pt idx="5">
                  <c:v>0.2</c:v>
                </c:pt>
                <c:pt idx="6">
                  <c:v>0.24199999999999999</c:v>
                </c:pt>
                <c:pt idx="7">
                  <c:v>0.219</c:v>
                </c:pt>
                <c:pt idx="8">
                  <c:v>0.40100000000000002</c:v>
                </c:pt>
                <c:pt idx="9">
                  <c:v>0.53900000000000003</c:v>
                </c:pt>
                <c:pt idx="10">
                  <c:v>0.63300000000000001</c:v>
                </c:pt>
                <c:pt idx="11">
                  <c:v>1.292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A-1A42-BB56-15052549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223424"/>
        <c:axId val="447354544"/>
      </c:lineChart>
      <c:catAx>
        <c:axId val="4472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354544"/>
        <c:crosses val="autoZero"/>
        <c:auto val="1"/>
        <c:lblAlgn val="ctr"/>
        <c:lblOffset val="100"/>
        <c:noMultiLvlLbl val="0"/>
      </c:catAx>
      <c:valAx>
        <c:axId val="4473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2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'[3]molarer E Vanillin'!$U$13:$U$18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</c:numCache>
            </c:numRef>
          </c:xVal>
          <c:yVal>
            <c:numRef>
              <c:f>'[3]molarer E Vanillin'!$V$13:$V$18</c:f>
              <c:numCache>
                <c:formatCode>General</c:formatCode>
                <c:ptCount val="6"/>
                <c:pt idx="0">
                  <c:v>1.2537400000000001</c:v>
                </c:pt>
                <c:pt idx="1">
                  <c:v>1.00766</c:v>
                </c:pt>
                <c:pt idx="2">
                  <c:v>0.80828999999999995</c:v>
                </c:pt>
                <c:pt idx="3">
                  <c:v>0.63027999999999995</c:v>
                </c:pt>
                <c:pt idx="4">
                  <c:v>0.51866000000000001</c:v>
                </c:pt>
                <c:pt idx="5">
                  <c:v>0.41705999999999999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6-444A-AD13-4A8AC9B1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91488"/>
        <c:axId val="1426708896"/>
      </c:scatterChart>
      <c:valAx>
        <c:axId val="13740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6708896"/>
        <c:crosses val="autoZero"/>
        <c:crossBetween val="midCat"/>
      </c:valAx>
      <c:valAx>
        <c:axId val="14267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409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pH6 mit eigentlicher Konzentration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'[3]molarer E Vanillin'!$C$3:$C$8</c:f>
              <c:numCache>
                <c:formatCode>General</c:formatCode>
                <c:ptCount val="6"/>
                <c:pt idx="0">
                  <c:v>51.670731707317074</c:v>
                </c:pt>
                <c:pt idx="1">
                  <c:v>41.941463414634143</c:v>
                </c:pt>
                <c:pt idx="2">
                  <c:v>33.8390243902439</c:v>
                </c:pt>
                <c:pt idx="3">
                  <c:v>26.73170731707317</c:v>
                </c:pt>
                <c:pt idx="4">
                  <c:v>21.675609756097561</c:v>
                </c:pt>
                <c:pt idx="5">
                  <c:v>17.663414634146338</c:v>
                </c:pt>
              </c:numCache>
            </c:numRef>
          </c:xVal>
          <c:yVal>
            <c:numRef>
              <c:f>'[3]molarer E Vanillin'!$B$3:$B$8</c:f>
              <c:numCache>
                <c:formatCode>General</c:formatCode>
                <c:ptCount val="6"/>
                <c:pt idx="0">
                  <c:v>0.21185000000000001</c:v>
                </c:pt>
                <c:pt idx="1">
                  <c:v>0.17196</c:v>
                </c:pt>
                <c:pt idx="2">
                  <c:v>0.13874</c:v>
                </c:pt>
                <c:pt idx="3">
                  <c:v>0.1096</c:v>
                </c:pt>
                <c:pt idx="4">
                  <c:v>8.8870000000000005E-2</c:v>
                </c:pt>
                <c:pt idx="5">
                  <c:v>7.2419999999999998E-2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4-9F44-889C-417EFAD8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6624"/>
        <c:axId val="1157363504"/>
      </c:scatterChart>
      <c:valAx>
        <c:axId val="3777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7363504"/>
        <c:crosses val="autoZero"/>
        <c:crossBetween val="midCat"/>
      </c:valAx>
      <c:valAx>
        <c:axId val="11573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7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pH7 mit eigentlicher Konzentration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'[3]molarer E Vanillin'!$H$3:$H$8</c:f>
              <c:numCache>
                <c:formatCode>General</c:formatCode>
                <c:ptCount val="6"/>
                <c:pt idx="0">
                  <c:v>50.354263565891472</c:v>
                </c:pt>
                <c:pt idx="1">
                  <c:v>40.45503875968992</c:v>
                </c:pt>
                <c:pt idx="2">
                  <c:v>32.408527131782947</c:v>
                </c:pt>
                <c:pt idx="3">
                  <c:v>25.812403100775192</c:v>
                </c:pt>
                <c:pt idx="4">
                  <c:v>20.206976744186047</c:v>
                </c:pt>
                <c:pt idx="5">
                  <c:v>16.450387596899226</c:v>
                </c:pt>
              </c:numCache>
            </c:numRef>
          </c:xVal>
          <c:yVal>
            <c:numRef>
              <c:f>'[3]molarer E Vanillin'!$G$3:$G$8</c:f>
              <c:numCache>
                <c:formatCode>General</c:formatCode>
                <c:ptCount val="6"/>
                <c:pt idx="0">
                  <c:v>0.64956999999999998</c:v>
                </c:pt>
                <c:pt idx="1">
                  <c:v>0.52186999999999995</c:v>
                </c:pt>
                <c:pt idx="2">
                  <c:v>0.41807</c:v>
                </c:pt>
                <c:pt idx="3">
                  <c:v>0.33298</c:v>
                </c:pt>
                <c:pt idx="4">
                  <c:v>0.26067000000000001</c:v>
                </c:pt>
                <c:pt idx="5">
                  <c:v>0.21221000000000001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4-8840-9C4A-D8F4E310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91472"/>
        <c:axId val="1305609824"/>
      </c:scatterChart>
      <c:valAx>
        <c:axId val="9451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5609824"/>
        <c:crosses val="autoZero"/>
        <c:crossBetween val="midCat"/>
      </c:valAx>
      <c:valAx>
        <c:axId val="13056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519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pH8 mit eigentlicher Konzentration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'[3]molarer E Vanillin'!$M$3:$M$8</c:f>
              <c:numCache>
                <c:formatCode>General</c:formatCode>
                <c:ptCount val="6"/>
                <c:pt idx="0">
                  <c:v>50.623958333333334</c:v>
                </c:pt>
                <c:pt idx="1">
                  <c:v>40.665104166666666</c:v>
                </c:pt>
                <c:pt idx="2">
                  <c:v>32.576041666666669</c:v>
                </c:pt>
                <c:pt idx="3">
                  <c:v>25.498958333333338</c:v>
                </c:pt>
                <c:pt idx="4">
                  <c:v>20.413020833333334</c:v>
                </c:pt>
                <c:pt idx="5">
                  <c:v>16.829166666666669</c:v>
                </c:pt>
              </c:numCache>
            </c:numRef>
          </c:xVal>
          <c:yVal>
            <c:numRef>
              <c:f>'[3]molarer E Vanillin'!$L$3:$L$8</c:f>
              <c:numCache>
                <c:formatCode>General</c:formatCode>
                <c:ptCount val="6"/>
                <c:pt idx="0">
                  <c:v>0.97197999999999996</c:v>
                </c:pt>
                <c:pt idx="1">
                  <c:v>0.78076999999999996</c:v>
                </c:pt>
                <c:pt idx="2">
                  <c:v>0.62546000000000002</c:v>
                </c:pt>
                <c:pt idx="3">
                  <c:v>0.48958000000000002</c:v>
                </c:pt>
                <c:pt idx="4">
                  <c:v>0.39193</c:v>
                </c:pt>
                <c:pt idx="5">
                  <c:v>0.32312000000000002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4-EC41-95AA-951A4E20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68656"/>
        <c:axId val="1191353264"/>
      </c:scatterChart>
      <c:valAx>
        <c:axId val="11839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353264"/>
        <c:crosses val="autoZero"/>
        <c:crossBetween val="midCat"/>
      </c:valAx>
      <c:valAx>
        <c:axId val="11913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39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pH8,5 mit eigentlicher Konzentraton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'[3]molarer E Vanillin'!$R$3:$R$8</c:f>
              <c:numCache>
                <c:formatCode>General</c:formatCode>
                <c:ptCount val="6"/>
                <c:pt idx="0">
                  <c:v>72.530044843049325</c:v>
                </c:pt>
                <c:pt idx="1">
                  <c:v>62.772197309417045</c:v>
                </c:pt>
                <c:pt idx="2">
                  <c:v>54.759641255605374</c:v>
                </c:pt>
                <c:pt idx="3">
                  <c:v>47.642152466367712</c:v>
                </c:pt>
                <c:pt idx="4">
                  <c:v>42.500448430493272</c:v>
                </c:pt>
                <c:pt idx="5">
                  <c:v>38.798654708520182</c:v>
                </c:pt>
              </c:numCache>
            </c:numRef>
          </c:xVal>
          <c:yVal>
            <c:numRef>
              <c:f>'[3]molarer E Vanillin'!$Q$3:$Q$8</c:f>
              <c:numCache>
                <c:formatCode>General</c:formatCode>
                <c:ptCount val="6"/>
                <c:pt idx="0">
                  <c:v>1.6174200000000001</c:v>
                </c:pt>
                <c:pt idx="1">
                  <c:v>1.3998200000000001</c:v>
                </c:pt>
                <c:pt idx="2">
                  <c:v>1.2211399999999999</c:v>
                </c:pt>
                <c:pt idx="3">
                  <c:v>1.0624199999999999</c:v>
                </c:pt>
                <c:pt idx="4">
                  <c:v>0.94776000000000005</c:v>
                </c:pt>
                <c:pt idx="5">
                  <c:v>0.86521000000000003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C-A747-AC0A-9B1089D2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62640"/>
        <c:axId val="1426681248"/>
      </c:scatterChart>
      <c:valAx>
        <c:axId val="14245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6681248"/>
        <c:crosses val="autoZero"/>
        <c:crossBetween val="midCat"/>
      </c:valAx>
      <c:valAx>
        <c:axId val="14266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456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pH9 mit eigentlicher Konzentration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'[3]molarer E Vanillin'!$W$3:$W$8</c:f>
              <c:numCache>
                <c:formatCode>General</c:formatCode>
                <c:ptCount val="6"/>
                <c:pt idx="0">
                  <c:v>58.953738317757008</c:v>
                </c:pt>
                <c:pt idx="1">
                  <c:v>49.188785046728974</c:v>
                </c:pt>
                <c:pt idx="2">
                  <c:v>41.056074766355145</c:v>
                </c:pt>
                <c:pt idx="3">
                  <c:v>33.996261682242988</c:v>
                </c:pt>
                <c:pt idx="4">
                  <c:v>29.01028037383178</c:v>
                </c:pt>
                <c:pt idx="5">
                  <c:v>25.141121495327106</c:v>
                </c:pt>
              </c:numCache>
            </c:numRef>
          </c:xVal>
          <c:yVal>
            <c:numRef>
              <c:f>'[3]molarer E Vanillin'!$V$3:$V$8</c:f>
              <c:numCache>
                <c:formatCode>General</c:formatCode>
                <c:ptCount val="6"/>
                <c:pt idx="0">
                  <c:v>1.2616099999999999</c:v>
                </c:pt>
                <c:pt idx="1">
                  <c:v>1.05264</c:v>
                </c:pt>
                <c:pt idx="2">
                  <c:v>0.87860000000000005</c:v>
                </c:pt>
                <c:pt idx="3">
                  <c:v>0.72751999999999994</c:v>
                </c:pt>
                <c:pt idx="4">
                  <c:v>0.62082000000000004</c:v>
                </c:pt>
                <c:pt idx="5">
                  <c:v>0.53802000000000005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8-2843-90C5-745CD717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61296"/>
        <c:axId val="1456793504"/>
      </c:scatterChart>
      <c:valAx>
        <c:axId val="11848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793504"/>
        <c:crosses val="autoZero"/>
        <c:crossBetween val="midCat"/>
      </c:valAx>
      <c:valAx>
        <c:axId val="14567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8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pH9,5</a:t>
            </a:r>
            <a:r>
              <a:rPr lang="de-DE" baseline="0"/>
              <a:t> mit eigentlicher Konzentration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'[3]molarer E Vanillin'!$C$13:$C$18</c:f>
              <c:numCache>
                <c:formatCode>General</c:formatCode>
                <c:ptCount val="6"/>
                <c:pt idx="0">
                  <c:v>50.361320754716985</c:v>
                </c:pt>
                <c:pt idx="1">
                  <c:v>40.423584905660377</c:v>
                </c:pt>
                <c:pt idx="2">
                  <c:v>32.447641509433964</c:v>
                </c:pt>
                <c:pt idx="3">
                  <c:v>25.423113207547168</c:v>
                </c:pt>
                <c:pt idx="4">
                  <c:v>20.270283018867925</c:v>
                </c:pt>
                <c:pt idx="5">
                  <c:v>16.394811320754716</c:v>
                </c:pt>
              </c:numCache>
            </c:numRef>
          </c:xVal>
          <c:yVal>
            <c:numRef>
              <c:f>'[3]molarer E Vanillin'!$B$13:$B$18</c:f>
              <c:numCache>
                <c:formatCode>General</c:formatCode>
                <c:ptCount val="6"/>
                <c:pt idx="0">
                  <c:v>1.0676600000000001</c:v>
                </c:pt>
                <c:pt idx="1">
                  <c:v>0.85697999999999996</c:v>
                </c:pt>
                <c:pt idx="2">
                  <c:v>0.68789</c:v>
                </c:pt>
                <c:pt idx="3">
                  <c:v>0.53896999999999995</c:v>
                </c:pt>
                <c:pt idx="4">
                  <c:v>0.42973</c:v>
                </c:pt>
                <c:pt idx="5">
                  <c:v>0.34756999999999999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F-9C41-897B-B18972D2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372768"/>
        <c:axId val="1166374416"/>
      </c:scatterChart>
      <c:valAx>
        <c:axId val="11663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374416"/>
        <c:crosses val="autoZero"/>
        <c:crossBetween val="midCat"/>
      </c:valAx>
      <c:valAx>
        <c:axId val="11663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3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pH10 mit eigentlicher Konzentration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'[3]molarer E Vanillin'!$H$13:$H$18</c:f>
              <c:numCache>
                <c:formatCode>General</c:formatCode>
                <c:ptCount val="6"/>
                <c:pt idx="0">
                  <c:v>50.224615384615383</c:v>
                </c:pt>
                <c:pt idx="1">
                  <c:v>41.158076923076919</c:v>
                </c:pt>
                <c:pt idx="2">
                  <c:v>32.402692307692313</c:v>
                </c:pt>
                <c:pt idx="3">
                  <c:v>25.503461538461536</c:v>
                </c:pt>
                <c:pt idx="4">
                  <c:v>20.268846153846152</c:v>
                </c:pt>
                <c:pt idx="5">
                  <c:v>16.765384615384615</c:v>
                </c:pt>
              </c:numCache>
            </c:numRef>
          </c:xVal>
          <c:yVal>
            <c:numRef>
              <c:f>'[3]molarer E Vanillin'!$G$13:$G$18</c:f>
              <c:numCache>
                <c:formatCode>General</c:formatCode>
                <c:ptCount val="6"/>
                <c:pt idx="0">
                  <c:v>1.3058399999999999</c:v>
                </c:pt>
                <c:pt idx="1">
                  <c:v>1.0701099999999999</c:v>
                </c:pt>
                <c:pt idx="2">
                  <c:v>0.84247000000000005</c:v>
                </c:pt>
                <c:pt idx="3">
                  <c:v>0.66308999999999996</c:v>
                </c:pt>
                <c:pt idx="4">
                  <c:v>0.52698999999999996</c:v>
                </c:pt>
                <c:pt idx="5">
                  <c:v>0.43590000000000001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D-9A4D-9B21-1828AA17E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561280"/>
        <c:axId val="1438749856"/>
      </c:scatterChart>
      <c:valAx>
        <c:axId val="14945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8749856"/>
        <c:crosses val="autoZero"/>
        <c:crossBetween val="midCat"/>
      </c:valAx>
      <c:valAx>
        <c:axId val="14387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45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pH10,5 mit eigentlicher Konzentration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'[3]molarer E Vanillin'!$M$13:$M$18</c:f>
              <c:numCache>
                <c:formatCode>General</c:formatCode>
                <c:ptCount val="6"/>
                <c:pt idx="0">
                  <c:v>50.724110671936764</c:v>
                </c:pt>
                <c:pt idx="1">
                  <c:v>40.765217391304354</c:v>
                </c:pt>
                <c:pt idx="2">
                  <c:v>32.265217391304347</c:v>
                </c:pt>
                <c:pt idx="3">
                  <c:v>25.45138339920949</c:v>
                </c:pt>
                <c:pt idx="4">
                  <c:v>20.504347826086956</c:v>
                </c:pt>
                <c:pt idx="5">
                  <c:v>16.856916996047431</c:v>
                </c:pt>
              </c:numCache>
            </c:numRef>
          </c:xVal>
          <c:yVal>
            <c:numRef>
              <c:f>'[3]molarer E Vanillin'!$L$13:$L$18</c:f>
              <c:numCache>
                <c:formatCode>General</c:formatCode>
                <c:ptCount val="6"/>
                <c:pt idx="0">
                  <c:v>1.28332</c:v>
                </c:pt>
                <c:pt idx="1">
                  <c:v>1.0313600000000001</c:v>
                </c:pt>
                <c:pt idx="2">
                  <c:v>0.81630999999999998</c:v>
                </c:pt>
                <c:pt idx="3">
                  <c:v>0.64392000000000005</c:v>
                </c:pt>
                <c:pt idx="4">
                  <c:v>0.51876</c:v>
                </c:pt>
                <c:pt idx="5">
                  <c:v>0.42648000000000003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8-3345-BF5A-AD071F472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32640"/>
        <c:axId val="1491747808"/>
      </c:scatterChart>
      <c:valAx>
        <c:axId val="14571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1747808"/>
        <c:crosses val="autoZero"/>
        <c:crossBetween val="midCat"/>
      </c:valAx>
      <c:valAx>
        <c:axId val="14917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1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pH11 mit eigentlicher Konzentration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'[3]molarer E Vanillin'!$R$13:$R$18</c:f>
              <c:numCache>
                <c:formatCode>General</c:formatCode>
                <c:ptCount val="6"/>
                <c:pt idx="0">
                  <c:v>51.375806451612902</c:v>
                </c:pt>
                <c:pt idx="1">
                  <c:v>40.703629032258064</c:v>
                </c:pt>
                <c:pt idx="2">
                  <c:v>32.787500000000001</c:v>
                </c:pt>
                <c:pt idx="3">
                  <c:v>25.869354838709679</c:v>
                </c:pt>
                <c:pt idx="4">
                  <c:v>21.056854838709675</c:v>
                </c:pt>
                <c:pt idx="5">
                  <c:v>17.243145161290325</c:v>
                </c:pt>
              </c:numCache>
            </c:numRef>
          </c:xVal>
          <c:yVal>
            <c:numRef>
              <c:f>'[3]molarer E Vanillin'!$Q$13:$Q$18</c:f>
              <c:numCache>
                <c:formatCode>General</c:formatCode>
                <c:ptCount val="6"/>
                <c:pt idx="0">
                  <c:v>1.2741199999999999</c:v>
                </c:pt>
                <c:pt idx="1">
                  <c:v>1.00945</c:v>
                </c:pt>
                <c:pt idx="2">
                  <c:v>0.81313000000000002</c:v>
                </c:pt>
                <c:pt idx="3">
                  <c:v>0.64156000000000002</c:v>
                </c:pt>
                <c:pt idx="4">
                  <c:v>0.52220999999999995</c:v>
                </c:pt>
                <c:pt idx="5">
                  <c:v>0.42763000000000001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6-C04A-A1B0-D8503DAB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54336"/>
        <c:axId val="1456751968"/>
      </c:scatterChart>
      <c:valAx>
        <c:axId val="11919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751968"/>
        <c:crosses val="autoZero"/>
        <c:crossBetween val="midCat"/>
      </c:valAx>
      <c:valAx>
        <c:axId val="14567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9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'Absorbanzmessungen bei 280nm'!$E$4</c:f>
              <c:strCache>
                <c:ptCount val="1"/>
                <c:pt idx="0">
                  <c:v>Theoretische Absorbanz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'Absorbanzmessungen bei 280nm'!$B$5:$B$16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5</c:v>
                </c:pt>
              </c:numCache>
            </c:numRef>
          </c:xVal>
          <c:yVal>
            <c:numRef>
              <c:f>'Absorbanzmessungen bei 280nm'!$E$5:$E$16</c:f>
              <c:numCache>
                <c:formatCode>General</c:formatCode>
                <c:ptCount val="12"/>
                <c:pt idx="0">
                  <c:v>0</c:v>
                </c:pt>
                <c:pt idx="1">
                  <c:v>9.69E-2</c:v>
                </c:pt>
                <c:pt idx="2">
                  <c:v>0.1938</c:v>
                </c:pt>
                <c:pt idx="3">
                  <c:v>0.29070000000000001</c:v>
                </c:pt>
                <c:pt idx="4">
                  <c:v>0.3876</c:v>
                </c:pt>
                <c:pt idx="5">
                  <c:v>0.48450000000000004</c:v>
                </c:pt>
                <c:pt idx="6">
                  <c:v>0.58140000000000003</c:v>
                </c:pt>
                <c:pt idx="7">
                  <c:v>0.7752</c:v>
                </c:pt>
                <c:pt idx="8">
                  <c:v>0.96900000000000008</c:v>
                </c:pt>
                <c:pt idx="9">
                  <c:v>1.292</c:v>
                </c:pt>
                <c:pt idx="10">
                  <c:v>1.615</c:v>
                </c:pt>
                <c:pt idx="11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2-4942-BB18-5322B3CB1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75728"/>
        <c:axId val="495908880"/>
      </c:scatterChart>
      <c:valAx>
        <c:axId val="4985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908880"/>
        <c:crosses val="autoZero"/>
        <c:crossBetween val="midCat"/>
      </c:valAx>
      <c:valAx>
        <c:axId val="4959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Absorbanz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5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pH12 mit eigentlicher Konzentration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'[3]molarer E Vanillin'!$W$13:$W$18</c:f>
              <c:numCache>
                <c:formatCode>General</c:formatCode>
                <c:ptCount val="6"/>
                <c:pt idx="0">
                  <c:v>50.965040650406507</c:v>
                </c:pt>
                <c:pt idx="1">
                  <c:v>40.961788617886178</c:v>
                </c:pt>
                <c:pt idx="2">
                  <c:v>32.857317073170726</c:v>
                </c:pt>
                <c:pt idx="3">
                  <c:v>25.62113821138211</c:v>
                </c:pt>
                <c:pt idx="4">
                  <c:v>21.083739837398372</c:v>
                </c:pt>
                <c:pt idx="5">
                  <c:v>16.953658536585365</c:v>
                </c:pt>
              </c:numCache>
            </c:numRef>
          </c:xVal>
          <c:yVal>
            <c:numRef>
              <c:f>'[3]molarer E Vanillin'!$V$13:$V$18</c:f>
              <c:numCache>
                <c:formatCode>General</c:formatCode>
                <c:ptCount val="6"/>
                <c:pt idx="0">
                  <c:v>1.2537400000000001</c:v>
                </c:pt>
                <c:pt idx="1">
                  <c:v>1.00766</c:v>
                </c:pt>
                <c:pt idx="2">
                  <c:v>0.80828999999999995</c:v>
                </c:pt>
                <c:pt idx="3">
                  <c:v>0.63027999999999995</c:v>
                </c:pt>
                <c:pt idx="4">
                  <c:v>0.51866000000000001</c:v>
                </c:pt>
                <c:pt idx="5">
                  <c:v>0.41705999999999999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B-F043-AF3D-D9A7F1D8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73440"/>
        <c:axId val="1049775088"/>
      </c:scatterChart>
      <c:valAx>
        <c:axId val="10497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775088"/>
        <c:crosses val="autoZero"/>
        <c:crossBetween val="midCat"/>
      </c:valAx>
      <c:valAx>
        <c:axId val="10497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7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'Molarer e für pH-Werte'!$F$3</c:f>
              <c:strCache>
                <c:ptCount val="1"/>
                <c:pt idx="0">
                  <c:v>Konzentrationen µM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'Molarer e für pH-Werte'!$F$3:$F$9</c:f>
              <c:strCache>
                <c:ptCount val="7"/>
                <c:pt idx="0">
                  <c:v>Konzentrationen µM</c:v>
                </c:pt>
                <c:pt idx="1">
                  <c:v>50</c:v>
                </c:pt>
                <c:pt idx="2">
                  <c:v>40</c:v>
                </c:pt>
                <c:pt idx="3">
                  <c:v>32</c:v>
                </c:pt>
                <c:pt idx="4">
                  <c:v>25</c:v>
                </c:pt>
                <c:pt idx="5">
                  <c:v>20</c:v>
                </c:pt>
                <c:pt idx="6">
                  <c:v>16</c:v>
                </c:pt>
              </c:strCache>
            </c:strRef>
          </c:xVal>
          <c:yVal>
            <c:numRef>
              <c:f>'Molarer e für pH-Werte'!$B$3:$B$9</c:f>
              <c:numCache>
                <c:formatCode>General</c:formatCode>
                <c:ptCount val="7"/>
                <c:pt idx="0">
                  <c:v>0</c:v>
                </c:pt>
                <c:pt idx="1">
                  <c:v>0.43432999999999999</c:v>
                </c:pt>
                <c:pt idx="2">
                  <c:v>0.35188999999999998</c:v>
                </c:pt>
                <c:pt idx="3">
                  <c:v>0.28349999999999997</c:v>
                </c:pt>
                <c:pt idx="4">
                  <c:v>0.22256000000000001</c:v>
                </c:pt>
                <c:pt idx="5">
                  <c:v>0.17971000000000001</c:v>
                </c:pt>
                <c:pt idx="6">
                  <c:v>0.14571000000000001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D-D049-9E51-6417F375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337039"/>
        <c:axId val="1742450207"/>
      </c:scatterChart>
      <c:valAx>
        <c:axId val="17763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2450207"/>
        <c:crosses val="autoZero"/>
        <c:crossBetween val="midCat"/>
      </c:valAx>
      <c:valAx>
        <c:axId val="17424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3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Absorbanz</a:t>
            </a:r>
            <a:r>
              <a:rPr lang="de-DE" baseline="0"/>
              <a:t> bei pH10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'[4]Biochemie Praktikum Vanillinabs'!$K$2:$K$7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'[4]Biochemie Praktikum Vanillinabs'!$J$2:$J$7</c:f>
              <c:numCache>
                <c:formatCode>General</c:formatCode>
                <c:ptCount val="6"/>
                <c:pt idx="0">
                  <c:v>0.43590000000000001</c:v>
                </c:pt>
                <c:pt idx="1">
                  <c:v>0.52698999999999996</c:v>
                </c:pt>
                <c:pt idx="2">
                  <c:v>0.66308999999999996</c:v>
                </c:pt>
                <c:pt idx="3">
                  <c:v>0.84247000000000005</c:v>
                </c:pt>
                <c:pt idx="4">
                  <c:v>1.0701099999999999</c:v>
                </c:pt>
                <c:pt idx="5">
                  <c:v>1.3058399999999999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0-D447-AAB3-7E466581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39840"/>
        <c:axId val="375757680"/>
      </c:scatterChart>
      <c:valAx>
        <c:axId val="3757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757680"/>
        <c:crosses val="autoZero"/>
        <c:crossBetween val="midCat"/>
      </c:valAx>
      <c:valAx>
        <c:axId val="3757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 346nm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73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Kalibrierung HPLC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HPLC!$K$4:$K$11</c:f>
              <c:numCache>
                <c:formatCode>General</c:formatCode>
                <c:ptCount val="8"/>
                <c:pt idx="0">
                  <c:v>0</c:v>
                </c:pt>
                <c:pt idx="1">
                  <c:v>10.19</c:v>
                </c:pt>
                <c:pt idx="2">
                  <c:v>20.67</c:v>
                </c:pt>
                <c:pt idx="3">
                  <c:v>30</c:v>
                </c:pt>
                <c:pt idx="4">
                  <c:v>2.1160000000000001</c:v>
                </c:pt>
                <c:pt idx="5">
                  <c:v>4.3</c:v>
                </c:pt>
                <c:pt idx="6">
                  <c:v>6.391</c:v>
                </c:pt>
                <c:pt idx="7">
                  <c:v>8.6440000000000001</c:v>
                </c:pt>
              </c:numCache>
            </c:numRef>
          </c:xVal>
          <c:yVal>
            <c:numRef>
              <c:f>HPLC!$I$4:$I$11</c:f>
              <c:numCache>
                <c:formatCode>General</c:formatCode>
                <c:ptCount val="8"/>
                <c:pt idx="0">
                  <c:v>0</c:v>
                </c:pt>
                <c:pt idx="1">
                  <c:v>1464035</c:v>
                </c:pt>
                <c:pt idx="2">
                  <c:v>2971727</c:v>
                </c:pt>
                <c:pt idx="3">
                  <c:v>4312184</c:v>
                </c:pt>
                <c:pt idx="4">
                  <c:v>304207</c:v>
                </c:pt>
                <c:pt idx="5">
                  <c:v>618123</c:v>
                </c:pt>
                <c:pt idx="6">
                  <c:v>918631</c:v>
                </c:pt>
                <c:pt idx="7">
                  <c:v>1242420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B-B643-B960-C137C8DA4F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HPLC!$L$4:$L$11</c:f>
              <c:numCache>
                <c:formatCode>General</c:formatCode>
                <c:ptCount val="8"/>
                <c:pt idx="0">
                  <c:v>30</c:v>
                </c:pt>
                <c:pt idx="1">
                  <c:v>19.28</c:v>
                </c:pt>
                <c:pt idx="2">
                  <c:v>9.1839999999999993</c:v>
                </c:pt>
                <c:pt idx="3">
                  <c:v>0</c:v>
                </c:pt>
                <c:pt idx="4">
                  <c:v>7.9619999999999997</c:v>
                </c:pt>
                <c:pt idx="5">
                  <c:v>5.9539999999999997</c:v>
                </c:pt>
                <c:pt idx="6">
                  <c:v>3.907</c:v>
                </c:pt>
                <c:pt idx="7">
                  <c:v>1.9470000000000001</c:v>
                </c:pt>
              </c:numCache>
            </c:numRef>
          </c:xVal>
          <c:yVal>
            <c:numRef>
              <c:f>HPLC!$J$4:$J$11</c:f>
              <c:numCache>
                <c:formatCode>General</c:formatCode>
                <c:ptCount val="8"/>
                <c:pt idx="0">
                  <c:v>19990351</c:v>
                </c:pt>
                <c:pt idx="1">
                  <c:v>12848254</c:v>
                </c:pt>
                <c:pt idx="2">
                  <c:v>6119929</c:v>
                </c:pt>
                <c:pt idx="3">
                  <c:v>0</c:v>
                </c:pt>
                <c:pt idx="4">
                  <c:v>5305473</c:v>
                </c:pt>
                <c:pt idx="5">
                  <c:v>3967523</c:v>
                </c:pt>
                <c:pt idx="6">
                  <c:v>2603317</c:v>
                </c:pt>
                <c:pt idx="7">
                  <c:v>1297388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B-B643-B960-C137C8DA4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95231"/>
        <c:axId val="1683831519"/>
      </c:scatterChart>
      <c:valAx>
        <c:axId val="16837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Konzentration [mM]</a:t>
                </a:r>
                <a:r>
                  <a:rPr lang="de-DE" baseline="0"/>
                  <a:t> 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831519"/>
        <c:crosses val="autoZero"/>
        <c:crossBetween val="midCat"/>
      </c:valAx>
      <c:valAx>
        <c:axId val="16838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Peakfläche</a:t>
                </a:r>
                <a:r>
                  <a:rPr lang="de-DE" baseline="0"/>
                  <a:t> [mAU/min]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7952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Optimum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 Optimum'!$N$8</c:f>
              <c:strCache>
                <c:ptCount val="1"/>
                <c:pt idx="0">
                  <c:v>relative spezifische Aktivität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Optimum'!$J$9:$J$18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'PH Optimum'!$N$9:$N$18</c:f>
              <c:numCache>
                <c:formatCode>General</c:formatCode>
                <c:ptCount val="10"/>
                <c:pt idx="0">
                  <c:v>0.55529804306304009</c:v>
                </c:pt>
                <c:pt idx="1">
                  <c:v>16.277317256970612</c:v>
                </c:pt>
                <c:pt idx="2">
                  <c:v>25.923134890730974</c:v>
                </c:pt>
                <c:pt idx="3">
                  <c:v>41.371514694800311</c:v>
                </c:pt>
                <c:pt idx="4">
                  <c:v>63.300678221552374</c:v>
                </c:pt>
                <c:pt idx="5">
                  <c:v>86.209495101733253</c:v>
                </c:pt>
                <c:pt idx="6">
                  <c:v>100</c:v>
                </c:pt>
                <c:pt idx="7">
                  <c:v>55.538809344385839</c:v>
                </c:pt>
                <c:pt idx="8">
                  <c:v>37.226827430293902</c:v>
                </c:pt>
                <c:pt idx="9">
                  <c:v>7.5357950263752832E-2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9-7741-8306-49746DAF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849647"/>
        <c:axId val="1752809423"/>
      </c:scatterChart>
      <c:valAx>
        <c:axId val="180784964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pH-Wert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2809423"/>
        <c:crosses val="autoZero"/>
        <c:crossBetween val="midCat"/>
      </c:valAx>
      <c:valAx>
        <c:axId val="17528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</a:t>
                </a:r>
                <a:r>
                  <a:rPr lang="de-DE" baseline="0"/>
                  <a:t> spezifische Aktivität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8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1/v durch 1/s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'M-M-Kinetik'!$H$5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'M-M-Kinetik'!$H$6:$H$14</c:f>
              <c:strCache>
                <c:ptCount val="9"/>
                <c:pt idx="0">
                  <c:v>1/S </c:v>
                </c:pt>
                <c:pt idx="1">
                  <c:v>0,001</c:v>
                </c:pt>
                <c:pt idx="2">
                  <c:v>0,002</c:v>
                </c:pt>
                <c:pt idx="3">
                  <c:v>0,005</c:v>
                </c:pt>
                <c:pt idx="4">
                  <c:v>0,01</c:v>
                </c:pt>
                <c:pt idx="5">
                  <c:v>0,0125</c:v>
                </c:pt>
                <c:pt idx="6">
                  <c:v>0,016666667</c:v>
                </c:pt>
                <c:pt idx="7">
                  <c:v>0,025</c:v>
                </c:pt>
                <c:pt idx="8">
                  <c:v>0,05</c:v>
                </c:pt>
              </c:strCache>
            </c:strRef>
          </c:xVal>
          <c:yVal>
            <c:numRef>
              <c:f>'M-M-Kinetik'!$G$6:$G$14</c:f>
              <c:numCache>
                <c:formatCode>General</c:formatCode>
                <c:ptCount val="9"/>
                <c:pt idx="0">
                  <c:v>0</c:v>
                </c:pt>
                <c:pt idx="1">
                  <c:v>8.2776185928048385</c:v>
                </c:pt>
                <c:pt idx="2">
                  <c:v>12.08740120874012</c:v>
                </c:pt>
                <c:pt idx="3">
                  <c:v>18.881626724763979</c:v>
                </c:pt>
                <c:pt idx="4">
                  <c:v>26.262626262626263</c:v>
                </c:pt>
                <c:pt idx="5">
                  <c:v>32.459425717852675</c:v>
                </c:pt>
                <c:pt idx="6">
                  <c:v>40.688575899843499</c:v>
                </c:pt>
                <c:pt idx="7">
                  <c:v>48.964218455743875</c:v>
                </c:pt>
                <c:pt idx="8">
                  <c:v>99.616858237547888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4-7148-AE46-3926E55E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75743"/>
        <c:axId val="1812636895"/>
      </c:scatterChart>
      <c:valAx>
        <c:axId val="177017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2636895"/>
        <c:crosses val="autoZero"/>
        <c:crossBetween val="midCat"/>
      </c:valAx>
      <c:valAx>
        <c:axId val="18126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017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Gesamtaktiviät/Vedünnung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'M-M-Kinetik'!$E$6</c:f>
              <c:strCache>
                <c:ptCount val="1"/>
                <c:pt idx="0">
                  <c:v>Gesamtaktivität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'M-M-Kinetik'!$C$7:$C$14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</c:numCache>
            </c:numRef>
          </c:xVal>
          <c:yVal>
            <c:numRef>
              <c:f>'M-M-Kinetik'!$E$7:$E$14</c:f>
              <c:numCache>
                <c:formatCode>General</c:formatCode>
                <c:ptCount val="8"/>
                <c:pt idx="0">
                  <c:v>0.12080769230769232</c:v>
                </c:pt>
                <c:pt idx="1">
                  <c:v>8.2730769230769233E-2</c:v>
                </c:pt>
                <c:pt idx="2">
                  <c:v>5.2961538461538463E-2</c:v>
                </c:pt>
                <c:pt idx="3">
                  <c:v>3.8076923076923078E-2</c:v>
                </c:pt>
                <c:pt idx="4">
                  <c:v>3.0807692307692314E-2</c:v>
                </c:pt>
                <c:pt idx="5">
                  <c:v>2.457692307692308E-2</c:v>
                </c:pt>
                <c:pt idx="6">
                  <c:v>2.0423076923076926E-2</c:v>
                </c:pt>
                <c:pt idx="7">
                  <c:v>1.003846153846154E-2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4-B147-B906-58B5169B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42239"/>
        <c:axId val="1810839551"/>
      </c:scatterChart>
      <c:valAx>
        <c:axId val="1815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0839551"/>
        <c:crosses val="autoZero"/>
        <c:crossBetween val="midCat"/>
      </c:valAx>
      <c:valAx>
        <c:axId val="18108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4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Temperaturstabilität!$G$4</c:f>
              <c:strCache>
                <c:ptCount val="1"/>
                <c:pt idx="0">
                  <c:v>relative spezifische Aktivität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Temperaturstabilität!$C$5:$C$13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49</c:v>
                </c:pt>
                <c:pt idx="3">
                  <c:v>52</c:v>
                </c:pt>
                <c:pt idx="4">
                  <c:v>58</c:v>
                </c:pt>
                <c:pt idx="5">
                  <c:v>61</c:v>
                </c:pt>
                <c:pt idx="6">
                  <c:v>64</c:v>
                </c:pt>
                <c:pt idx="7">
                  <c:v>70</c:v>
                </c:pt>
                <c:pt idx="8">
                  <c:v>90</c:v>
                </c:pt>
              </c:numCache>
            </c:numRef>
          </c:xVal>
          <c:yVal>
            <c:numRef>
              <c:f>Temperaturstabilität!$G$5:$G$13</c:f>
              <c:numCache>
                <c:formatCode>General</c:formatCode>
                <c:ptCount val="9"/>
                <c:pt idx="0">
                  <c:v>100</c:v>
                </c:pt>
                <c:pt idx="1">
                  <c:v>94.985250737463119</c:v>
                </c:pt>
                <c:pt idx="2">
                  <c:v>97.640117994100279</c:v>
                </c:pt>
                <c:pt idx="3">
                  <c:v>98.91838741396262</c:v>
                </c:pt>
                <c:pt idx="4">
                  <c:v>84.169124877089473</c:v>
                </c:pt>
                <c:pt idx="5">
                  <c:v>60.471976401179937</c:v>
                </c:pt>
                <c:pt idx="6">
                  <c:v>1.1799410029498523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1-5F46-B0F6-DBF4DD70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408143"/>
        <c:axId val="1884758127"/>
      </c:scatterChart>
      <c:valAx>
        <c:axId val="188440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4758127"/>
        <c:crosses val="autoZero"/>
        <c:crossBetween val="midCat"/>
      </c:valAx>
      <c:valAx>
        <c:axId val="18847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440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beider 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'Absorbanzmessungen bei 280nm'!$C$4</c:f>
              <c:strCache>
                <c:ptCount val="1"/>
                <c:pt idx="0">
                  <c:v>A280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'Absorbanzmessungen bei 280nm'!$B$5:$B$16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5</c:v>
                </c:pt>
              </c:numCache>
            </c:numRef>
          </c:xVal>
          <c:yVal>
            <c:numRef>
              <c:f>'Absorbanzmessungen bei 280nm'!$C$5:$C$16</c:f>
              <c:numCache>
                <c:formatCode>General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0.105</c:v>
                </c:pt>
                <c:pt idx="4">
                  <c:v>0.16</c:v>
                </c:pt>
                <c:pt idx="5">
                  <c:v>0.2</c:v>
                </c:pt>
                <c:pt idx="6">
                  <c:v>0.24199999999999999</c:v>
                </c:pt>
                <c:pt idx="7">
                  <c:v>0.219</c:v>
                </c:pt>
                <c:pt idx="8">
                  <c:v>0.40100000000000002</c:v>
                </c:pt>
                <c:pt idx="9">
                  <c:v>0.53900000000000003</c:v>
                </c:pt>
                <c:pt idx="10">
                  <c:v>0.63300000000000001</c:v>
                </c:pt>
                <c:pt idx="11">
                  <c:v>1.292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A-9745-A4C2-9C645E00EEFD}"/>
            </c:ext>
          </c:extLst>
        </c:ser>
        <c:ser>
          <c:idx val="1"/>
          <c:order val="1"/>
          <c:tx>
            <c:strRef>
              <c:f>'Absorbanzmessungen bei 280nm'!$E$4</c:f>
              <c:strCache>
                <c:ptCount val="1"/>
                <c:pt idx="0">
                  <c:v>Theoretische Absorbanz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'Absorbanzmessungen bei 280nm'!$B$5:$B$16</c:f>
              <c:numCache>
                <c:formatCode>General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5</c:v>
                </c:pt>
              </c:numCache>
            </c:numRef>
          </c:xVal>
          <c:yVal>
            <c:numRef>
              <c:f>'Absorbanzmessungen bei 280nm'!$E$5:$E$16</c:f>
              <c:numCache>
                <c:formatCode>General</c:formatCode>
                <c:ptCount val="12"/>
                <c:pt idx="0">
                  <c:v>0</c:v>
                </c:pt>
                <c:pt idx="1">
                  <c:v>9.69E-2</c:v>
                </c:pt>
                <c:pt idx="2">
                  <c:v>0.1938</c:v>
                </c:pt>
                <c:pt idx="3">
                  <c:v>0.29070000000000001</c:v>
                </c:pt>
                <c:pt idx="4">
                  <c:v>0.3876</c:v>
                </c:pt>
                <c:pt idx="5">
                  <c:v>0.48450000000000004</c:v>
                </c:pt>
                <c:pt idx="6">
                  <c:v>0.58140000000000003</c:v>
                </c:pt>
                <c:pt idx="7">
                  <c:v>0.7752</c:v>
                </c:pt>
                <c:pt idx="8">
                  <c:v>0.96900000000000008</c:v>
                </c:pt>
                <c:pt idx="9">
                  <c:v>1.292</c:v>
                </c:pt>
                <c:pt idx="10">
                  <c:v>1.615</c:v>
                </c:pt>
                <c:pt idx="11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A-9745-A4C2-9C645E00E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99552"/>
        <c:axId val="495149600"/>
      </c:scatterChart>
      <c:valAx>
        <c:axId val="5007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149600"/>
        <c:crosses val="autoZero"/>
        <c:crossBetween val="midCat"/>
      </c:valAx>
      <c:valAx>
        <c:axId val="4951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79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von theo. und exp. mit eigentlicher Konzentration</a:t>
            </a:r>
          </a:p>
        </c:rich>
      </c:tx>
      <c:layout>
        <c:manualLayout>
          <c:xMode val="edge"/>
          <c:yMode val="edge"/>
          <c:x val="0.22729826720522853"/>
          <c:y val="2.882170296927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'Absorbanzmessungen bei 280nm'!$F$5:$F$16</c:f>
              <c:numCache>
                <c:formatCode>General</c:formatCode>
                <c:ptCount val="12"/>
                <c:pt idx="0">
                  <c:v>0</c:v>
                </c:pt>
                <c:pt idx="1">
                  <c:v>0.37456513335910324</c:v>
                </c:pt>
                <c:pt idx="2">
                  <c:v>0.74913026671820648</c:v>
                </c:pt>
                <c:pt idx="3">
                  <c:v>1.1236954000773098</c:v>
                </c:pt>
                <c:pt idx="4">
                  <c:v>1.498260533436413</c:v>
                </c:pt>
                <c:pt idx="5">
                  <c:v>1.8728256667955163</c:v>
                </c:pt>
                <c:pt idx="6">
                  <c:v>2.2473908001546197</c:v>
                </c:pt>
                <c:pt idx="7">
                  <c:v>2.9965210668728259</c:v>
                </c:pt>
                <c:pt idx="8">
                  <c:v>3.7456513335910326</c:v>
                </c:pt>
                <c:pt idx="9">
                  <c:v>4.9942017781213766</c:v>
                </c:pt>
                <c:pt idx="10">
                  <c:v>6.2427522226517205</c:v>
                </c:pt>
                <c:pt idx="11">
                  <c:v>12.485504445303441</c:v>
                </c:pt>
              </c:numCache>
            </c:numRef>
          </c:xVal>
          <c:yVal>
            <c:numRef>
              <c:f>'Absorbanzmessungen bei 280nm'!$C$5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14-9042-81DE-546CEC8CAEEE}"/>
            </c:ext>
          </c:extLst>
        </c:ser>
        <c:ser>
          <c:idx val="2"/>
          <c:order val="1"/>
          <c:spPr>
            <a:ln w="19050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8400482696534241E-3"/>
                  <c:y val="-2.1597156896541649E-2"/>
                </c:manualLayout>
              </c:layout>
              <c:numFmt formatCode="General" sourceLinked="0"/>
            </c:trendlineLbl>
          </c:trendline>
          <c:xVal>
            <c:numRef>
              <c:f>'Absorbanzmessungen bei 280nm'!$F$5:$F$16</c:f>
              <c:numCache>
                <c:formatCode>General</c:formatCode>
                <c:ptCount val="12"/>
                <c:pt idx="0">
                  <c:v>0</c:v>
                </c:pt>
                <c:pt idx="1">
                  <c:v>0.37456513335910324</c:v>
                </c:pt>
                <c:pt idx="2">
                  <c:v>0.74913026671820648</c:v>
                </c:pt>
                <c:pt idx="3">
                  <c:v>1.1236954000773098</c:v>
                </c:pt>
                <c:pt idx="4">
                  <c:v>1.498260533436413</c:v>
                </c:pt>
                <c:pt idx="5">
                  <c:v>1.8728256667955163</c:v>
                </c:pt>
                <c:pt idx="6">
                  <c:v>2.2473908001546197</c:v>
                </c:pt>
                <c:pt idx="7">
                  <c:v>2.9965210668728259</c:v>
                </c:pt>
                <c:pt idx="8">
                  <c:v>3.7456513335910326</c:v>
                </c:pt>
                <c:pt idx="9">
                  <c:v>4.9942017781213766</c:v>
                </c:pt>
                <c:pt idx="10">
                  <c:v>6.2427522226517205</c:v>
                </c:pt>
                <c:pt idx="11">
                  <c:v>12.485504445303441</c:v>
                </c:pt>
              </c:numCache>
            </c:numRef>
          </c:xVal>
          <c:yVal>
            <c:numRef>
              <c:f>'Absorbanzmessungen bei 280nm'!$C$5:$C$16</c:f>
              <c:numCache>
                <c:formatCode>General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0.105</c:v>
                </c:pt>
                <c:pt idx="4">
                  <c:v>0.16</c:v>
                </c:pt>
                <c:pt idx="5">
                  <c:v>0.2</c:v>
                </c:pt>
                <c:pt idx="6">
                  <c:v>0.24199999999999999</c:v>
                </c:pt>
                <c:pt idx="7">
                  <c:v>0.219</c:v>
                </c:pt>
                <c:pt idx="8">
                  <c:v>0.40100000000000002</c:v>
                </c:pt>
                <c:pt idx="9">
                  <c:v>0.53900000000000003</c:v>
                </c:pt>
                <c:pt idx="10">
                  <c:v>0.63300000000000001</c:v>
                </c:pt>
                <c:pt idx="11">
                  <c:v>1.292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14-9042-81DE-546CEC8CAEEE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2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'Absorbanzmessungen bei 280nm'!$F$5:$F$16</c:f>
              <c:numCache>
                <c:formatCode>General</c:formatCode>
                <c:ptCount val="12"/>
                <c:pt idx="0">
                  <c:v>0</c:v>
                </c:pt>
                <c:pt idx="1">
                  <c:v>0.37456513335910324</c:v>
                </c:pt>
                <c:pt idx="2">
                  <c:v>0.74913026671820648</c:v>
                </c:pt>
                <c:pt idx="3">
                  <c:v>1.1236954000773098</c:v>
                </c:pt>
                <c:pt idx="4">
                  <c:v>1.498260533436413</c:v>
                </c:pt>
                <c:pt idx="5">
                  <c:v>1.8728256667955163</c:v>
                </c:pt>
                <c:pt idx="6">
                  <c:v>2.2473908001546197</c:v>
                </c:pt>
                <c:pt idx="7">
                  <c:v>2.9965210668728259</c:v>
                </c:pt>
                <c:pt idx="8">
                  <c:v>3.7456513335910326</c:v>
                </c:pt>
                <c:pt idx="9">
                  <c:v>4.9942017781213766</c:v>
                </c:pt>
                <c:pt idx="10">
                  <c:v>6.2427522226517205</c:v>
                </c:pt>
                <c:pt idx="11">
                  <c:v>12.485504445303441</c:v>
                </c:pt>
              </c:numCache>
            </c:numRef>
          </c:xVal>
          <c:yVal>
            <c:numRef>
              <c:f>'Absorbanzmessungen bei 280nm'!$E$5:$E$16</c:f>
              <c:numCache>
                <c:formatCode>General</c:formatCode>
                <c:ptCount val="12"/>
                <c:pt idx="0">
                  <c:v>0</c:v>
                </c:pt>
                <c:pt idx="1">
                  <c:v>9.69E-2</c:v>
                </c:pt>
                <c:pt idx="2">
                  <c:v>0.1938</c:v>
                </c:pt>
                <c:pt idx="3">
                  <c:v>0.29070000000000001</c:v>
                </c:pt>
                <c:pt idx="4">
                  <c:v>0.3876</c:v>
                </c:pt>
                <c:pt idx="5">
                  <c:v>0.48450000000000004</c:v>
                </c:pt>
                <c:pt idx="6">
                  <c:v>0.58140000000000003</c:v>
                </c:pt>
                <c:pt idx="7">
                  <c:v>0.7752</c:v>
                </c:pt>
                <c:pt idx="8">
                  <c:v>0.96900000000000008</c:v>
                </c:pt>
                <c:pt idx="9">
                  <c:v>1.292</c:v>
                </c:pt>
                <c:pt idx="10">
                  <c:v>1.615</c:v>
                </c:pt>
                <c:pt idx="11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14-9042-81DE-546CEC8C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653727"/>
        <c:axId val="1609443071"/>
      </c:scatterChart>
      <c:valAx>
        <c:axId val="160865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443071"/>
        <c:crosses val="autoZero"/>
        <c:crossBetween val="midCat"/>
      </c:valAx>
      <c:valAx>
        <c:axId val="1609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86537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BSA [mg/mL]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787839020122479E-2"/>
                  <c:y val="8.45326625838436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[1]Bradford!$B$2:$B$12</c:f>
              <c:numCache>
                <c:formatCode>General</c:formatCode>
                <c:ptCount val="11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1.2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5</c:v>
                </c:pt>
              </c:numCache>
            </c:numRef>
          </c:xVal>
          <c:yVal>
            <c:numRef>
              <c:f>[1]Bradford!$A$2:$A$12</c:f>
              <c:numCache>
                <c:formatCode>General</c:formatCode>
                <c:ptCount val="11"/>
                <c:pt idx="0">
                  <c:v>0.70399999999999996</c:v>
                </c:pt>
                <c:pt idx="1">
                  <c:v>0.92700000000000005</c:v>
                </c:pt>
                <c:pt idx="2">
                  <c:v>1.054</c:v>
                </c:pt>
                <c:pt idx="3">
                  <c:v>1.2709999999999999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5-6542-8FD2-A3A6C7AB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61280"/>
        <c:axId val="1901366767"/>
      </c:scatterChart>
      <c:valAx>
        <c:axId val="6614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1366767"/>
        <c:crosses val="autoZero"/>
        <c:crossBetween val="midCat"/>
      </c:valAx>
      <c:valAx>
        <c:axId val="19013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Absorbanz bei 595nm</a:t>
                </a:r>
                <a:endParaRPr lang="de-DE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de-DE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4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Bradford</a:t>
            </a:r>
            <a:r>
              <a:rPr lang="de-DE" baseline="0"/>
              <a:t> Kalibrierung ohne 0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1434820647419"/>
                  <c:y val="2.1011227763196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[1]Bradford!$D$20:$D$30</c:f>
              <c:numCache>
                <c:formatCode>General</c:formatCode>
                <c:ptCount val="11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1.2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5</c:v>
                </c:pt>
              </c:numCache>
            </c:numRef>
          </c:xVal>
          <c:yVal>
            <c:numRef>
              <c:f>[1]Bradford!$C$20:$C$30</c:f>
              <c:numCache>
                <c:formatCode>General</c:formatCode>
                <c:ptCount val="11"/>
                <c:pt idx="0">
                  <c:v>0.80826636050516643</c:v>
                </c:pt>
                <c:pt idx="1">
                  <c:v>1.1236363636363638</c:v>
                </c:pt>
                <c:pt idx="2">
                  <c:v>1.3582474226804124</c:v>
                </c:pt>
                <c:pt idx="3">
                  <c:v>1.6463730569948185</c:v>
                </c:pt>
                <c:pt idx="4">
                  <c:v>2.0562962962962961</c:v>
                </c:pt>
                <c:pt idx="5">
                  <c:v>2.3867924528301887</c:v>
                </c:pt>
                <c:pt idx="6">
                  <c:v>2.9083044982698967</c:v>
                </c:pt>
                <c:pt idx="7">
                  <c:v>3.3935969868173257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4-B54E-BB82-975BE030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96847"/>
        <c:axId val="1825749551"/>
      </c:scatterChart>
      <c:valAx>
        <c:axId val="19446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5749551"/>
        <c:crosses val="autoZero"/>
        <c:crossBetween val="midCat"/>
      </c:valAx>
      <c:valAx>
        <c:axId val="18257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A595nm/A465nm</a:t>
                </a:r>
                <a:endParaRPr lang="de-DE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6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Bradford</a:t>
            </a:r>
            <a:r>
              <a:rPr lang="de-DE" baseline="0"/>
              <a:t> Kalibrierung mit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'Bradford Assay 465nm, 595nm'!$E$21:$E$29</c:f>
              <c:numCache>
                <c:formatCode>General</c:formatCode>
                <c:ptCount val="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</c:numCache>
            </c:numRef>
          </c:xVal>
          <c:yVal>
            <c:numRef>
              <c:f>'Bradford Assay 465nm, 595nm'!$D$21:$D$29</c:f>
              <c:numCache>
                <c:formatCode>General</c:formatCode>
                <c:ptCount val="9"/>
                <c:pt idx="0">
                  <c:v>0</c:v>
                </c:pt>
                <c:pt idx="1">
                  <c:v>0.80826636050516643</c:v>
                </c:pt>
                <c:pt idx="2">
                  <c:v>1.1236363636363638</c:v>
                </c:pt>
                <c:pt idx="3">
                  <c:v>1.3582474226804124</c:v>
                </c:pt>
                <c:pt idx="4">
                  <c:v>1.6463730569948185</c:v>
                </c:pt>
                <c:pt idx="5">
                  <c:v>2.0562962962962961</c:v>
                </c:pt>
                <c:pt idx="6">
                  <c:v>2.3867924528301887</c:v>
                </c:pt>
                <c:pt idx="7">
                  <c:v>2.9083044982698967</c:v>
                </c:pt>
                <c:pt idx="8">
                  <c:v>3.3935969868173257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6-7E40-AF5D-61A5197E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13488"/>
        <c:axId val="1302236752"/>
      </c:scatterChart>
      <c:valAx>
        <c:axId val="13340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236752"/>
        <c:crosses val="autoZero"/>
        <c:crossBetween val="midCat"/>
      </c:valAx>
      <c:valAx>
        <c:axId val="13022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0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isobestischer Punkt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[2]Tabelle1!$A$2:$A$52</c:f>
              <c:numCache>
                <c:formatCode>General</c:formatCode>
                <c:ptCount val="51"/>
                <c:pt idx="0">
                  <c:v>400</c:v>
                </c:pt>
                <c:pt idx="1">
                  <c:v>398</c:v>
                </c:pt>
                <c:pt idx="2">
                  <c:v>396</c:v>
                </c:pt>
                <c:pt idx="3">
                  <c:v>394</c:v>
                </c:pt>
                <c:pt idx="4">
                  <c:v>392</c:v>
                </c:pt>
                <c:pt idx="5">
                  <c:v>390</c:v>
                </c:pt>
                <c:pt idx="6">
                  <c:v>388</c:v>
                </c:pt>
                <c:pt idx="7">
                  <c:v>386</c:v>
                </c:pt>
                <c:pt idx="8">
                  <c:v>384</c:v>
                </c:pt>
                <c:pt idx="9">
                  <c:v>382</c:v>
                </c:pt>
                <c:pt idx="10">
                  <c:v>380</c:v>
                </c:pt>
                <c:pt idx="11">
                  <c:v>378</c:v>
                </c:pt>
                <c:pt idx="12">
                  <c:v>376</c:v>
                </c:pt>
                <c:pt idx="13">
                  <c:v>374</c:v>
                </c:pt>
                <c:pt idx="14">
                  <c:v>372</c:v>
                </c:pt>
                <c:pt idx="15">
                  <c:v>370</c:v>
                </c:pt>
                <c:pt idx="16">
                  <c:v>368</c:v>
                </c:pt>
                <c:pt idx="17">
                  <c:v>366</c:v>
                </c:pt>
                <c:pt idx="18">
                  <c:v>364</c:v>
                </c:pt>
                <c:pt idx="19">
                  <c:v>362</c:v>
                </c:pt>
                <c:pt idx="20">
                  <c:v>360</c:v>
                </c:pt>
                <c:pt idx="21">
                  <c:v>358</c:v>
                </c:pt>
                <c:pt idx="22">
                  <c:v>356</c:v>
                </c:pt>
                <c:pt idx="23">
                  <c:v>354</c:v>
                </c:pt>
                <c:pt idx="24">
                  <c:v>352</c:v>
                </c:pt>
                <c:pt idx="25">
                  <c:v>350</c:v>
                </c:pt>
                <c:pt idx="26">
                  <c:v>348</c:v>
                </c:pt>
                <c:pt idx="27">
                  <c:v>346</c:v>
                </c:pt>
                <c:pt idx="28">
                  <c:v>344</c:v>
                </c:pt>
                <c:pt idx="29">
                  <c:v>342</c:v>
                </c:pt>
                <c:pt idx="30">
                  <c:v>340</c:v>
                </c:pt>
                <c:pt idx="31">
                  <c:v>338</c:v>
                </c:pt>
                <c:pt idx="32">
                  <c:v>336</c:v>
                </c:pt>
                <c:pt idx="33">
                  <c:v>334</c:v>
                </c:pt>
                <c:pt idx="34">
                  <c:v>332</c:v>
                </c:pt>
                <c:pt idx="35">
                  <c:v>330</c:v>
                </c:pt>
                <c:pt idx="36">
                  <c:v>328</c:v>
                </c:pt>
                <c:pt idx="37">
                  <c:v>326</c:v>
                </c:pt>
                <c:pt idx="38">
                  <c:v>324</c:v>
                </c:pt>
                <c:pt idx="39">
                  <c:v>322</c:v>
                </c:pt>
                <c:pt idx="40">
                  <c:v>320</c:v>
                </c:pt>
                <c:pt idx="41">
                  <c:v>318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310</c:v>
                </c:pt>
                <c:pt idx="46">
                  <c:v>308</c:v>
                </c:pt>
                <c:pt idx="47">
                  <c:v>306</c:v>
                </c:pt>
                <c:pt idx="48">
                  <c:v>304</c:v>
                </c:pt>
                <c:pt idx="49">
                  <c:v>302</c:v>
                </c:pt>
                <c:pt idx="50">
                  <c:v>300</c:v>
                </c:pt>
              </c:numCache>
            </c:numRef>
          </c:xVal>
          <c:yVal>
            <c:numRef>
              <c:f>[2]Tabelle1!$B$2:$B$52</c:f>
              <c:numCache>
                <c:formatCode>General</c:formatCode>
                <c:ptCount val="51"/>
                <c:pt idx="0">
                  <c:v>4.62E-3</c:v>
                </c:pt>
                <c:pt idx="1">
                  <c:v>5.5199999999999997E-3</c:v>
                </c:pt>
                <c:pt idx="2">
                  <c:v>6.2399999999999999E-3</c:v>
                </c:pt>
                <c:pt idx="3">
                  <c:v>7.0299999999999998E-3</c:v>
                </c:pt>
                <c:pt idx="4">
                  <c:v>8.0499999999999999E-3</c:v>
                </c:pt>
                <c:pt idx="5">
                  <c:v>9.7999999999999997E-3</c:v>
                </c:pt>
                <c:pt idx="6">
                  <c:v>1.1650000000000001E-2</c:v>
                </c:pt>
                <c:pt idx="7">
                  <c:v>1.469E-2</c:v>
                </c:pt>
                <c:pt idx="8">
                  <c:v>1.787E-2</c:v>
                </c:pt>
                <c:pt idx="9">
                  <c:v>2.2409999999999999E-2</c:v>
                </c:pt>
                <c:pt idx="10">
                  <c:v>2.886E-2</c:v>
                </c:pt>
                <c:pt idx="11">
                  <c:v>3.483E-2</c:v>
                </c:pt>
                <c:pt idx="12">
                  <c:v>4.2930000000000003E-2</c:v>
                </c:pt>
                <c:pt idx="13">
                  <c:v>5.391E-2</c:v>
                </c:pt>
                <c:pt idx="14">
                  <c:v>6.4640000000000003E-2</c:v>
                </c:pt>
                <c:pt idx="15">
                  <c:v>7.7329999999999996E-2</c:v>
                </c:pt>
                <c:pt idx="16">
                  <c:v>9.1689999999999994E-2</c:v>
                </c:pt>
                <c:pt idx="17">
                  <c:v>0.10537000000000001</c:v>
                </c:pt>
                <c:pt idx="18">
                  <c:v>0.12117</c:v>
                </c:pt>
                <c:pt idx="19">
                  <c:v>0.1341</c:v>
                </c:pt>
                <c:pt idx="20">
                  <c:v>0.14749999999999999</c:v>
                </c:pt>
                <c:pt idx="21">
                  <c:v>0.16128000000000001</c:v>
                </c:pt>
                <c:pt idx="22">
                  <c:v>0.17243</c:v>
                </c:pt>
                <c:pt idx="23">
                  <c:v>0.18235000000000001</c:v>
                </c:pt>
                <c:pt idx="24">
                  <c:v>0.19208</c:v>
                </c:pt>
                <c:pt idx="25">
                  <c:v>0.19936999999999999</c:v>
                </c:pt>
                <c:pt idx="26">
                  <c:v>0.20609</c:v>
                </c:pt>
                <c:pt idx="27">
                  <c:v>0.21185000000000001</c:v>
                </c:pt>
                <c:pt idx="28">
                  <c:v>0.21693999999999999</c:v>
                </c:pt>
                <c:pt idx="29">
                  <c:v>0.22301000000000001</c:v>
                </c:pt>
                <c:pt idx="30">
                  <c:v>0.22986999999999999</c:v>
                </c:pt>
                <c:pt idx="31">
                  <c:v>0.23773</c:v>
                </c:pt>
                <c:pt idx="32">
                  <c:v>0.24895</c:v>
                </c:pt>
                <c:pt idx="33">
                  <c:v>0.26279999999999998</c:v>
                </c:pt>
                <c:pt idx="34">
                  <c:v>0.27675</c:v>
                </c:pt>
                <c:pt idx="35">
                  <c:v>0.29660999999999998</c:v>
                </c:pt>
                <c:pt idx="36">
                  <c:v>0.31801000000000001</c:v>
                </c:pt>
                <c:pt idx="37">
                  <c:v>0.33794999999999997</c:v>
                </c:pt>
                <c:pt idx="38">
                  <c:v>0.35859999999999997</c:v>
                </c:pt>
                <c:pt idx="39">
                  <c:v>0.38109999999999999</c:v>
                </c:pt>
                <c:pt idx="40">
                  <c:v>0.40101999999999999</c:v>
                </c:pt>
                <c:pt idx="41">
                  <c:v>0.41766999999999999</c:v>
                </c:pt>
                <c:pt idx="42">
                  <c:v>0.43432999999999999</c:v>
                </c:pt>
                <c:pt idx="43">
                  <c:v>0.44331999999999999</c:v>
                </c:pt>
                <c:pt idx="44">
                  <c:v>0.45</c:v>
                </c:pt>
                <c:pt idx="45">
                  <c:v>0.45145000000000002</c:v>
                </c:pt>
                <c:pt idx="46">
                  <c:v>0.44868000000000002</c:v>
                </c:pt>
                <c:pt idx="47">
                  <c:v>0.44175999999999999</c:v>
                </c:pt>
                <c:pt idx="48">
                  <c:v>0.43165999999999999</c:v>
                </c:pt>
                <c:pt idx="49">
                  <c:v>0.42236000000000001</c:v>
                </c:pt>
                <c:pt idx="50">
                  <c:v>0.41305999999999998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2-704B-99D6-369BF272CD21}"/>
            </c:ext>
          </c:extLst>
        </c:ser>
        <c:ser>
          <c:idx val="1"/>
          <c:order val="1"/>
          <c:tx>
            <c:v>pH7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[2]Tabelle1!$A$2:$A$52</c:f>
              <c:numCache>
                <c:formatCode>General</c:formatCode>
                <c:ptCount val="51"/>
                <c:pt idx="0">
                  <c:v>400</c:v>
                </c:pt>
                <c:pt idx="1">
                  <c:v>398</c:v>
                </c:pt>
                <c:pt idx="2">
                  <c:v>396</c:v>
                </c:pt>
                <c:pt idx="3">
                  <c:v>394</c:v>
                </c:pt>
                <c:pt idx="4">
                  <c:v>392</c:v>
                </c:pt>
                <c:pt idx="5">
                  <c:v>390</c:v>
                </c:pt>
                <c:pt idx="6">
                  <c:v>388</c:v>
                </c:pt>
                <c:pt idx="7">
                  <c:v>386</c:v>
                </c:pt>
                <c:pt idx="8">
                  <c:v>384</c:v>
                </c:pt>
                <c:pt idx="9">
                  <c:v>382</c:v>
                </c:pt>
                <c:pt idx="10">
                  <c:v>380</c:v>
                </c:pt>
                <c:pt idx="11">
                  <c:v>378</c:v>
                </c:pt>
                <c:pt idx="12">
                  <c:v>376</c:v>
                </c:pt>
                <c:pt idx="13">
                  <c:v>374</c:v>
                </c:pt>
                <c:pt idx="14">
                  <c:v>372</c:v>
                </c:pt>
                <c:pt idx="15">
                  <c:v>370</c:v>
                </c:pt>
                <c:pt idx="16">
                  <c:v>368</c:v>
                </c:pt>
                <c:pt idx="17">
                  <c:v>366</c:v>
                </c:pt>
                <c:pt idx="18">
                  <c:v>364</c:v>
                </c:pt>
                <c:pt idx="19">
                  <c:v>362</c:v>
                </c:pt>
                <c:pt idx="20">
                  <c:v>360</c:v>
                </c:pt>
                <c:pt idx="21">
                  <c:v>358</c:v>
                </c:pt>
                <c:pt idx="22">
                  <c:v>356</c:v>
                </c:pt>
                <c:pt idx="23">
                  <c:v>354</c:v>
                </c:pt>
                <c:pt idx="24">
                  <c:v>352</c:v>
                </c:pt>
                <c:pt idx="25">
                  <c:v>350</c:v>
                </c:pt>
                <c:pt idx="26">
                  <c:v>348</c:v>
                </c:pt>
                <c:pt idx="27">
                  <c:v>346</c:v>
                </c:pt>
                <c:pt idx="28">
                  <c:v>344</c:v>
                </c:pt>
                <c:pt idx="29">
                  <c:v>342</c:v>
                </c:pt>
                <c:pt idx="30">
                  <c:v>340</c:v>
                </c:pt>
                <c:pt idx="31">
                  <c:v>338</c:v>
                </c:pt>
                <c:pt idx="32">
                  <c:v>336</c:v>
                </c:pt>
                <c:pt idx="33">
                  <c:v>334</c:v>
                </c:pt>
                <c:pt idx="34">
                  <c:v>332</c:v>
                </c:pt>
                <c:pt idx="35">
                  <c:v>330</c:v>
                </c:pt>
                <c:pt idx="36">
                  <c:v>328</c:v>
                </c:pt>
                <c:pt idx="37">
                  <c:v>326</c:v>
                </c:pt>
                <c:pt idx="38">
                  <c:v>324</c:v>
                </c:pt>
                <c:pt idx="39">
                  <c:v>322</c:v>
                </c:pt>
                <c:pt idx="40">
                  <c:v>320</c:v>
                </c:pt>
                <c:pt idx="41">
                  <c:v>318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310</c:v>
                </c:pt>
                <c:pt idx="46">
                  <c:v>308</c:v>
                </c:pt>
                <c:pt idx="47">
                  <c:v>306</c:v>
                </c:pt>
                <c:pt idx="48">
                  <c:v>304</c:v>
                </c:pt>
                <c:pt idx="49">
                  <c:v>302</c:v>
                </c:pt>
                <c:pt idx="50">
                  <c:v>300</c:v>
                </c:pt>
              </c:numCache>
            </c:numRef>
          </c:xVal>
          <c:yVal>
            <c:numRef>
              <c:f>[2]Tabelle1!$C$2:$C$52</c:f>
              <c:numCache>
                <c:formatCode>General</c:formatCode>
                <c:ptCount val="51"/>
                <c:pt idx="0">
                  <c:v>1.125E-2</c:v>
                </c:pt>
                <c:pt idx="1">
                  <c:v>1.332E-2</c:v>
                </c:pt>
                <c:pt idx="2">
                  <c:v>1.5859999999999999E-2</c:v>
                </c:pt>
                <c:pt idx="3">
                  <c:v>1.8589999999999999E-2</c:v>
                </c:pt>
                <c:pt idx="4">
                  <c:v>2.24E-2</c:v>
                </c:pt>
                <c:pt idx="5">
                  <c:v>2.7279999999999999E-2</c:v>
                </c:pt>
                <c:pt idx="6">
                  <c:v>3.3480000000000003E-2</c:v>
                </c:pt>
                <c:pt idx="7">
                  <c:v>4.2560000000000001E-2</c:v>
                </c:pt>
                <c:pt idx="8">
                  <c:v>5.2990000000000002E-2</c:v>
                </c:pt>
                <c:pt idx="9">
                  <c:v>6.7839999999999998E-2</c:v>
                </c:pt>
                <c:pt idx="10">
                  <c:v>8.8609999999999994E-2</c:v>
                </c:pt>
                <c:pt idx="11">
                  <c:v>0.10988000000000001</c:v>
                </c:pt>
                <c:pt idx="12">
                  <c:v>0.13658000000000001</c:v>
                </c:pt>
                <c:pt idx="13">
                  <c:v>0.17149</c:v>
                </c:pt>
                <c:pt idx="14">
                  <c:v>0.20666999999999999</c:v>
                </c:pt>
                <c:pt idx="15">
                  <c:v>0.24868999999999999</c:v>
                </c:pt>
                <c:pt idx="16">
                  <c:v>0.29687000000000002</c:v>
                </c:pt>
                <c:pt idx="17">
                  <c:v>0.34044000000000002</c:v>
                </c:pt>
                <c:pt idx="18">
                  <c:v>0.39276</c:v>
                </c:pt>
                <c:pt idx="19">
                  <c:v>0.43874999999999997</c:v>
                </c:pt>
                <c:pt idx="20">
                  <c:v>0.4803</c:v>
                </c:pt>
                <c:pt idx="21">
                  <c:v>0.52515000000000001</c:v>
                </c:pt>
                <c:pt idx="22">
                  <c:v>0.56022000000000005</c:v>
                </c:pt>
                <c:pt idx="23">
                  <c:v>0.59104999999999996</c:v>
                </c:pt>
                <c:pt idx="24">
                  <c:v>0.61641000000000001</c:v>
                </c:pt>
                <c:pt idx="25">
                  <c:v>0.63414000000000004</c:v>
                </c:pt>
                <c:pt idx="26">
                  <c:v>0.64532999999999996</c:v>
                </c:pt>
                <c:pt idx="27">
                  <c:v>0.64956999999999998</c:v>
                </c:pt>
                <c:pt idx="28">
                  <c:v>0.64768999999999999</c:v>
                </c:pt>
                <c:pt idx="29">
                  <c:v>0.63958000000000004</c:v>
                </c:pt>
                <c:pt idx="30">
                  <c:v>0.62617</c:v>
                </c:pt>
                <c:pt idx="31">
                  <c:v>0.61124000000000001</c:v>
                </c:pt>
                <c:pt idx="32">
                  <c:v>0.59331999999999996</c:v>
                </c:pt>
                <c:pt idx="33">
                  <c:v>0.57352999999999998</c:v>
                </c:pt>
                <c:pt idx="34">
                  <c:v>0.55649999999999999</c:v>
                </c:pt>
                <c:pt idx="35">
                  <c:v>0.53707000000000005</c:v>
                </c:pt>
                <c:pt idx="36">
                  <c:v>0.51931000000000005</c:v>
                </c:pt>
                <c:pt idx="37">
                  <c:v>0.50366</c:v>
                </c:pt>
                <c:pt idx="38">
                  <c:v>0.48858000000000001</c:v>
                </c:pt>
                <c:pt idx="39">
                  <c:v>0.47365000000000002</c:v>
                </c:pt>
                <c:pt idx="40">
                  <c:v>0.46085999999999999</c:v>
                </c:pt>
                <c:pt idx="41">
                  <c:v>0.44851999999999997</c:v>
                </c:pt>
                <c:pt idx="42">
                  <c:v>0.43402000000000002</c:v>
                </c:pt>
                <c:pt idx="43">
                  <c:v>0.42342999999999997</c:v>
                </c:pt>
                <c:pt idx="44">
                  <c:v>0.40833999999999998</c:v>
                </c:pt>
                <c:pt idx="45">
                  <c:v>0.39224999999999999</c:v>
                </c:pt>
                <c:pt idx="46">
                  <c:v>0.37891000000000002</c:v>
                </c:pt>
                <c:pt idx="47">
                  <c:v>0.36279</c:v>
                </c:pt>
                <c:pt idx="48">
                  <c:v>0.34776000000000001</c:v>
                </c:pt>
                <c:pt idx="49">
                  <c:v>0.33632000000000001</c:v>
                </c:pt>
                <c:pt idx="50">
                  <c:v>0.32601999999999998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2-704B-99D6-369BF272CD21}"/>
            </c:ext>
          </c:extLst>
        </c:ser>
        <c:ser>
          <c:idx val="2"/>
          <c:order val="2"/>
          <c:tx>
            <c:v>pH8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[2]Tabelle1!$A$2:$A$52</c:f>
              <c:numCache>
                <c:formatCode>General</c:formatCode>
                <c:ptCount val="51"/>
                <c:pt idx="0">
                  <c:v>400</c:v>
                </c:pt>
                <c:pt idx="1">
                  <c:v>398</c:v>
                </c:pt>
                <c:pt idx="2">
                  <c:v>396</c:v>
                </c:pt>
                <c:pt idx="3">
                  <c:v>394</c:v>
                </c:pt>
                <c:pt idx="4">
                  <c:v>392</c:v>
                </c:pt>
                <c:pt idx="5">
                  <c:v>390</c:v>
                </c:pt>
                <c:pt idx="6">
                  <c:v>388</c:v>
                </c:pt>
                <c:pt idx="7">
                  <c:v>386</c:v>
                </c:pt>
                <c:pt idx="8">
                  <c:v>384</c:v>
                </c:pt>
                <c:pt idx="9">
                  <c:v>382</c:v>
                </c:pt>
                <c:pt idx="10">
                  <c:v>380</c:v>
                </c:pt>
                <c:pt idx="11">
                  <c:v>378</c:v>
                </c:pt>
                <c:pt idx="12">
                  <c:v>376</c:v>
                </c:pt>
                <c:pt idx="13">
                  <c:v>374</c:v>
                </c:pt>
                <c:pt idx="14">
                  <c:v>372</c:v>
                </c:pt>
                <c:pt idx="15">
                  <c:v>370</c:v>
                </c:pt>
                <c:pt idx="16">
                  <c:v>368</c:v>
                </c:pt>
                <c:pt idx="17">
                  <c:v>366</c:v>
                </c:pt>
                <c:pt idx="18">
                  <c:v>364</c:v>
                </c:pt>
                <c:pt idx="19">
                  <c:v>362</c:v>
                </c:pt>
                <c:pt idx="20">
                  <c:v>360</c:v>
                </c:pt>
                <c:pt idx="21">
                  <c:v>358</c:v>
                </c:pt>
                <c:pt idx="22">
                  <c:v>356</c:v>
                </c:pt>
                <c:pt idx="23">
                  <c:v>354</c:v>
                </c:pt>
                <c:pt idx="24">
                  <c:v>352</c:v>
                </c:pt>
                <c:pt idx="25">
                  <c:v>350</c:v>
                </c:pt>
                <c:pt idx="26">
                  <c:v>348</c:v>
                </c:pt>
                <c:pt idx="27">
                  <c:v>346</c:v>
                </c:pt>
                <c:pt idx="28">
                  <c:v>344</c:v>
                </c:pt>
                <c:pt idx="29">
                  <c:v>342</c:v>
                </c:pt>
                <c:pt idx="30">
                  <c:v>340</c:v>
                </c:pt>
                <c:pt idx="31">
                  <c:v>338</c:v>
                </c:pt>
                <c:pt idx="32">
                  <c:v>336</c:v>
                </c:pt>
                <c:pt idx="33">
                  <c:v>334</c:v>
                </c:pt>
                <c:pt idx="34">
                  <c:v>332</c:v>
                </c:pt>
                <c:pt idx="35">
                  <c:v>330</c:v>
                </c:pt>
                <c:pt idx="36">
                  <c:v>328</c:v>
                </c:pt>
                <c:pt idx="37">
                  <c:v>326</c:v>
                </c:pt>
                <c:pt idx="38">
                  <c:v>324</c:v>
                </c:pt>
                <c:pt idx="39">
                  <c:v>322</c:v>
                </c:pt>
                <c:pt idx="40">
                  <c:v>320</c:v>
                </c:pt>
                <c:pt idx="41">
                  <c:v>318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310</c:v>
                </c:pt>
                <c:pt idx="46">
                  <c:v>308</c:v>
                </c:pt>
                <c:pt idx="47">
                  <c:v>306</c:v>
                </c:pt>
                <c:pt idx="48">
                  <c:v>304</c:v>
                </c:pt>
                <c:pt idx="49">
                  <c:v>302</c:v>
                </c:pt>
                <c:pt idx="50">
                  <c:v>300</c:v>
                </c:pt>
              </c:numCache>
            </c:numRef>
          </c:xVal>
          <c:yVal>
            <c:numRef>
              <c:f>[2]Tabelle1!$D$2:$D$52</c:f>
              <c:numCache>
                <c:formatCode>General</c:formatCode>
                <c:ptCount val="51"/>
                <c:pt idx="0">
                  <c:v>1.6449999999999999E-2</c:v>
                </c:pt>
                <c:pt idx="1">
                  <c:v>1.968E-2</c:v>
                </c:pt>
                <c:pt idx="2">
                  <c:v>2.3599999999999999E-2</c:v>
                </c:pt>
                <c:pt idx="3">
                  <c:v>2.7859999999999999E-2</c:v>
                </c:pt>
                <c:pt idx="4">
                  <c:v>3.397E-2</c:v>
                </c:pt>
                <c:pt idx="5">
                  <c:v>4.1180000000000001E-2</c:v>
                </c:pt>
                <c:pt idx="6">
                  <c:v>5.0939999999999999E-2</c:v>
                </c:pt>
                <c:pt idx="7">
                  <c:v>6.4939999999999998E-2</c:v>
                </c:pt>
                <c:pt idx="8">
                  <c:v>8.0460000000000004E-2</c:v>
                </c:pt>
                <c:pt idx="9">
                  <c:v>0.10358000000000001</c:v>
                </c:pt>
                <c:pt idx="10">
                  <c:v>0.13477</c:v>
                </c:pt>
                <c:pt idx="11">
                  <c:v>0.16741</c:v>
                </c:pt>
                <c:pt idx="12">
                  <c:v>0.20838999999999999</c:v>
                </c:pt>
                <c:pt idx="13">
                  <c:v>0.26062000000000002</c:v>
                </c:pt>
                <c:pt idx="14">
                  <c:v>0.31495000000000001</c:v>
                </c:pt>
                <c:pt idx="15">
                  <c:v>0.37819999999999998</c:v>
                </c:pt>
                <c:pt idx="16">
                  <c:v>0.45116000000000001</c:v>
                </c:pt>
                <c:pt idx="17">
                  <c:v>0.51680000000000004</c:v>
                </c:pt>
                <c:pt idx="18">
                  <c:v>0.59648000000000001</c:v>
                </c:pt>
                <c:pt idx="19">
                  <c:v>0.66544000000000003</c:v>
                </c:pt>
                <c:pt idx="20">
                  <c:v>0.72809000000000001</c:v>
                </c:pt>
                <c:pt idx="21">
                  <c:v>0.79574</c:v>
                </c:pt>
                <c:pt idx="22">
                  <c:v>0.84770000000000001</c:v>
                </c:pt>
                <c:pt idx="23">
                  <c:v>0.89331000000000005</c:v>
                </c:pt>
                <c:pt idx="24">
                  <c:v>0.93018999999999996</c:v>
                </c:pt>
                <c:pt idx="25">
                  <c:v>0.95474999999999999</c:v>
                </c:pt>
                <c:pt idx="26">
                  <c:v>0.96823000000000004</c:v>
                </c:pt>
                <c:pt idx="27">
                  <c:v>0.97197999999999996</c:v>
                </c:pt>
                <c:pt idx="28">
                  <c:v>0.96392</c:v>
                </c:pt>
                <c:pt idx="29">
                  <c:v>0.94552000000000003</c:v>
                </c:pt>
                <c:pt idx="30">
                  <c:v>0.91649999999999998</c:v>
                </c:pt>
                <c:pt idx="31">
                  <c:v>0.88482000000000005</c:v>
                </c:pt>
                <c:pt idx="32">
                  <c:v>0.84514</c:v>
                </c:pt>
                <c:pt idx="33">
                  <c:v>0.79984999999999995</c:v>
                </c:pt>
                <c:pt idx="34">
                  <c:v>0.75904000000000005</c:v>
                </c:pt>
                <c:pt idx="35">
                  <c:v>0.71094999999999997</c:v>
                </c:pt>
                <c:pt idx="36">
                  <c:v>0.66415000000000002</c:v>
                </c:pt>
                <c:pt idx="37">
                  <c:v>0.62197000000000002</c:v>
                </c:pt>
                <c:pt idx="38">
                  <c:v>0.57877000000000001</c:v>
                </c:pt>
                <c:pt idx="39">
                  <c:v>0.53605000000000003</c:v>
                </c:pt>
                <c:pt idx="40">
                  <c:v>0.49959999999999999</c:v>
                </c:pt>
                <c:pt idx="41">
                  <c:v>0.46495999999999998</c:v>
                </c:pt>
                <c:pt idx="42">
                  <c:v>0.42723</c:v>
                </c:pt>
                <c:pt idx="43">
                  <c:v>0.40286</c:v>
                </c:pt>
                <c:pt idx="44">
                  <c:v>0.37187999999999999</c:v>
                </c:pt>
                <c:pt idx="45">
                  <c:v>0.34306999999999999</c:v>
                </c:pt>
                <c:pt idx="46">
                  <c:v>0.32219999999999999</c:v>
                </c:pt>
                <c:pt idx="47">
                  <c:v>0.30031999999999998</c:v>
                </c:pt>
                <c:pt idx="48">
                  <c:v>0.28179999999999999</c:v>
                </c:pt>
                <c:pt idx="49">
                  <c:v>0.26889000000000002</c:v>
                </c:pt>
                <c:pt idx="50">
                  <c:v>0.25833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B2-704B-99D6-369BF272CD21}"/>
            </c:ext>
          </c:extLst>
        </c:ser>
        <c:ser>
          <c:idx val="3"/>
          <c:order val="3"/>
          <c:tx>
            <c:v>pH8,5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[2]Tabelle1!$A$2:$A$52</c:f>
              <c:numCache>
                <c:formatCode>General</c:formatCode>
                <c:ptCount val="51"/>
                <c:pt idx="0">
                  <c:v>400</c:v>
                </c:pt>
                <c:pt idx="1">
                  <c:v>398</c:v>
                </c:pt>
                <c:pt idx="2">
                  <c:v>396</c:v>
                </c:pt>
                <c:pt idx="3">
                  <c:v>394</c:v>
                </c:pt>
                <c:pt idx="4">
                  <c:v>392</c:v>
                </c:pt>
                <c:pt idx="5">
                  <c:v>390</c:v>
                </c:pt>
                <c:pt idx="6">
                  <c:v>388</c:v>
                </c:pt>
                <c:pt idx="7">
                  <c:v>386</c:v>
                </c:pt>
                <c:pt idx="8">
                  <c:v>384</c:v>
                </c:pt>
                <c:pt idx="9">
                  <c:v>382</c:v>
                </c:pt>
                <c:pt idx="10">
                  <c:v>380</c:v>
                </c:pt>
                <c:pt idx="11">
                  <c:v>378</c:v>
                </c:pt>
                <c:pt idx="12">
                  <c:v>376</c:v>
                </c:pt>
                <c:pt idx="13">
                  <c:v>374</c:v>
                </c:pt>
                <c:pt idx="14">
                  <c:v>372</c:v>
                </c:pt>
                <c:pt idx="15">
                  <c:v>370</c:v>
                </c:pt>
                <c:pt idx="16">
                  <c:v>368</c:v>
                </c:pt>
                <c:pt idx="17">
                  <c:v>366</c:v>
                </c:pt>
                <c:pt idx="18">
                  <c:v>364</c:v>
                </c:pt>
                <c:pt idx="19">
                  <c:v>362</c:v>
                </c:pt>
                <c:pt idx="20">
                  <c:v>360</c:v>
                </c:pt>
                <c:pt idx="21">
                  <c:v>358</c:v>
                </c:pt>
                <c:pt idx="22">
                  <c:v>356</c:v>
                </c:pt>
                <c:pt idx="23">
                  <c:v>354</c:v>
                </c:pt>
                <c:pt idx="24">
                  <c:v>352</c:v>
                </c:pt>
                <c:pt idx="25">
                  <c:v>350</c:v>
                </c:pt>
                <c:pt idx="26">
                  <c:v>348</c:v>
                </c:pt>
                <c:pt idx="27">
                  <c:v>346</c:v>
                </c:pt>
                <c:pt idx="28">
                  <c:v>344</c:v>
                </c:pt>
                <c:pt idx="29">
                  <c:v>342</c:v>
                </c:pt>
                <c:pt idx="30">
                  <c:v>340</c:v>
                </c:pt>
                <c:pt idx="31">
                  <c:v>338</c:v>
                </c:pt>
                <c:pt idx="32">
                  <c:v>336</c:v>
                </c:pt>
                <c:pt idx="33">
                  <c:v>334</c:v>
                </c:pt>
                <c:pt idx="34">
                  <c:v>332</c:v>
                </c:pt>
                <c:pt idx="35">
                  <c:v>330</c:v>
                </c:pt>
                <c:pt idx="36">
                  <c:v>328</c:v>
                </c:pt>
                <c:pt idx="37">
                  <c:v>326</c:v>
                </c:pt>
                <c:pt idx="38">
                  <c:v>324</c:v>
                </c:pt>
                <c:pt idx="39">
                  <c:v>322</c:v>
                </c:pt>
                <c:pt idx="40">
                  <c:v>320</c:v>
                </c:pt>
                <c:pt idx="41">
                  <c:v>318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310</c:v>
                </c:pt>
                <c:pt idx="46">
                  <c:v>308</c:v>
                </c:pt>
                <c:pt idx="47">
                  <c:v>306</c:v>
                </c:pt>
                <c:pt idx="48">
                  <c:v>304</c:v>
                </c:pt>
                <c:pt idx="49">
                  <c:v>302</c:v>
                </c:pt>
                <c:pt idx="50">
                  <c:v>300</c:v>
                </c:pt>
              </c:numCache>
            </c:numRef>
          </c:xVal>
          <c:yVal>
            <c:numRef>
              <c:f>[2]Tabelle1!$E$2:$E$52</c:f>
              <c:numCache>
                <c:formatCode>General</c:formatCode>
                <c:ptCount val="51"/>
                <c:pt idx="0">
                  <c:v>2.827E-2</c:v>
                </c:pt>
                <c:pt idx="1">
                  <c:v>3.3849999999999998E-2</c:v>
                </c:pt>
                <c:pt idx="2">
                  <c:v>4.0469999999999999E-2</c:v>
                </c:pt>
                <c:pt idx="3">
                  <c:v>4.8180000000000001E-2</c:v>
                </c:pt>
                <c:pt idx="4">
                  <c:v>5.8189999999999999E-2</c:v>
                </c:pt>
                <c:pt idx="5">
                  <c:v>7.0150000000000004E-2</c:v>
                </c:pt>
                <c:pt idx="6">
                  <c:v>8.6989999999999998E-2</c:v>
                </c:pt>
                <c:pt idx="7">
                  <c:v>0.11031000000000001</c:v>
                </c:pt>
                <c:pt idx="8">
                  <c:v>0.13653000000000001</c:v>
                </c:pt>
                <c:pt idx="9">
                  <c:v>0.17448</c:v>
                </c:pt>
                <c:pt idx="10">
                  <c:v>0.22577</c:v>
                </c:pt>
                <c:pt idx="11">
                  <c:v>0.28005000000000002</c:v>
                </c:pt>
                <c:pt idx="12">
                  <c:v>0.34755999999999998</c:v>
                </c:pt>
                <c:pt idx="13">
                  <c:v>0.43429000000000001</c:v>
                </c:pt>
                <c:pt idx="14">
                  <c:v>0.52273999999999998</c:v>
                </c:pt>
                <c:pt idx="15">
                  <c:v>0.62748999999999999</c:v>
                </c:pt>
                <c:pt idx="16">
                  <c:v>0.74856</c:v>
                </c:pt>
                <c:pt idx="17">
                  <c:v>0.85767000000000004</c:v>
                </c:pt>
                <c:pt idx="18">
                  <c:v>0.98877999999999999</c:v>
                </c:pt>
                <c:pt idx="19">
                  <c:v>1.1038699999999999</c:v>
                </c:pt>
                <c:pt idx="20">
                  <c:v>1.2079299999999999</c:v>
                </c:pt>
                <c:pt idx="21">
                  <c:v>1.31978</c:v>
                </c:pt>
                <c:pt idx="22">
                  <c:v>1.4063000000000001</c:v>
                </c:pt>
                <c:pt idx="23">
                  <c:v>1.48051</c:v>
                </c:pt>
                <c:pt idx="24">
                  <c:v>1.5440100000000001</c:v>
                </c:pt>
                <c:pt idx="25">
                  <c:v>1.5849500000000001</c:v>
                </c:pt>
                <c:pt idx="26">
                  <c:v>1.6108</c:v>
                </c:pt>
                <c:pt idx="27">
                  <c:v>1.6174200000000001</c:v>
                </c:pt>
                <c:pt idx="28">
                  <c:v>1.6085799999999999</c:v>
                </c:pt>
                <c:pt idx="29">
                  <c:v>1.5749899999999999</c:v>
                </c:pt>
                <c:pt idx="30">
                  <c:v>1.5293399999999999</c:v>
                </c:pt>
                <c:pt idx="31">
                  <c:v>1.47461</c:v>
                </c:pt>
                <c:pt idx="32">
                  <c:v>1.4071400000000001</c:v>
                </c:pt>
                <c:pt idx="33">
                  <c:v>1.3266899999999999</c:v>
                </c:pt>
                <c:pt idx="34">
                  <c:v>1.2529600000000001</c:v>
                </c:pt>
                <c:pt idx="35">
                  <c:v>1.16384</c:v>
                </c:pt>
                <c:pt idx="36">
                  <c:v>1.07646</c:v>
                </c:pt>
                <c:pt idx="37">
                  <c:v>0.99770000000000003</c:v>
                </c:pt>
                <c:pt idx="38">
                  <c:v>0.91527000000000003</c:v>
                </c:pt>
                <c:pt idx="39">
                  <c:v>0.83321999999999996</c:v>
                </c:pt>
                <c:pt idx="40">
                  <c:v>0.76221000000000005</c:v>
                </c:pt>
                <c:pt idx="41">
                  <c:v>0.69520999999999999</c:v>
                </c:pt>
                <c:pt idx="42">
                  <c:v>0.62246000000000001</c:v>
                </c:pt>
                <c:pt idx="43">
                  <c:v>0.57547999999999999</c:v>
                </c:pt>
                <c:pt idx="44">
                  <c:v>0.51732</c:v>
                </c:pt>
                <c:pt idx="45">
                  <c:v>0.46505000000000002</c:v>
                </c:pt>
                <c:pt idx="46">
                  <c:v>0.42798000000000003</c:v>
                </c:pt>
                <c:pt idx="47">
                  <c:v>0.39026</c:v>
                </c:pt>
                <c:pt idx="48">
                  <c:v>0.35926000000000002</c:v>
                </c:pt>
                <c:pt idx="49">
                  <c:v>0.33793000000000001</c:v>
                </c:pt>
                <c:pt idx="50">
                  <c:v>0.32027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2-704B-99D6-369BF272CD21}"/>
            </c:ext>
          </c:extLst>
        </c:ser>
        <c:ser>
          <c:idx val="4"/>
          <c:order val="4"/>
          <c:tx>
            <c:v>pH9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[2]Tabelle1!$A$2:$A$52</c:f>
              <c:numCache>
                <c:formatCode>General</c:formatCode>
                <c:ptCount val="51"/>
                <c:pt idx="0">
                  <c:v>400</c:v>
                </c:pt>
                <c:pt idx="1">
                  <c:v>398</c:v>
                </c:pt>
                <c:pt idx="2">
                  <c:v>396</c:v>
                </c:pt>
                <c:pt idx="3">
                  <c:v>394</c:v>
                </c:pt>
                <c:pt idx="4">
                  <c:v>392</c:v>
                </c:pt>
                <c:pt idx="5">
                  <c:v>390</c:v>
                </c:pt>
                <c:pt idx="6">
                  <c:v>388</c:v>
                </c:pt>
                <c:pt idx="7">
                  <c:v>386</c:v>
                </c:pt>
                <c:pt idx="8">
                  <c:v>384</c:v>
                </c:pt>
                <c:pt idx="9">
                  <c:v>382</c:v>
                </c:pt>
                <c:pt idx="10">
                  <c:v>380</c:v>
                </c:pt>
                <c:pt idx="11">
                  <c:v>378</c:v>
                </c:pt>
                <c:pt idx="12">
                  <c:v>376</c:v>
                </c:pt>
                <c:pt idx="13">
                  <c:v>374</c:v>
                </c:pt>
                <c:pt idx="14">
                  <c:v>372</c:v>
                </c:pt>
                <c:pt idx="15">
                  <c:v>370</c:v>
                </c:pt>
                <c:pt idx="16">
                  <c:v>368</c:v>
                </c:pt>
                <c:pt idx="17">
                  <c:v>366</c:v>
                </c:pt>
                <c:pt idx="18">
                  <c:v>364</c:v>
                </c:pt>
                <c:pt idx="19">
                  <c:v>362</c:v>
                </c:pt>
                <c:pt idx="20">
                  <c:v>360</c:v>
                </c:pt>
                <c:pt idx="21">
                  <c:v>358</c:v>
                </c:pt>
                <c:pt idx="22">
                  <c:v>356</c:v>
                </c:pt>
                <c:pt idx="23">
                  <c:v>354</c:v>
                </c:pt>
                <c:pt idx="24">
                  <c:v>352</c:v>
                </c:pt>
                <c:pt idx="25">
                  <c:v>350</c:v>
                </c:pt>
                <c:pt idx="26">
                  <c:v>348</c:v>
                </c:pt>
                <c:pt idx="27">
                  <c:v>346</c:v>
                </c:pt>
                <c:pt idx="28">
                  <c:v>344</c:v>
                </c:pt>
                <c:pt idx="29">
                  <c:v>342</c:v>
                </c:pt>
                <c:pt idx="30">
                  <c:v>340</c:v>
                </c:pt>
                <c:pt idx="31">
                  <c:v>338</c:v>
                </c:pt>
                <c:pt idx="32">
                  <c:v>336</c:v>
                </c:pt>
                <c:pt idx="33">
                  <c:v>334</c:v>
                </c:pt>
                <c:pt idx="34">
                  <c:v>332</c:v>
                </c:pt>
                <c:pt idx="35">
                  <c:v>330</c:v>
                </c:pt>
                <c:pt idx="36">
                  <c:v>328</c:v>
                </c:pt>
                <c:pt idx="37">
                  <c:v>326</c:v>
                </c:pt>
                <c:pt idx="38">
                  <c:v>324</c:v>
                </c:pt>
                <c:pt idx="39">
                  <c:v>322</c:v>
                </c:pt>
                <c:pt idx="40">
                  <c:v>320</c:v>
                </c:pt>
                <c:pt idx="41">
                  <c:v>318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310</c:v>
                </c:pt>
                <c:pt idx="46">
                  <c:v>308</c:v>
                </c:pt>
                <c:pt idx="47">
                  <c:v>306</c:v>
                </c:pt>
                <c:pt idx="48">
                  <c:v>304</c:v>
                </c:pt>
                <c:pt idx="49">
                  <c:v>302</c:v>
                </c:pt>
                <c:pt idx="50">
                  <c:v>300</c:v>
                </c:pt>
              </c:numCache>
            </c:numRef>
          </c:xVal>
          <c:yVal>
            <c:numRef>
              <c:f>[2]Tabelle1!$F$2:$F$52</c:f>
              <c:numCache>
                <c:formatCode>General</c:formatCode>
                <c:ptCount val="51"/>
                <c:pt idx="0">
                  <c:v>1.8769999999999998E-2</c:v>
                </c:pt>
                <c:pt idx="1">
                  <c:v>2.3040000000000001E-2</c:v>
                </c:pt>
                <c:pt idx="2">
                  <c:v>2.7859999999999999E-2</c:v>
                </c:pt>
                <c:pt idx="3">
                  <c:v>3.3599999999999998E-2</c:v>
                </c:pt>
                <c:pt idx="4">
                  <c:v>4.1390000000000003E-2</c:v>
                </c:pt>
                <c:pt idx="5">
                  <c:v>5.0439999999999999E-2</c:v>
                </c:pt>
                <c:pt idx="6">
                  <c:v>6.3310000000000005E-2</c:v>
                </c:pt>
                <c:pt idx="7">
                  <c:v>8.1729999999999997E-2</c:v>
                </c:pt>
                <c:pt idx="8">
                  <c:v>0.1024</c:v>
                </c:pt>
                <c:pt idx="9">
                  <c:v>0.13253000000000001</c:v>
                </c:pt>
                <c:pt idx="10">
                  <c:v>0.17286000000000001</c:v>
                </c:pt>
                <c:pt idx="11">
                  <c:v>0.21539</c:v>
                </c:pt>
                <c:pt idx="12">
                  <c:v>0.26939000000000002</c:v>
                </c:pt>
                <c:pt idx="13">
                  <c:v>0.33785999999999999</c:v>
                </c:pt>
                <c:pt idx="14">
                  <c:v>0.40797</c:v>
                </c:pt>
                <c:pt idx="15">
                  <c:v>0.49167</c:v>
                </c:pt>
                <c:pt idx="16">
                  <c:v>0.58701000000000003</c:v>
                </c:pt>
                <c:pt idx="17">
                  <c:v>0.67361000000000004</c:v>
                </c:pt>
                <c:pt idx="18">
                  <c:v>0.77656999999999998</c:v>
                </c:pt>
                <c:pt idx="19">
                  <c:v>0.86856999999999995</c:v>
                </c:pt>
                <c:pt idx="20">
                  <c:v>0.94915000000000005</c:v>
                </c:pt>
                <c:pt idx="21">
                  <c:v>1.03772</c:v>
                </c:pt>
                <c:pt idx="22">
                  <c:v>1.1057600000000001</c:v>
                </c:pt>
                <c:pt idx="23">
                  <c:v>1.1646700000000001</c:v>
                </c:pt>
                <c:pt idx="24">
                  <c:v>1.2109799999999999</c:v>
                </c:pt>
                <c:pt idx="25">
                  <c:v>1.24285</c:v>
                </c:pt>
                <c:pt idx="26">
                  <c:v>1.25884</c:v>
                </c:pt>
                <c:pt idx="27">
                  <c:v>1.2616099999999999</c:v>
                </c:pt>
                <c:pt idx="28">
                  <c:v>1.2501199999999999</c:v>
                </c:pt>
                <c:pt idx="29">
                  <c:v>1.2214799999999999</c:v>
                </c:pt>
                <c:pt idx="30">
                  <c:v>1.1788700000000001</c:v>
                </c:pt>
                <c:pt idx="31">
                  <c:v>1.1327499999999999</c:v>
                </c:pt>
                <c:pt idx="32">
                  <c:v>1.0730999999999999</c:v>
                </c:pt>
                <c:pt idx="33">
                  <c:v>1.0057799999999999</c:v>
                </c:pt>
                <c:pt idx="34">
                  <c:v>0.94421999999999995</c:v>
                </c:pt>
                <c:pt idx="35">
                  <c:v>0.86885999999999997</c:v>
                </c:pt>
                <c:pt idx="36">
                  <c:v>0.79552</c:v>
                </c:pt>
                <c:pt idx="37">
                  <c:v>0.73092999999999997</c:v>
                </c:pt>
                <c:pt idx="38">
                  <c:v>0.66181999999999996</c:v>
                </c:pt>
                <c:pt idx="39">
                  <c:v>0.59496000000000004</c:v>
                </c:pt>
                <c:pt idx="40">
                  <c:v>0.53615000000000002</c:v>
                </c:pt>
                <c:pt idx="41">
                  <c:v>0.48153000000000001</c:v>
                </c:pt>
                <c:pt idx="42">
                  <c:v>0.42312</c:v>
                </c:pt>
                <c:pt idx="43">
                  <c:v>0.38593</c:v>
                </c:pt>
                <c:pt idx="44">
                  <c:v>0.34037000000000001</c:v>
                </c:pt>
                <c:pt idx="45">
                  <c:v>0.30025000000000002</c:v>
                </c:pt>
                <c:pt idx="46">
                  <c:v>0.27242</c:v>
                </c:pt>
                <c:pt idx="47">
                  <c:v>0.24492</c:v>
                </c:pt>
                <c:pt idx="48">
                  <c:v>0.22316</c:v>
                </c:pt>
                <c:pt idx="49">
                  <c:v>0.20871000000000001</c:v>
                </c:pt>
                <c:pt idx="50">
                  <c:v>0.19753999999999999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B2-704B-99D6-369BF272CD21}"/>
            </c:ext>
          </c:extLst>
        </c:ser>
        <c:ser>
          <c:idx val="5"/>
          <c:order val="5"/>
          <c:tx>
            <c:v>pH9,5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[2]Tabelle1!$A$2:$A$52</c:f>
              <c:numCache>
                <c:formatCode>General</c:formatCode>
                <c:ptCount val="51"/>
                <c:pt idx="0">
                  <c:v>400</c:v>
                </c:pt>
                <c:pt idx="1">
                  <c:v>398</c:v>
                </c:pt>
                <c:pt idx="2">
                  <c:v>396</c:v>
                </c:pt>
                <c:pt idx="3">
                  <c:v>394</c:v>
                </c:pt>
                <c:pt idx="4">
                  <c:v>392</c:v>
                </c:pt>
                <c:pt idx="5">
                  <c:v>390</c:v>
                </c:pt>
                <c:pt idx="6">
                  <c:v>388</c:v>
                </c:pt>
                <c:pt idx="7">
                  <c:v>386</c:v>
                </c:pt>
                <c:pt idx="8">
                  <c:v>384</c:v>
                </c:pt>
                <c:pt idx="9">
                  <c:v>382</c:v>
                </c:pt>
                <c:pt idx="10">
                  <c:v>380</c:v>
                </c:pt>
                <c:pt idx="11">
                  <c:v>378</c:v>
                </c:pt>
                <c:pt idx="12">
                  <c:v>376</c:v>
                </c:pt>
                <c:pt idx="13">
                  <c:v>374</c:v>
                </c:pt>
                <c:pt idx="14">
                  <c:v>372</c:v>
                </c:pt>
                <c:pt idx="15">
                  <c:v>370</c:v>
                </c:pt>
                <c:pt idx="16">
                  <c:v>368</c:v>
                </c:pt>
                <c:pt idx="17">
                  <c:v>366</c:v>
                </c:pt>
                <c:pt idx="18">
                  <c:v>364</c:v>
                </c:pt>
                <c:pt idx="19">
                  <c:v>362</c:v>
                </c:pt>
                <c:pt idx="20">
                  <c:v>360</c:v>
                </c:pt>
                <c:pt idx="21">
                  <c:v>358</c:v>
                </c:pt>
                <c:pt idx="22">
                  <c:v>356</c:v>
                </c:pt>
                <c:pt idx="23">
                  <c:v>354</c:v>
                </c:pt>
                <c:pt idx="24">
                  <c:v>352</c:v>
                </c:pt>
                <c:pt idx="25">
                  <c:v>350</c:v>
                </c:pt>
                <c:pt idx="26">
                  <c:v>348</c:v>
                </c:pt>
                <c:pt idx="27">
                  <c:v>346</c:v>
                </c:pt>
                <c:pt idx="28">
                  <c:v>344</c:v>
                </c:pt>
                <c:pt idx="29">
                  <c:v>342</c:v>
                </c:pt>
                <c:pt idx="30">
                  <c:v>340</c:v>
                </c:pt>
                <c:pt idx="31">
                  <c:v>338</c:v>
                </c:pt>
                <c:pt idx="32">
                  <c:v>336</c:v>
                </c:pt>
                <c:pt idx="33">
                  <c:v>334</c:v>
                </c:pt>
                <c:pt idx="34">
                  <c:v>332</c:v>
                </c:pt>
                <c:pt idx="35">
                  <c:v>330</c:v>
                </c:pt>
                <c:pt idx="36">
                  <c:v>328</c:v>
                </c:pt>
                <c:pt idx="37">
                  <c:v>326</c:v>
                </c:pt>
                <c:pt idx="38">
                  <c:v>324</c:v>
                </c:pt>
                <c:pt idx="39">
                  <c:v>322</c:v>
                </c:pt>
                <c:pt idx="40">
                  <c:v>320</c:v>
                </c:pt>
                <c:pt idx="41">
                  <c:v>318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310</c:v>
                </c:pt>
                <c:pt idx="46">
                  <c:v>308</c:v>
                </c:pt>
                <c:pt idx="47">
                  <c:v>306</c:v>
                </c:pt>
                <c:pt idx="48">
                  <c:v>304</c:v>
                </c:pt>
                <c:pt idx="49">
                  <c:v>302</c:v>
                </c:pt>
                <c:pt idx="50">
                  <c:v>300</c:v>
                </c:pt>
              </c:numCache>
            </c:numRef>
          </c:xVal>
          <c:yVal>
            <c:numRef>
              <c:f>[2]Tabelle1!$G$2:$G$52</c:f>
              <c:numCache>
                <c:formatCode>General</c:formatCode>
                <c:ptCount val="51"/>
                <c:pt idx="0">
                  <c:v>1.5509999999999999E-2</c:v>
                </c:pt>
                <c:pt idx="1">
                  <c:v>1.8759999999999999E-2</c:v>
                </c:pt>
                <c:pt idx="2">
                  <c:v>2.2610000000000002E-2</c:v>
                </c:pt>
                <c:pt idx="3">
                  <c:v>2.743E-2</c:v>
                </c:pt>
                <c:pt idx="4">
                  <c:v>3.3930000000000002E-2</c:v>
                </c:pt>
                <c:pt idx="5">
                  <c:v>4.1840000000000002E-2</c:v>
                </c:pt>
                <c:pt idx="6">
                  <c:v>5.2830000000000002E-2</c:v>
                </c:pt>
                <c:pt idx="7">
                  <c:v>6.7769999999999997E-2</c:v>
                </c:pt>
                <c:pt idx="8">
                  <c:v>8.5650000000000004E-2</c:v>
                </c:pt>
                <c:pt idx="9">
                  <c:v>0.11088000000000001</c:v>
                </c:pt>
                <c:pt idx="10">
                  <c:v>0.14530999999999999</c:v>
                </c:pt>
                <c:pt idx="11">
                  <c:v>0.18128</c:v>
                </c:pt>
                <c:pt idx="12">
                  <c:v>0.22614999999999999</c:v>
                </c:pt>
                <c:pt idx="13">
                  <c:v>0.28447</c:v>
                </c:pt>
                <c:pt idx="14">
                  <c:v>0.34392</c:v>
                </c:pt>
                <c:pt idx="15">
                  <c:v>0.41436000000000001</c:v>
                </c:pt>
                <c:pt idx="16">
                  <c:v>0.49530000000000002</c:v>
                </c:pt>
                <c:pt idx="17">
                  <c:v>0.56767999999999996</c:v>
                </c:pt>
                <c:pt idx="18">
                  <c:v>0.65610000000000002</c:v>
                </c:pt>
                <c:pt idx="19">
                  <c:v>0.73268</c:v>
                </c:pt>
                <c:pt idx="20">
                  <c:v>0.80115000000000003</c:v>
                </c:pt>
                <c:pt idx="21">
                  <c:v>0.87634000000000001</c:v>
                </c:pt>
                <c:pt idx="22">
                  <c:v>0.93406</c:v>
                </c:pt>
                <c:pt idx="23">
                  <c:v>0.98404000000000003</c:v>
                </c:pt>
                <c:pt idx="24">
                  <c:v>1.02376</c:v>
                </c:pt>
                <c:pt idx="25">
                  <c:v>1.0509599999999999</c:v>
                </c:pt>
                <c:pt idx="26">
                  <c:v>1.0648</c:v>
                </c:pt>
                <c:pt idx="27">
                  <c:v>1.0676600000000001</c:v>
                </c:pt>
                <c:pt idx="28">
                  <c:v>1.05782</c:v>
                </c:pt>
                <c:pt idx="29">
                  <c:v>1.0347900000000001</c:v>
                </c:pt>
                <c:pt idx="30">
                  <c:v>0.99816000000000005</c:v>
                </c:pt>
                <c:pt idx="31">
                  <c:v>0.95859000000000005</c:v>
                </c:pt>
                <c:pt idx="32">
                  <c:v>0.90863000000000005</c:v>
                </c:pt>
                <c:pt idx="33">
                  <c:v>0.85150999999999999</c:v>
                </c:pt>
                <c:pt idx="34">
                  <c:v>0.79949000000000003</c:v>
                </c:pt>
                <c:pt idx="35">
                  <c:v>0.73599000000000003</c:v>
                </c:pt>
                <c:pt idx="36">
                  <c:v>0.67373000000000005</c:v>
                </c:pt>
                <c:pt idx="37">
                  <c:v>0.61909999999999998</c:v>
                </c:pt>
                <c:pt idx="38">
                  <c:v>0.56061000000000005</c:v>
                </c:pt>
                <c:pt idx="39">
                  <c:v>0.50344999999999995</c:v>
                </c:pt>
                <c:pt idx="40">
                  <c:v>0.45412000000000002</c:v>
                </c:pt>
                <c:pt idx="41">
                  <c:v>0.4083</c:v>
                </c:pt>
                <c:pt idx="42">
                  <c:v>0.35877999999999999</c:v>
                </c:pt>
                <c:pt idx="43">
                  <c:v>0.32734999999999997</c:v>
                </c:pt>
                <c:pt idx="44">
                  <c:v>0.28897</c:v>
                </c:pt>
                <c:pt idx="45">
                  <c:v>0.25492999999999999</c:v>
                </c:pt>
                <c:pt idx="46">
                  <c:v>0.23147000000000001</c:v>
                </c:pt>
                <c:pt idx="47">
                  <c:v>0.20832999999999999</c:v>
                </c:pt>
                <c:pt idx="48">
                  <c:v>0.19008</c:v>
                </c:pt>
                <c:pt idx="49">
                  <c:v>0.17813999999999999</c:v>
                </c:pt>
                <c:pt idx="50">
                  <c:v>0.16904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B2-704B-99D6-369BF272CD21}"/>
            </c:ext>
          </c:extLst>
        </c:ser>
        <c:ser>
          <c:idx val="6"/>
          <c:order val="6"/>
          <c:tx>
            <c:v>pH10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[2]Tabelle1!$A$2:$A$52</c:f>
              <c:numCache>
                <c:formatCode>General</c:formatCode>
                <c:ptCount val="51"/>
                <c:pt idx="0">
                  <c:v>400</c:v>
                </c:pt>
                <c:pt idx="1">
                  <c:v>398</c:v>
                </c:pt>
                <c:pt idx="2">
                  <c:v>396</c:v>
                </c:pt>
                <c:pt idx="3">
                  <c:v>394</c:v>
                </c:pt>
                <c:pt idx="4">
                  <c:v>392</c:v>
                </c:pt>
                <c:pt idx="5">
                  <c:v>390</c:v>
                </c:pt>
                <c:pt idx="6">
                  <c:v>388</c:v>
                </c:pt>
                <c:pt idx="7">
                  <c:v>386</c:v>
                </c:pt>
                <c:pt idx="8">
                  <c:v>384</c:v>
                </c:pt>
                <c:pt idx="9">
                  <c:v>382</c:v>
                </c:pt>
                <c:pt idx="10">
                  <c:v>380</c:v>
                </c:pt>
                <c:pt idx="11">
                  <c:v>378</c:v>
                </c:pt>
                <c:pt idx="12">
                  <c:v>376</c:v>
                </c:pt>
                <c:pt idx="13">
                  <c:v>374</c:v>
                </c:pt>
                <c:pt idx="14">
                  <c:v>372</c:v>
                </c:pt>
                <c:pt idx="15">
                  <c:v>370</c:v>
                </c:pt>
                <c:pt idx="16">
                  <c:v>368</c:v>
                </c:pt>
                <c:pt idx="17">
                  <c:v>366</c:v>
                </c:pt>
                <c:pt idx="18">
                  <c:v>364</c:v>
                </c:pt>
                <c:pt idx="19">
                  <c:v>362</c:v>
                </c:pt>
                <c:pt idx="20">
                  <c:v>360</c:v>
                </c:pt>
                <c:pt idx="21">
                  <c:v>358</c:v>
                </c:pt>
                <c:pt idx="22">
                  <c:v>356</c:v>
                </c:pt>
                <c:pt idx="23">
                  <c:v>354</c:v>
                </c:pt>
                <c:pt idx="24">
                  <c:v>352</c:v>
                </c:pt>
                <c:pt idx="25">
                  <c:v>350</c:v>
                </c:pt>
                <c:pt idx="26">
                  <c:v>348</c:v>
                </c:pt>
                <c:pt idx="27">
                  <c:v>346</c:v>
                </c:pt>
                <c:pt idx="28">
                  <c:v>344</c:v>
                </c:pt>
                <c:pt idx="29">
                  <c:v>342</c:v>
                </c:pt>
                <c:pt idx="30">
                  <c:v>340</c:v>
                </c:pt>
                <c:pt idx="31">
                  <c:v>338</c:v>
                </c:pt>
                <c:pt idx="32">
                  <c:v>336</c:v>
                </c:pt>
                <c:pt idx="33">
                  <c:v>334</c:v>
                </c:pt>
                <c:pt idx="34">
                  <c:v>332</c:v>
                </c:pt>
                <c:pt idx="35">
                  <c:v>330</c:v>
                </c:pt>
                <c:pt idx="36">
                  <c:v>328</c:v>
                </c:pt>
                <c:pt idx="37">
                  <c:v>326</c:v>
                </c:pt>
                <c:pt idx="38">
                  <c:v>324</c:v>
                </c:pt>
                <c:pt idx="39">
                  <c:v>322</c:v>
                </c:pt>
                <c:pt idx="40">
                  <c:v>320</c:v>
                </c:pt>
                <c:pt idx="41">
                  <c:v>318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310</c:v>
                </c:pt>
                <c:pt idx="46">
                  <c:v>308</c:v>
                </c:pt>
                <c:pt idx="47">
                  <c:v>306</c:v>
                </c:pt>
                <c:pt idx="48">
                  <c:v>304</c:v>
                </c:pt>
                <c:pt idx="49">
                  <c:v>302</c:v>
                </c:pt>
                <c:pt idx="50">
                  <c:v>300</c:v>
                </c:pt>
              </c:numCache>
            </c:numRef>
          </c:xVal>
          <c:yVal>
            <c:numRef>
              <c:f>[2]Tabelle1!$H$2:$H$52</c:f>
              <c:numCache>
                <c:formatCode>General</c:formatCode>
                <c:ptCount val="51"/>
                <c:pt idx="0">
                  <c:v>1.498E-2</c:v>
                </c:pt>
                <c:pt idx="1">
                  <c:v>1.8249999999999999E-2</c:v>
                </c:pt>
                <c:pt idx="2">
                  <c:v>2.2950000000000002E-2</c:v>
                </c:pt>
                <c:pt idx="3">
                  <c:v>2.8309999999999998E-2</c:v>
                </c:pt>
                <c:pt idx="4">
                  <c:v>3.6119999999999999E-2</c:v>
                </c:pt>
                <c:pt idx="5">
                  <c:v>4.5089999999999998E-2</c:v>
                </c:pt>
                <c:pt idx="6">
                  <c:v>5.8599999999999999E-2</c:v>
                </c:pt>
                <c:pt idx="7">
                  <c:v>7.7700000000000005E-2</c:v>
                </c:pt>
                <c:pt idx="8">
                  <c:v>9.9169999999999994E-2</c:v>
                </c:pt>
                <c:pt idx="9">
                  <c:v>0.13028999999999999</c:v>
                </c:pt>
                <c:pt idx="10">
                  <c:v>0.17205999999999999</c:v>
                </c:pt>
                <c:pt idx="11">
                  <c:v>0.21653</c:v>
                </c:pt>
                <c:pt idx="12">
                  <c:v>0.27237</c:v>
                </c:pt>
                <c:pt idx="13">
                  <c:v>0.34394999999999998</c:v>
                </c:pt>
                <c:pt idx="14">
                  <c:v>0.41685</c:v>
                </c:pt>
                <c:pt idx="15">
                  <c:v>0.50292999999999999</c:v>
                </c:pt>
                <c:pt idx="16">
                  <c:v>0.60277000000000003</c:v>
                </c:pt>
                <c:pt idx="17">
                  <c:v>0.69199999999999995</c:v>
                </c:pt>
                <c:pt idx="18">
                  <c:v>0.79969000000000001</c:v>
                </c:pt>
                <c:pt idx="19">
                  <c:v>0.89527999999999996</c:v>
                </c:pt>
                <c:pt idx="20">
                  <c:v>0.97945000000000004</c:v>
                </c:pt>
                <c:pt idx="21">
                  <c:v>1.0708200000000001</c:v>
                </c:pt>
                <c:pt idx="22">
                  <c:v>1.1407099999999999</c:v>
                </c:pt>
                <c:pt idx="23">
                  <c:v>1.20207</c:v>
                </c:pt>
                <c:pt idx="24">
                  <c:v>1.2506900000000001</c:v>
                </c:pt>
                <c:pt idx="25">
                  <c:v>1.2835300000000001</c:v>
                </c:pt>
                <c:pt idx="26">
                  <c:v>1.30206</c:v>
                </c:pt>
                <c:pt idx="27">
                  <c:v>1.3058399999999999</c:v>
                </c:pt>
                <c:pt idx="28">
                  <c:v>1.2932300000000001</c:v>
                </c:pt>
                <c:pt idx="29">
                  <c:v>1.26448</c:v>
                </c:pt>
                <c:pt idx="30">
                  <c:v>1.2208399999999999</c:v>
                </c:pt>
                <c:pt idx="31">
                  <c:v>1.17188</c:v>
                </c:pt>
                <c:pt idx="32">
                  <c:v>1.11134</c:v>
                </c:pt>
                <c:pt idx="33">
                  <c:v>1.04051</c:v>
                </c:pt>
                <c:pt idx="34">
                  <c:v>0.97648999999999997</c:v>
                </c:pt>
                <c:pt idx="35">
                  <c:v>0.89915999999999996</c:v>
                </c:pt>
                <c:pt idx="36">
                  <c:v>0.82347000000000004</c:v>
                </c:pt>
                <c:pt idx="37">
                  <c:v>0.75487000000000004</c:v>
                </c:pt>
                <c:pt idx="38">
                  <c:v>0.68269999999999997</c:v>
                </c:pt>
                <c:pt idx="39">
                  <c:v>0.61204999999999998</c:v>
                </c:pt>
                <c:pt idx="40">
                  <c:v>0.55093999999999999</c:v>
                </c:pt>
                <c:pt idx="41">
                  <c:v>0.49403000000000002</c:v>
                </c:pt>
                <c:pt idx="42">
                  <c:v>0.43312</c:v>
                </c:pt>
                <c:pt idx="43">
                  <c:v>0.39383000000000001</c:v>
                </c:pt>
                <c:pt idx="44">
                  <c:v>0.34605000000000002</c:v>
                </c:pt>
                <c:pt idx="45">
                  <c:v>0.30427999999999999</c:v>
                </c:pt>
                <c:pt idx="46">
                  <c:v>0.27554000000000001</c:v>
                </c:pt>
                <c:pt idx="47">
                  <c:v>0.24712999999999999</c:v>
                </c:pt>
                <c:pt idx="48">
                  <c:v>0.22455</c:v>
                </c:pt>
                <c:pt idx="49">
                  <c:v>0.20968999999999999</c:v>
                </c:pt>
                <c:pt idx="50">
                  <c:v>0.19836000000000001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B2-704B-99D6-369BF272CD21}"/>
            </c:ext>
          </c:extLst>
        </c:ser>
        <c:ser>
          <c:idx val="7"/>
          <c:order val="7"/>
          <c:tx>
            <c:v>10,5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[2]Tabelle1!$A$2:$A$52</c:f>
              <c:numCache>
                <c:formatCode>General</c:formatCode>
                <c:ptCount val="51"/>
                <c:pt idx="0">
                  <c:v>400</c:v>
                </c:pt>
                <c:pt idx="1">
                  <c:v>398</c:v>
                </c:pt>
                <c:pt idx="2">
                  <c:v>396</c:v>
                </c:pt>
                <c:pt idx="3">
                  <c:v>394</c:v>
                </c:pt>
                <c:pt idx="4">
                  <c:v>392</c:v>
                </c:pt>
                <c:pt idx="5">
                  <c:v>390</c:v>
                </c:pt>
                <c:pt idx="6">
                  <c:v>388</c:v>
                </c:pt>
                <c:pt idx="7">
                  <c:v>386</c:v>
                </c:pt>
                <c:pt idx="8">
                  <c:v>384</c:v>
                </c:pt>
                <c:pt idx="9">
                  <c:v>382</c:v>
                </c:pt>
                <c:pt idx="10">
                  <c:v>380</c:v>
                </c:pt>
                <c:pt idx="11">
                  <c:v>378</c:v>
                </c:pt>
                <c:pt idx="12">
                  <c:v>376</c:v>
                </c:pt>
                <c:pt idx="13">
                  <c:v>374</c:v>
                </c:pt>
                <c:pt idx="14">
                  <c:v>372</c:v>
                </c:pt>
                <c:pt idx="15">
                  <c:v>370</c:v>
                </c:pt>
                <c:pt idx="16">
                  <c:v>368</c:v>
                </c:pt>
                <c:pt idx="17">
                  <c:v>366</c:v>
                </c:pt>
                <c:pt idx="18">
                  <c:v>364</c:v>
                </c:pt>
                <c:pt idx="19">
                  <c:v>362</c:v>
                </c:pt>
                <c:pt idx="20">
                  <c:v>360</c:v>
                </c:pt>
                <c:pt idx="21">
                  <c:v>358</c:v>
                </c:pt>
                <c:pt idx="22">
                  <c:v>356</c:v>
                </c:pt>
                <c:pt idx="23">
                  <c:v>354</c:v>
                </c:pt>
                <c:pt idx="24">
                  <c:v>352</c:v>
                </c:pt>
                <c:pt idx="25">
                  <c:v>350</c:v>
                </c:pt>
                <c:pt idx="26">
                  <c:v>348</c:v>
                </c:pt>
                <c:pt idx="27">
                  <c:v>346</c:v>
                </c:pt>
                <c:pt idx="28">
                  <c:v>344</c:v>
                </c:pt>
                <c:pt idx="29">
                  <c:v>342</c:v>
                </c:pt>
                <c:pt idx="30">
                  <c:v>340</c:v>
                </c:pt>
                <c:pt idx="31">
                  <c:v>338</c:v>
                </c:pt>
                <c:pt idx="32">
                  <c:v>336</c:v>
                </c:pt>
                <c:pt idx="33">
                  <c:v>334</c:v>
                </c:pt>
                <c:pt idx="34">
                  <c:v>332</c:v>
                </c:pt>
                <c:pt idx="35">
                  <c:v>330</c:v>
                </c:pt>
                <c:pt idx="36">
                  <c:v>328</c:v>
                </c:pt>
                <c:pt idx="37">
                  <c:v>326</c:v>
                </c:pt>
                <c:pt idx="38">
                  <c:v>324</c:v>
                </c:pt>
                <c:pt idx="39">
                  <c:v>322</c:v>
                </c:pt>
                <c:pt idx="40">
                  <c:v>320</c:v>
                </c:pt>
                <c:pt idx="41">
                  <c:v>318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310</c:v>
                </c:pt>
                <c:pt idx="46">
                  <c:v>308</c:v>
                </c:pt>
                <c:pt idx="47">
                  <c:v>306</c:v>
                </c:pt>
                <c:pt idx="48">
                  <c:v>304</c:v>
                </c:pt>
                <c:pt idx="49">
                  <c:v>302</c:v>
                </c:pt>
                <c:pt idx="50">
                  <c:v>300</c:v>
                </c:pt>
              </c:numCache>
            </c:numRef>
          </c:xVal>
          <c:yVal>
            <c:numRef>
              <c:f>[2]Tabelle1!$I$2:$I$52</c:f>
              <c:numCache>
                <c:formatCode>General</c:formatCode>
                <c:ptCount val="51"/>
                <c:pt idx="0">
                  <c:v>9.4199999999999996E-3</c:v>
                </c:pt>
                <c:pt idx="1">
                  <c:v>1.2630000000000001E-2</c:v>
                </c:pt>
                <c:pt idx="2">
                  <c:v>1.6629999999999999E-2</c:v>
                </c:pt>
                <c:pt idx="3">
                  <c:v>2.146E-2</c:v>
                </c:pt>
                <c:pt idx="4">
                  <c:v>2.9080000000000002E-2</c:v>
                </c:pt>
                <c:pt idx="5">
                  <c:v>3.7810000000000003E-2</c:v>
                </c:pt>
                <c:pt idx="6">
                  <c:v>5.1159999999999997E-2</c:v>
                </c:pt>
                <c:pt idx="7">
                  <c:v>6.9519999999999998E-2</c:v>
                </c:pt>
                <c:pt idx="8">
                  <c:v>9.0709999999999999E-2</c:v>
                </c:pt>
                <c:pt idx="9">
                  <c:v>0.12152</c:v>
                </c:pt>
                <c:pt idx="10">
                  <c:v>0.16339000000000001</c:v>
                </c:pt>
                <c:pt idx="11">
                  <c:v>0.20721000000000001</c:v>
                </c:pt>
                <c:pt idx="12">
                  <c:v>0.26185999999999998</c:v>
                </c:pt>
                <c:pt idx="13">
                  <c:v>0.33301999999999998</c:v>
                </c:pt>
                <c:pt idx="14">
                  <c:v>0.40537000000000001</c:v>
                </c:pt>
                <c:pt idx="15">
                  <c:v>0.49001</c:v>
                </c:pt>
                <c:pt idx="16">
                  <c:v>0.58826999999999996</c:v>
                </c:pt>
                <c:pt idx="17">
                  <c:v>0.67725999999999997</c:v>
                </c:pt>
                <c:pt idx="18">
                  <c:v>0.78332999999999997</c:v>
                </c:pt>
                <c:pt idx="19">
                  <c:v>0.87709999999999999</c:v>
                </c:pt>
                <c:pt idx="20">
                  <c:v>0.95981000000000005</c:v>
                </c:pt>
                <c:pt idx="21">
                  <c:v>1.0511999999999999</c:v>
                </c:pt>
                <c:pt idx="22">
                  <c:v>1.1202799999999999</c:v>
                </c:pt>
                <c:pt idx="23">
                  <c:v>1.18119</c:v>
                </c:pt>
                <c:pt idx="24">
                  <c:v>1.2293700000000001</c:v>
                </c:pt>
                <c:pt idx="25">
                  <c:v>1.26207</c:v>
                </c:pt>
                <c:pt idx="26">
                  <c:v>1.27935</c:v>
                </c:pt>
                <c:pt idx="27">
                  <c:v>1.28332</c:v>
                </c:pt>
                <c:pt idx="28">
                  <c:v>1.2714300000000001</c:v>
                </c:pt>
                <c:pt idx="29">
                  <c:v>1.2435700000000001</c:v>
                </c:pt>
                <c:pt idx="30">
                  <c:v>1.2012</c:v>
                </c:pt>
                <c:pt idx="31">
                  <c:v>1.1534500000000001</c:v>
                </c:pt>
                <c:pt idx="32">
                  <c:v>1.09398</c:v>
                </c:pt>
                <c:pt idx="33">
                  <c:v>1.02536</c:v>
                </c:pt>
                <c:pt idx="34">
                  <c:v>0.96192</c:v>
                </c:pt>
                <c:pt idx="35">
                  <c:v>0.88585999999999998</c:v>
                </c:pt>
                <c:pt idx="36">
                  <c:v>0.81067</c:v>
                </c:pt>
                <c:pt idx="37">
                  <c:v>0.74399000000000004</c:v>
                </c:pt>
                <c:pt idx="38">
                  <c:v>0.67259999999999998</c:v>
                </c:pt>
                <c:pt idx="39">
                  <c:v>0.60319</c:v>
                </c:pt>
                <c:pt idx="40">
                  <c:v>0.54271000000000003</c:v>
                </c:pt>
                <c:pt idx="41">
                  <c:v>0.48670999999999998</c:v>
                </c:pt>
                <c:pt idx="42">
                  <c:v>0.42653000000000002</c:v>
                </c:pt>
                <c:pt idx="43">
                  <c:v>0.38807999999999998</c:v>
                </c:pt>
                <c:pt idx="44">
                  <c:v>0.34105000000000002</c:v>
                </c:pt>
                <c:pt idx="45">
                  <c:v>0.29981000000000002</c:v>
                </c:pt>
                <c:pt idx="46">
                  <c:v>0.27157999999999999</c:v>
                </c:pt>
                <c:pt idx="47">
                  <c:v>0.24346999999999999</c:v>
                </c:pt>
                <c:pt idx="48">
                  <c:v>0.22128</c:v>
                </c:pt>
                <c:pt idx="49">
                  <c:v>0.20677999999999999</c:v>
                </c:pt>
                <c:pt idx="50">
                  <c:v>0.19556999999999999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B2-704B-99D6-369BF272CD21}"/>
            </c:ext>
          </c:extLst>
        </c:ser>
        <c:ser>
          <c:idx val="8"/>
          <c:order val="8"/>
          <c:tx>
            <c:v>pH11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[2]Tabelle1!$A$2:$A$52</c:f>
              <c:numCache>
                <c:formatCode>General</c:formatCode>
                <c:ptCount val="51"/>
                <c:pt idx="0">
                  <c:v>400</c:v>
                </c:pt>
                <c:pt idx="1">
                  <c:v>398</c:v>
                </c:pt>
                <c:pt idx="2">
                  <c:v>396</c:v>
                </c:pt>
                <c:pt idx="3">
                  <c:v>394</c:v>
                </c:pt>
                <c:pt idx="4">
                  <c:v>392</c:v>
                </c:pt>
                <c:pt idx="5">
                  <c:v>390</c:v>
                </c:pt>
                <c:pt idx="6">
                  <c:v>388</c:v>
                </c:pt>
                <c:pt idx="7">
                  <c:v>386</c:v>
                </c:pt>
                <c:pt idx="8">
                  <c:v>384</c:v>
                </c:pt>
                <c:pt idx="9">
                  <c:v>382</c:v>
                </c:pt>
                <c:pt idx="10">
                  <c:v>380</c:v>
                </c:pt>
                <c:pt idx="11">
                  <c:v>378</c:v>
                </c:pt>
                <c:pt idx="12">
                  <c:v>376</c:v>
                </c:pt>
                <c:pt idx="13">
                  <c:v>374</c:v>
                </c:pt>
                <c:pt idx="14">
                  <c:v>372</c:v>
                </c:pt>
                <c:pt idx="15">
                  <c:v>370</c:v>
                </c:pt>
                <c:pt idx="16">
                  <c:v>368</c:v>
                </c:pt>
                <c:pt idx="17">
                  <c:v>366</c:v>
                </c:pt>
                <c:pt idx="18">
                  <c:v>364</c:v>
                </c:pt>
                <c:pt idx="19">
                  <c:v>362</c:v>
                </c:pt>
                <c:pt idx="20">
                  <c:v>360</c:v>
                </c:pt>
                <c:pt idx="21">
                  <c:v>358</c:v>
                </c:pt>
                <c:pt idx="22">
                  <c:v>356</c:v>
                </c:pt>
                <c:pt idx="23">
                  <c:v>354</c:v>
                </c:pt>
                <c:pt idx="24">
                  <c:v>352</c:v>
                </c:pt>
                <c:pt idx="25">
                  <c:v>350</c:v>
                </c:pt>
                <c:pt idx="26">
                  <c:v>348</c:v>
                </c:pt>
                <c:pt idx="27">
                  <c:v>346</c:v>
                </c:pt>
                <c:pt idx="28">
                  <c:v>344</c:v>
                </c:pt>
                <c:pt idx="29">
                  <c:v>342</c:v>
                </c:pt>
                <c:pt idx="30">
                  <c:v>340</c:v>
                </c:pt>
                <c:pt idx="31">
                  <c:v>338</c:v>
                </c:pt>
                <c:pt idx="32">
                  <c:v>336</c:v>
                </c:pt>
                <c:pt idx="33">
                  <c:v>334</c:v>
                </c:pt>
                <c:pt idx="34">
                  <c:v>332</c:v>
                </c:pt>
                <c:pt idx="35">
                  <c:v>330</c:v>
                </c:pt>
                <c:pt idx="36">
                  <c:v>328</c:v>
                </c:pt>
                <c:pt idx="37">
                  <c:v>326</c:v>
                </c:pt>
                <c:pt idx="38">
                  <c:v>324</c:v>
                </c:pt>
                <c:pt idx="39">
                  <c:v>322</c:v>
                </c:pt>
                <c:pt idx="40">
                  <c:v>320</c:v>
                </c:pt>
                <c:pt idx="41">
                  <c:v>318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310</c:v>
                </c:pt>
                <c:pt idx="46">
                  <c:v>308</c:v>
                </c:pt>
                <c:pt idx="47">
                  <c:v>306</c:v>
                </c:pt>
                <c:pt idx="48">
                  <c:v>304</c:v>
                </c:pt>
                <c:pt idx="49">
                  <c:v>302</c:v>
                </c:pt>
                <c:pt idx="50">
                  <c:v>300</c:v>
                </c:pt>
              </c:numCache>
            </c:numRef>
          </c:xVal>
          <c:yVal>
            <c:numRef>
              <c:f>[2]Tabelle1!$J$2:$J$52</c:f>
              <c:numCache>
                <c:formatCode>General</c:formatCode>
                <c:ptCount val="51"/>
                <c:pt idx="0">
                  <c:v>6.9499999999999996E-3</c:v>
                </c:pt>
                <c:pt idx="1">
                  <c:v>9.4699999999999993E-3</c:v>
                </c:pt>
                <c:pt idx="2">
                  <c:v>1.303E-2</c:v>
                </c:pt>
                <c:pt idx="3">
                  <c:v>1.7930000000000001E-2</c:v>
                </c:pt>
                <c:pt idx="4">
                  <c:v>2.5219999999999999E-2</c:v>
                </c:pt>
                <c:pt idx="5">
                  <c:v>3.397E-2</c:v>
                </c:pt>
                <c:pt idx="6">
                  <c:v>4.7149999999999997E-2</c:v>
                </c:pt>
                <c:pt idx="7">
                  <c:v>6.54E-2</c:v>
                </c:pt>
                <c:pt idx="8">
                  <c:v>8.6139999999999994E-2</c:v>
                </c:pt>
                <c:pt idx="9">
                  <c:v>0.11699</c:v>
                </c:pt>
                <c:pt idx="10">
                  <c:v>0.15814</c:v>
                </c:pt>
                <c:pt idx="11">
                  <c:v>0.20197999999999999</c:v>
                </c:pt>
                <c:pt idx="12">
                  <c:v>0.25627</c:v>
                </c:pt>
                <c:pt idx="13">
                  <c:v>0.32679999999999998</c:v>
                </c:pt>
                <c:pt idx="14">
                  <c:v>0.39815</c:v>
                </c:pt>
                <c:pt idx="15">
                  <c:v>0.48304000000000002</c:v>
                </c:pt>
                <c:pt idx="16">
                  <c:v>0.58067000000000002</c:v>
                </c:pt>
                <c:pt idx="17">
                  <c:v>0.66876000000000002</c:v>
                </c:pt>
                <c:pt idx="18">
                  <c:v>0.77412000000000003</c:v>
                </c:pt>
                <c:pt idx="19">
                  <c:v>0.86848999999999998</c:v>
                </c:pt>
                <c:pt idx="20">
                  <c:v>0.95040000000000002</c:v>
                </c:pt>
                <c:pt idx="21">
                  <c:v>1.0411600000000001</c:v>
                </c:pt>
                <c:pt idx="22">
                  <c:v>1.11008</c:v>
                </c:pt>
                <c:pt idx="23">
                  <c:v>1.1712199999999999</c:v>
                </c:pt>
                <c:pt idx="24">
                  <c:v>1.2193700000000001</c:v>
                </c:pt>
                <c:pt idx="25">
                  <c:v>1.25217</c:v>
                </c:pt>
                <c:pt idx="26">
                  <c:v>1.2698700000000001</c:v>
                </c:pt>
                <c:pt idx="27">
                  <c:v>1.2741199999999999</c:v>
                </c:pt>
                <c:pt idx="28">
                  <c:v>1.2627999999999999</c:v>
                </c:pt>
                <c:pt idx="29">
                  <c:v>1.2351700000000001</c:v>
                </c:pt>
                <c:pt idx="30">
                  <c:v>1.19367</c:v>
                </c:pt>
                <c:pt idx="31">
                  <c:v>1.14679</c:v>
                </c:pt>
                <c:pt idx="32">
                  <c:v>1.08823</c:v>
                </c:pt>
                <c:pt idx="33">
                  <c:v>1.0197400000000001</c:v>
                </c:pt>
                <c:pt idx="34">
                  <c:v>0.95677999999999996</c:v>
                </c:pt>
                <c:pt idx="35">
                  <c:v>0.88102999999999998</c:v>
                </c:pt>
                <c:pt idx="36">
                  <c:v>0.80715000000000003</c:v>
                </c:pt>
                <c:pt idx="37">
                  <c:v>0.74000999999999995</c:v>
                </c:pt>
                <c:pt idx="38">
                  <c:v>0.66898000000000002</c:v>
                </c:pt>
                <c:pt idx="39">
                  <c:v>0.60063999999999995</c:v>
                </c:pt>
                <c:pt idx="40">
                  <c:v>0.54039000000000004</c:v>
                </c:pt>
                <c:pt idx="41">
                  <c:v>0.48381000000000002</c:v>
                </c:pt>
                <c:pt idx="42">
                  <c:v>0.42354000000000003</c:v>
                </c:pt>
                <c:pt idx="43">
                  <c:v>0.38517000000000001</c:v>
                </c:pt>
                <c:pt idx="44">
                  <c:v>0.33844000000000002</c:v>
                </c:pt>
                <c:pt idx="45">
                  <c:v>0.29747000000000001</c:v>
                </c:pt>
                <c:pt idx="46">
                  <c:v>0.26924999999999999</c:v>
                </c:pt>
                <c:pt idx="47">
                  <c:v>0.24142</c:v>
                </c:pt>
                <c:pt idx="48">
                  <c:v>0.21944</c:v>
                </c:pt>
                <c:pt idx="49">
                  <c:v>0.20501</c:v>
                </c:pt>
                <c:pt idx="50">
                  <c:v>0.19399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B2-704B-99D6-369BF272CD21}"/>
            </c:ext>
          </c:extLst>
        </c:ser>
        <c:ser>
          <c:idx val="9"/>
          <c:order val="9"/>
          <c:tx>
            <c:v>pH12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[2]Tabelle1!$A$2:$A$52</c:f>
              <c:numCache>
                <c:formatCode>General</c:formatCode>
                <c:ptCount val="51"/>
                <c:pt idx="0">
                  <c:v>400</c:v>
                </c:pt>
                <c:pt idx="1">
                  <c:v>398</c:v>
                </c:pt>
                <c:pt idx="2">
                  <c:v>396</c:v>
                </c:pt>
                <c:pt idx="3">
                  <c:v>394</c:v>
                </c:pt>
                <c:pt idx="4">
                  <c:v>392</c:v>
                </c:pt>
                <c:pt idx="5">
                  <c:v>390</c:v>
                </c:pt>
                <c:pt idx="6">
                  <c:v>388</c:v>
                </c:pt>
                <c:pt idx="7">
                  <c:v>386</c:v>
                </c:pt>
                <c:pt idx="8">
                  <c:v>384</c:v>
                </c:pt>
                <c:pt idx="9">
                  <c:v>382</c:v>
                </c:pt>
                <c:pt idx="10">
                  <c:v>380</c:v>
                </c:pt>
                <c:pt idx="11">
                  <c:v>378</c:v>
                </c:pt>
                <c:pt idx="12">
                  <c:v>376</c:v>
                </c:pt>
                <c:pt idx="13">
                  <c:v>374</c:v>
                </c:pt>
                <c:pt idx="14">
                  <c:v>372</c:v>
                </c:pt>
                <c:pt idx="15">
                  <c:v>370</c:v>
                </c:pt>
                <c:pt idx="16">
                  <c:v>368</c:v>
                </c:pt>
                <c:pt idx="17">
                  <c:v>366</c:v>
                </c:pt>
                <c:pt idx="18">
                  <c:v>364</c:v>
                </c:pt>
                <c:pt idx="19">
                  <c:v>362</c:v>
                </c:pt>
                <c:pt idx="20">
                  <c:v>360</c:v>
                </c:pt>
                <c:pt idx="21">
                  <c:v>358</c:v>
                </c:pt>
                <c:pt idx="22">
                  <c:v>356</c:v>
                </c:pt>
                <c:pt idx="23">
                  <c:v>354</c:v>
                </c:pt>
                <c:pt idx="24">
                  <c:v>352</c:v>
                </c:pt>
                <c:pt idx="25">
                  <c:v>350</c:v>
                </c:pt>
                <c:pt idx="26">
                  <c:v>348</c:v>
                </c:pt>
                <c:pt idx="27">
                  <c:v>346</c:v>
                </c:pt>
                <c:pt idx="28">
                  <c:v>344</c:v>
                </c:pt>
                <c:pt idx="29">
                  <c:v>342</c:v>
                </c:pt>
                <c:pt idx="30">
                  <c:v>340</c:v>
                </c:pt>
                <c:pt idx="31">
                  <c:v>338</c:v>
                </c:pt>
                <c:pt idx="32">
                  <c:v>336</c:v>
                </c:pt>
                <c:pt idx="33">
                  <c:v>334</c:v>
                </c:pt>
                <c:pt idx="34">
                  <c:v>332</c:v>
                </c:pt>
                <c:pt idx="35">
                  <c:v>330</c:v>
                </c:pt>
                <c:pt idx="36">
                  <c:v>328</c:v>
                </c:pt>
                <c:pt idx="37">
                  <c:v>326</c:v>
                </c:pt>
                <c:pt idx="38">
                  <c:v>324</c:v>
                </c:pt>
                <c:pt idx="39">
                  <c:v>322</c:v>
                </c:pt>
                <c:pt idx="40">
                  <c:v>320</c:v>
                </c:pt>
                <c:pt idx="41">
                  <c:v>318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310</c:v>
                </c:pt>
                <c:pt idx="46">
                  <c:v>308</c:v>
                </c:pt>
                <c:pt idx="47">
                  <c:v>306</c:v>
                </c:pt>
                <c:pt idx="48">
                  <c:v>304</c:v>
                </c:pt>
                <c:pt idx="49">
                  <c:v>302</c:v>
                </c:pt>
                <c:pt idx="50">
                  <c:v>300</c:v>
                </c:pt>
              </c:numCache>
            </c:numRef>
          </c:xVal>
          <c:yVal>
            <c:numRef>
              <c:f>[2]Tabelle1!$K$2:$K$52</c:f>
              <c:numCache>
                <c:formatCode>General</c:formatCode>
                <c:ptCount val="51"/>
                <c:pt idx="0">
                  <c:v>6.5500000000000003E-3</c:v>
                </c:pt>
                <c:pt idx="1">
                  <c:v>9.3100000000000006E-3</c:v>
                </c:pt>
                <c:pt idx="2">
                  <c:v>1.278E-2</c:v>
                </c:pt>
                <c:pt idx="3">
                  <c:v>1.7260000000000001E-2</c:v>
                </c:pt>
                <c:pt idx="4">
                  <c:v>2.4289999999999999E-2</c:v>
                </c:pt>
                <c:pt idx="5">
                  <c:v>3.3119999999999997E-2</c:v>
                </c:pt>
                <c:pt idx="6">
                  <c:v>4.5499999999999999E-2</c:v>
                </c:pt>
                <c:pt idx="7">
                  <c:v>6.3740000000000005E-2</c:v>
                </c:pt>
                <c:pt idx="8">
                  <c:v>8.4129999999999996E-2</c:v>
                </c:pt>
                <c:pt idx="9">
                  <c:v>0.1142</c:v>
                </c:pt>
                <c:pt idx="10">
                  <c:v>0.15495</c:v>
                </c:pt>
                <c:pt idx="11">
                  <c:v>0.19772000000000001</c:v>
                </c:pt>
                <c:pt idx="12">
                  <c:v>0.25153999999999999</c:v>
                </c:pt>
                <c:pt idx="13">
                  <c:v>0.32085000000000002</c:v>
                </c:pt>
                <c:pt idx="14">
                  <c:v>0.39133000000000001</c:v>
                </c:pt>
                <c:pt idx="15">
                  <c:v>0.47427000000000002</c:v>
                </c:pt>
                <c:pt idx="16">
                  <c:v>0.57028999999999996</c:v>
                </c:pt>
                <c:pt idx="17">
                  <c:v>0.65737999999999996</c:v>
                </c:pt>
                <c:pt idx="18">
                  <c:v>0.76070000000000004</c:v>
                </c:pt>
                <c:pt idx="19">
                  <c:v>0.85319999999999996</c:v>
                </c:pt>
                <c:pt idx="20">
                  <c:v>0.93423</c:v>
                </c:pt>
                <c:pt idx="21">
                  <c:v>1.0236700000000001</c:v>
                </c:pt>
                <c:pt idx="22">
                  <c:v>1.09145</c:v>
                </c:pt>
                <c:pt idx="23">
                  <c:v>1.15124</c:v>
                </c:pt>
                <c:pt idx="24">
                  <c:v>1.1991499999999999</c:v>
                </c:pt>
                <c:pt idx="25">
                  <c:v>1.2310000000000001</c:v>
                </c:pt>
                <c:pt idx="26">
                  <c:v>1.24875</c:v>
                </c:pt>
                <c:pt idx="27">
                  <c:v>1.2537400000000001</c:v>
                </c:pt>
                <c:pt idx="28">
                  <c:v>1.24299</c:v>
                </c:pt>
                <c:pt idx="29">
                  <c:v>1.2149000000000001</c:v>
                </c:pt>
                <c:pt idx="30">
                  <c:v>1.1741299999999999</c:v>
                </c:pt>
                <c:pt idx="31">
                  <c:v>1.12829</c:v>
                </c:pt>
                <c:pt idx="32">
                  <c:v>1.0702400000000001</c:v>
                </c:pt>
                <c:pt idx="33">
                  <c:v>1.00241</c:v>
                </c:pt>
                <c:pt idx="34">
                  <c:v>0.94223000000000001</c:v>
                </c:pt>
                <c:pt idx="35">
                  <c:v>0.86695999999999995</c:v>
                </c:pt>
                <c:pt idx="36">
                  <c:v>0.79374999999999996</c:v>
                </c:pt>
                <c:pt idx="37">
                  <c:v>0.72838999999999998</c:v>
                </c:pt>
                <c:pt idx="38">
                  <c:v>0.65856999999999999</c:v>
                </c:pt>
                <c:pt idx="39">
                  <c:v>0.59074000000000004</c:v>
                </c:pt>
                <c:pt idx="40">
                  <c:v>0.53095999999999999</c:v>
                </c:pt>
                <c:pt idx="41">
                  <c:v>0.47583999999999999</c:v>
                </c:pt>
                <c:pt idx="42">
                  <c:v>0.41682999999999998</c:v>
                </c:pt>
                <c:pt idx="43">
                  <c:v>0.37896999999999997</c:v>
                </c:pt>
                <c:pt idx="44">
                  <c:v>0.33282</c:v>
                </c:pt>
                <c:pt idx="45">
                  <c:v>0.29236000000000001</c:v>
                </c:pt>
                <c:pt idx="46">
                  <c:v>0.26468999999999998</c:v>
                </c:pt>
                <c:pt idx="47">
                  <c:v>0.23719000000000001</c:v>
                </c:pt>
                <c:pt idx="48">
                  <c:v>0.21551000000000001</c:v>
                </c:pt>
                <c:pt idx="49">
                  <c:v>0.20130999999999999</c:v>
                </c:pt>
                <c:pt idx="50">
                  <c:v>0.19048000000000001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B2-704B-99D6-369BF272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00224"/>
        <c:axId val="955214112"/>
      </c:scatterChart>
      <c:valAx>
        <c:axId val="167500224"/>
        <c:scaling>
          <c:orientation val="minMax"/>
          <c:max val="4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wellenlänge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214112"/>
        <c:crosses val="autoZero"/>
        <c:crossBetween val="midCat"/>
      </c:valAx>
      <c:valAx>
        <c:axId val="9552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0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48032</xdr:colOff>
      <xdr:row>39</xdr:row>
      <xdr:rowOff>168031</xdr:rowOff>
    </xdr:from>
    <xdr:to>
      <xdr:col>4</xdr:col>
      <xdr:colOff>906095</xdr:colOff>
      <xdr:row>56</xdr:row>
      <xdr:rowOff>174381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E79D17-692C-E149-87F1-0C6D961B2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797412</xdr:colOff>
      <xdr:row>2</xdr:row>
      <xdr:rowOff>23771</xdr:rowOff>
    </xdr:from>
    <xdr:to>
      <xdr:col>16</xdr:col>
      <xdr:colOff>421297</xdr:colOff>
      <xdr:row>15</xdr:row>
      <xdr:rowOff>152888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8E3152-4E41-244E-B864-84754C39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1437541</xdr:colOff>
      <xdr:row>40</xdr:row>
      <xdr:rowOff>45570</xdr:rowOff>
    </xdr:from>
    <xdr:to>
      <xdr:col>9</xdr:col>
      <xdr:colOff>287617</xdr:colOff>
      <xdr:row>57</xdr:row>
      <xdr:rowOff>186764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E059E5A-53F1-4648-ABA4-DF9318804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781537</xdr:colOff>
      <xdr:row>19</xdr:row>
      <xdr:rowOff>13507</xdr:rowOff>
    </xdr:from>
    <xdr:to>
      <xdr:col>16</xdr:col>
      <xdr:colOff>423049</xdr:colOff>
      <xdr:row>32</xdr:row>
      <xdr:rowOff>169134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DC7C30F-363D-974F-877F-25158C416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817081</xdr:colOff>
      <xdr:row>35</xdr:row>
      <xdr:rowOff>8592</xdr:rowOff>
    </xdr:from>
    <xdr:to>
      <xdr:col>16</xdr:col>
      <xdr:colOff>456653</xdr:colOff>
      <xdr:row>48</xdr:row>
      <xdr:rowOff>112433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524AFB8-8C85-F04D-B884-6ECED9B4C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388185</xdr:colOff>
      <xdr:row>2</xdr:row>
      <xdr:rowOff>118230</xdr:rowOff>
    </xdr:from>
    <xdr:to>
      <xdr:col>11</xdr:col>
      <xdr:colOff>8431</xdr:colOff>
      <xdr:row>15</xdr:row>
      <xdr:rowOff>169582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E83C95-25BE-9D40-AA54-C4483190E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679726</xdr:colOff>
      <xdr:row>19</xdr:row>
      <xdr:rowOff>35890</xdr:rowOff>
    </xdr:from>
    <xdr:to>
      <xdr:col>15</xdr:col>
      <xdr:colOff>284921</xdr:colOff>
      <xdr:row>33</xdr:row>
      <xdr:rowOff>83377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77CB59B-89E8-1248-B312-DB4540AA3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560320</xdr:colOff>
      <xdr:row>19</xdr:row>
      <xdr:rowOff>95412</xdr:rowOff>
    </xdr:from>
    <xdr:to>
      <xdr:col>22</xdr:col>
      <xdr:colOff>180731</xdr:colOff>
      <xdr:row>32</xdr:row>
      <xdr:rowOff>154462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5A7B7F0-B77B-2248-BD36-F1DF42323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812800</xdr:colOff>
      <xdr:row>2</xdr:row>
      <xdr:rowOff>177800</xdr:rowOff>
    </xdr:from>
    <xdr:to>
      <xdr:col>26</xdr:col>
      <xdr:colOff>127000</xdr:colOff>
      <xdr:row>39</xdr:row>
      <xdr:rowOff>50800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4A9E09-39A8-354C-8EF5-A138827F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779517</xdr:colOff>
      <xdr:row>59</xdr:row>
      <xdr:rowOff>44377</xdr:rowOff>
    </xdr:from>
    <xdr:to>
      <xdr:col>11</xdr:col>
      <xdr:colOff>359104</xdr:colOff>
      <xdr:row>72</xdr:row>
      <xdr:rowOff>130795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AB94D00-CCC7-924C-AFE4-F92B76BDA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571937</xdr:colOff>
      <xdr:row>65</xdr:row>
      <xdr:rowOff>80581</xdr:rowOff>
    </xdr:from>
    <xdr:to>
      <xdr:col>16</xdr:col>
      <xdr:colOff>41749</xdr:colOff>
      <xdr:row>90</xdr:row>
      <xdr:rowOff>167581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0661BA7-8E45-D044-B998-A742EED22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158408</xdr:colOff>
      <xdr:row>22</xdr:row>
      <xdr:rowOff>130551</xdr:rowOff>
    </xdr:from>
    <xdr:to>
      <xdr:col>9</xdr:col>
      <xdr:colOff>73741</xdr:colOff>
      <xdr:row>36</xdr:row>
      <xdr:rowOff>6009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8E94E39-8345-F146-92C3-FB5D0737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745612</xdr:colOff>
      <xdr:row>22</xdr:row>
      <xdr:rowOff>103239</xdr:rowOff>
    </xdr:from>
    <xdr:to>
      <xdr:col>13</xdr:col>
      <xdr:colOff>565354</xdr:colOff>
      <xdr:row>35</xdr:row>
      <xdr:rowOff>183536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F688B2-8BE6-1A4E-909A-700C32029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35505</xdr:colOff>
      <xdr:row>22</xdr:row>
      <xdr:rowOff>34959</xdr:rowOff>
    </xdr:from>
    <xdr:to>
      <xdr:col>18</xdr:col>
      <xdr:colOff>497075</xdr:colOff>
      <xdr:row>35</xdr:row>
      <xdr:rowOff>115256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023975-746D-0547-8927-7A661824A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486150</xdr:colOff>
      <xdr:row>22</xdr:row>
      <xdr:rowOff>21303</xdr:rowOff>
    </xdr:from>
    <xdr:to>
      <xdr:col>23</xdr:col>
      <xdr:colOff>278580</xdr:colOff>
      <xdr:row>35</xdr:row>
      <xdr:rowOff>101600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CDA81BA-F35F-F446-BAB1-4EEA9CC6C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322279</xdr:colOff>
      <xdr:row>39</xdr:row>
      <xdr:rowOff>21303</xdr:rowOff>
    </xdr:from>
    <xdr:to>
      <xdr:col>3</xdr:col>
      <xdr:colOff>811161</xdr:colOff>
      <xdr:row>52</xdr:row>
      <xdr:rowOff>101600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FF17484-FEC5-A746-85C4-40C12365A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226688</xdr:colOff>
      <xdr:row>38</xdr:row>
      <xdr:rowOff>198830</xdr:rowOff>
    </xdr:from>
    <xdr:to>
      <xdr:col>8</xdr:col>
      <xdr:colOff>783849</xdr:colOff>
      <xdr:row>52</xdr:row>
      <xdr:rowOff>74288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68708D7-DCEC-CD4D-B24E-CA17F130F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35505</xdr:colOff>
      <xdr:row>39</xdr:row>
      <xdr:rowOff>21303</xdr:rowOff>
    </xdr:from>
    <xdr:to>
      <xdr:col>13</xdr:col>
      <xdr:colOff>674601</xdr:colOff>
      <xdr:row>52</xdr:row>
      <xdr:rowOff>101600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0A44CF9-CA34-784C-B788-074BD303C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807065</xdr:colOff>
      <xdr:row>38</xdr:row>
      <xdr:rowOff>198830</xdr:rowOff>
    </xdr:from>
    <xdr:to>
      <xdr:col>18</xdr:col>
      <xdr:colOff>449280</xdr:colOff>
      <xdr:row>52</xdr:row>
      <xdr:rowOff>74288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C48BF66-30AD-254F-A291-9013F65E5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622710</xdr:colOff>
      <xdr:row>39</xdr:row>
      <xdr:rowOff>7647</xdr:rowOff>
    </xdr:from>
    <xdr:to>
      <xdr:col>23</xdr:col>
      <xdr:colOff>415141</xdr:colOff>
      <xdr:row>52</xdr:row>
      <xdr:rowOff>87944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52C803C7-F2AF-F24F-BAFA-0BDC360F2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778452</xdr:colOff>
      <xdr:row>57</xdr:row>
      <xdr:rowOff>50800</xdr:rowOff>
    </xdr:from>
    <xdr:to>
      <xdr:col>6</xdr:col>
      <xdr:colOff>349538</xdr:colOff>
      <xdr:row>70</xdr:row>
      <xdr:rowOff>167409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5FC74C0E-3394-5045-A52B-378730B4F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609600</xdr:colOff>
      <xdr:row>57</xdr:row>
      <xdr:rowOff>139700</xdr:rowOff>
    </xdr:from>
    <xdr:to>
      <xdr:col>13</xdr:col>
      <xdr:colOff>152400</xdr:colOff>
      <xdr:row>71</xdr:row>
      <xdr:rowOff>38100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31E5B331-EE01-DA43-B781-47A7D11D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807154</xdr:colOff>
      <xdr:row>58</xdr:row>
      <xdr:rowOff>0</xdr:rowOff>
    </xdr:from>
    <xdr:to>
      <xdr:col>20</xdr:col>
      <xdr:colOff>391481</xdr:colOff>
      <xdr:row>71</xdr:row>
      <xdr:rowOff>99988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70E544D1-CA7A-464B-888A-E60F13EF4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716675</xdr:colOff>
      <xdr:row>58</xdr:row>
      <xdr:rowOff>18053</xdr:rowOff>
    </xdr:from>
    <xdr:to>
      <xdr:col>27</xdr:col>
      <xdr:colOff>358564</xdr:colOff>
      <xdr:row>71</xdr:row>
      <xdr:rowOff>143869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77521793-9DE6-0B4F-A6CF-5A18CCA86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786579</xdr:colOff>
      <xdr:row>58</xdr:row>
      <xdr:rowOff>62270</xdr:rowOff>
    </xdr:from>
    <xdr:to>
      <xdr:col>33</xdr:col>
      <xdr:colOff>442450</xdr:colOff>
      <xdr:row>71</xdr:row>
      <xdr:rowOff>142567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BF81A73-01A2-4849-AD78-B6C608E1A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76</xdr:row>
      <xdr:rowOff>38100</xdr:rowOff>
    </xdr:from>
    <xdr:to>
      <xdr:col>6</xdr:col>
      <xdr:colOff>419100</xdr:colOff>
      <xdr:row>89</xdr:row>
      <xdr:rowOff>139700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E58744F9-5564-CE4E-A92C-85CF886CD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12700</xdr:colOff>
      <xdr:row>76</xdr:row>
      <xdr:rowOff>12700</xdr:rowOff>
    </xdr:from>
    <xdr:to>
      <xdr:col>13</xdr:col>
      <xdr:colOff>393700</xdr:colOff>
      <xdr:row>89</xdr:row>
      <xdr:rowOff>114300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CC83A45D-B7AB-0042-B390-3A8029174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82550</xdr:colOff>
      <xdr:row>76</xdr:row>
      <xdr:rowOff>6350</xdr:rowOff>
    </xdr:from>
    <xdr:to>
      <xdr:col>20</xdr:col>
      <xdr:colOff>501650</xdr:colOff>
      <xdr:row>89</xdr:row>
      <xdr:rowOff>95250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D909CB26-740B-984C-AF98-E891149B0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693145</xdr:colOff>
      <xdr:row>75</xdr:row>
      <xdr:rowOff>106030</xdr:rowOff>
    </xdr:from>
    <xdr:to>
      <xdr:col>27</xdr:col>
      <xdr:colOff>255099</xdr:colOff>
      <xdr:row>89</xdr:row>
      <xdr:rowOff>4430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F454E62A-AEEB-4E4A-AE02-7EDF2CC6D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325657</xdr:colOff>
      <xdr:row>75</xdr:row>
      <xdr:rowOff>158646</xdr:rowOff>
    </xdr:from>
    <xdr:to>
      <xdr:col>33</xdr:col>
      <xdr:colOff>783594</xdr:colOff>
      <xdr:row>88</xdr:row>
      <xdr:rowOff>195289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03CA6CB4-CE20-1E45-B98D-45B22DC6E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131590</xdr:colOff>
      <xdr:row>22</xdr:row>
      <xdr:rowOff>66713</xdr:rowOff>
    </xdr:from>
    <xdr:to>
      <xdr:col>4</xdr:col>
      <xdr:colOff>526361</xdr:colOff>
      <xdr:row>36</xdr:row>
      <xdr:rowOff>25094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B7C521A3-ABBF-6D4F-93D9-4FD6AD77E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25400</xdr:rowOff>
    </xdr:from>
    <xdr:to>
      <xdr:col>14</xdr:col>
      <xdr:colOff>387350</xdr:colOff>
      <xdr:row>27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E9825C-F3AB-A84F-934F-EF8A0A2C2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1249768</xdr:colOff>
      <xdr:row>13</xdr:row>
      <xdr:rowOff>24460</xdr:rowOff>
    </xdr:from>
    <xdr:to>
      <xdr:col>15</xdr:col>
      <xdr:colOff>799102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40EED7-BFD8-F541-842C-F0D347D08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21</xdr:row>
      <xdr:rowOff>0</xdr:rowOff>
    </xdr:from>
    <xdr:to>
      <xdr:col>12</xdr:col>
      <xdr:colOff>1993900</xdr:colOff>
      <xdr:row>36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9EFDFAC-7D13-D749-B68B-D898AF54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</xdr:row>
      <xdr:rowOff>50800</xdr:rowOff>
    </xdr:from>
    <xdr:to>
      <xdr:col>16</xdr:col>
      <xdr:colOff>501650</xdr:colOff>
      <xdr:row>16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BAF9969-50B3-3341-A150-8B5B6579E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18</xdr:row>
      <xdr:rowOff>12700</xdr:rowOff>
    </xdr:from>
    <xdr:to>
      <xdr:col>16</xdr:col>
      <xdr:colOff>438150</xdr:colOff>
      <xdr:row>31</xdr:row>
      <xdr:rowOff>114300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1405FD1-7D07-694D-9588-A3F09FCF1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1517650</xdr:colOff>
      <xdr:row>16</xdr:row>
      <xdr:rowOff>12700</xdr:rowOff>
    </xdr:from>
    <xdr:to>
      <xdr:col>9</xdr:col>
      <xdr:colOff>774700</xdr:colOff>
      <xdr:row>32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DC8B747-57DD-984F-808A-675C4B083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nafahrland/Downloads/Biochemie%20Praktikum%2002.04.2024%20BSA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nafahrland/Downloads/Biochemie%20Praktikum%20Isobestischer%20Punkt%20-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nafahrland/Downloads/Biochemie%20Praktikum%20Isobestischer%20Punkt%20-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nafahrland/Downloads/Biochemie%20Praktikum%20Vanillinabsorbanz%20pH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"/>
    </sheetNames>
    <sheetDataSet>
      <sheetData sheetId="0">
        <row r="2">
          <cell r="A2">
            <v>0.70399999999999996</v>
          </cell>
          <cell r="B2">
            <v>0.15</v>
          </cell>
        </row>
        <row r="3">
          <cell r="A3">
            <v>0.92700000000000005</v>
          </cell>
          <cell r="B3">
            <v>0.3</v>
          </cell>
        </row>
        <row r="4">
          <cell r="A4">
            <v>1.054</v>
          </cell>
          <cell r="B4">
            <v>0.45</v>
          </cell>
        </row>
        <row r="5">
          <cell r="A5">
            <v>1.2709999999999999</v>
          </cell>
          <cell r="B5">
            <v>0.6</v>
          </cell>
        </row>
        <row r="6">
          <cell r="B6">
            <v>0.75</v>
          </cell>
        </row>
        <row r="7">
          <cell r="B7">
            <v>0.9</v>
          </cell>
        </row>
        <row r="8">
          <cell r="B8">
            <v>1.2</v>
          </cell>
        </row>
        <row r="9">
          <cell r="B9">
            <v>1.5</v>
          </cell>
        </row>
        <row r="10">
          <cell r="B10">
            <v>2</v>
          </cell>
        </row>
        <row r="11">
          <cell r="B11">
            <v>2.5</v>
          </cell>
        </row>
        <row r="12">
          <cell r="B12">
            <v>5</v>
          </cell>
        </row>
        <row r="20">
          <cell r="C20">
            <v>0.80826636050516643</v>
          </cell>
          <cell r="D20">
            <v>0.15</v>
          </cell>
        </row>
        <row r="21">
          <cell r="C21">
            <v>1.1236363636363638</v>
          </cell>
          <cell r="D21">
            <v>0.3</v>
          </cell>
        </row>
        <row r="22">
          <cell r="C22">
            <v>1.3582474226804124</v>
          </cell>
          <cell r="D22">
            <v>0.45</v>
          </cell>
        </row>
        <row r="23">
          <cell r="C23">
            <v>1.6463730569948185</v>
          </cell>
          <cell r="D23">
            <v>0.6</v>
          </cell>
        </row>
        <row r="24">
          <cell r="C24">
            <v>2.0562962962962961</v>
          </cell>
          <cell r="D24">
            <v>0.75</v>
          </cell>
        </row>
        <row r="25">
          <cell r="C25">
            <v>2.3867924528301887</v>
          </cell>
          <cell r="D25">
            <v>0.9</v>
          </cell>
        </row>
        <row r="26">
          <cell r="C26">
            <v>2.9083044982698967</v>
          </cell>
          <cell r="D26">
            <v>1.2</v>
          </cell>
        </row>
        <row r="27">
          <cell r="C27">
            <v>3.3935969868173257</v>
          </cell>
          <cell r="D27">
            <v>1.5</v>
          </cell>
        </row>
        <row r="28">
          <cell r="D28">
            <v>2</v>
          </cell>
        </row>
        <row r="29">
          <cell r="D29">
            <v>2.5</v>
          </cell>
        </row>
        <row r="30">
          <cell r="D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>
            <v>400</v>
          </cell>
          <cell r="B2">
            <v>4.62E-3</v>
          </cell>
          <cell r="C2">
            <v>1.125E-2</v>
          </cell>
          <cell r="D2">
            <v>1.6449999999999999E-2</v>
          </cell>
          <cell r="E2">
            <v>2.827E-2</v>
          </cell>
          <cell r="F2">
            <v>1.8769999999999998E-2</v>
          </cell>
          <cell r="G2">
            <v>1.5509999999999999E-2</v>
          </cell>
          <cell r="H2">
            <v>1.498E-2</v>
          </cell>
          <cell r="I2">
            <v>9.4199999999999996E-3</v>
          </cell>
          <cell r="J2">
            <v>6.9499999999999996E-3</v>
          </cell>
          <cell r="K2">
            <v>6.5500000000000003E-3</v>
          </cell>
        </row>
        <row r="3">
          <cell r="A3">
            <v>398</v>
          </cell>
          <cell r="B3">
            <v>5.5199999999999997E-3</v>
          </cell>
          <cell r="C3">
            <v>1.332E-2</v>
          </cell>
          <cell r="D3">
            <v>1.968E-2</v>
          </cell>
          <cell r="E3">
            <v>3.3849999999999998E-2</v>
          </cell>
          <cell r="F3">
            <v>2.3040000000000001E-2</v>
          </cell>
          <cell r="G3">
            <v>1.8759999999999999E-2</v>
          </cell>
          <cell r="H3">
            <v>1.8249999999999999E-2</v>
          </cell>
          <cell r="I3">
            <v>1.2630000000000001E-2</v>
          </cell>
          <cell r="J3">
            <v>9.4699999999999993E-3</v>
          </cell>
          <cell r="K3">
            <v>9.3100000000000006E-3</v>
          </cell>
        </row>
        <row r="4">
          <cell r="A4">
            <v>396</v>
          </cell>
          <cell r="B4">
            <v>6.2399999999999999E-3</v>
          </cell>
          <cell r="C4">
            <v>1.5859999999999999E-2</v>
          </cell>
          <cell r="D4">
            <v>2.3599999999999999E-2</v>
          </cell>
          <cell r="E4">
            <v>4.0469999999999999E-2</v>
          </cell>
          <cell r="F4">
            <v>2.7859999999999999E-2</v>
          </cell>
          <cell r="G4">
            <v>2.2610000000000002E-2</v>
          </cell>
          <cell r="H4">
            <v>2.2950000000000002E-2</v>
          </cell>
          <cell r="I4">
            <v>1.6629999999999999E-2</v>
          </cell>
          <cell r="J4">
            <v>1.303E-2</v>
          </cell>
          <cell r="K4">
            <v>1.278E-2</v>
          </cell>
        </row>
        <row r="5">
          <cell r="A5">
            <v>394</v>
          </cell>
          <cell r="B5">
            <v>7.0299999999999998E-3</v>
          </cell>
          <cell r="C5">
            <v>1.8589999999999999E-2</v>
          </cell>
          <cell r="D5">
            <v>2.7859999999999999E-2</v>
          </cell>
          <cell r="E5">
            <v>4.8180000000000001E-2</v>
          </cell>
          <cell r="F5">
            <v>3.3599999999999998E-2</v>
          </cell>
          <cell r="G5">
            <v>2.743E-2</v>
          </cell>
          <cell r="H5">
            <v>2.8309999999999998E-2</v>
          </cell>
          <cell r="I5">
            <v>2.146E-2</v>
          </cell>
          <cell r="J5">
            <v>1.7930000000000001E-2</v>
          </cell>
          <cell r="K5">
            <v>1.7260000000000001E-2</v>
          </cell>
        </row>
        <row r="6">
          <cell r="A6">
            <v>392</v>
          </cell>
          <cell r="B6">
            <v>8.0499999999999999E-3</v>
          </cell>
          <cell r="C6">
            <v>2.24E-2</v>
          </cell>
          <cell r="D6">
            <v>3.397E-2</v>
          </cell>
          <cell r="E6">
            <v>5.8189999999999999E-2</v>
          </cell>
          <cell r="F6">
            <v>4.1390000000000003E-2</v>
          </cell>
          <cell r="G6">
            <v>3.3930000000000002E-2</v>
          </cell>
          <cell r="H6">
            <v>3.6119999999999999E-2</v>
          </cell>
          <cell r="I6">
            <v>2.9080000000000002E-2</v>
          </cell>
          <cell r="J6">
            <v>2.5219999999999999E-2</v>
          </cell>
          <cell r="K6">
            <v>2.4289999999999999E-2</v>
          </cell>
        </row>
        <row r="7">
          <cell r="A7">
            <v>390</v>
          </cell>
          <cell r="B7">
            <v>9.7999999999999997E-3</v>
          </cell>
          <cell r="C7">
            <v>2.7279999999999999E-2</v>
          </cell>
          <cell r="D7">
            <v>4.1180000000000001E-2</v>
          </cell>
          <cell r="E7">
            <v>7.0150000000000004E-2</v>
          </cell>
          <cell r="F7">
            <v>5.0439999999999999E-2</v>
          </cell>
          <cell r="G7">
            <v>4.1840000000000002E-2</v>
          </cell>
          <cell r="H7">
            <v>4.5089999999999998E-2</v>
          </cell>
          <cell r="I7">
            <v>3.7810000000000003E-2</v>
          </cell>
          <cell r="J7">
            <v>3.397E-2</v>
          </cell>
          <cell r="K7">
            <v>3.3119999999999997E-2</v>
          </cell>
        </row>
        <row r="8">
          <cell r="A8">
            <v>388</v>
          </cell>
          <cell r="B8">
            <v>1.1650000000000001E-2</v>
          </cell>
          <cell r="C8">
            <v>3.3480000000000003E-2</v>
          </cell>
          <cell r="D8">
            <v>5.0939999999999999E-2</v>
          </cell>
          <cell r="E8">
            <v>8.6989999999999998E-2</v>
          </cell>
          <cell r="F8">
            <v>6.3310000000000005E-2</v>
          </cell>
          <cell r="G8">
            <v>5.2830000000000002E-2</v>
          </cell>
          <cell r="H8">
            <v>5.8599999999999999E-2</v>
          </cell>
          <cell r="I8">
            <v>5.1159999999999997E-2</v>
          </cell>
          <cell r="J8">
            <v>4.7149999999999997E-2</v>
          </cell>
          <cell r="K8">
            <v>4.5499999999999999E-2</v>
          </cell>
        </row>
        <row r="9">
          <cell r="A9">
            <v>386</v>
          </cell>
          <cell r="B9">
            <v>1.469E-2</v>
          </cell>
          <cell r="C9">
            <v>4.2560000000000001E-2</v>
          </cell>
          <cell r="D9">
            <v>6.4939999999999998E-2</v>
          </cell>
          <cell r="E9">
            <v>0.11031000000000001</v>
          </cell>
          <cell r="F9">
            <v>8.1729999999999997E-2</v>
          </cell>
          <cell r="G9">
            <v>6.7769999999999997E-2</v>
          </cell>
          <cell r="H9">
            <v>7.7700000000000005E-2</v>
          </cell>
          <cell r="I9">
            <v>6.9519999999999998E-2</v>
          </cell>
          <cell r="J9">
            <v>6.54E-2</v>
          </cell>
          <cell r="K9">
            <v>6.3740000000000005E-2</v>
          </cell>
        </row>
        <row r="10">
          <cell r="A10">
            <v>384</v>
          </cell>
          <cell r="B10">
            <v>1.787E-2</v>
          </cell>
          <cell r="C10">
            <v>5.2990000000000002E-2</v>
          </cell>
          <cell r="D10">
            <v>8.0460000000000004E-2</v>
          </cell>
          <cell r="E10">
            <v>0.13653000000000001</v>
          </cell>
          <cell r="F10">
            <v>0.1024</v>
          </cell>
          <cell r="G10">
            <v>8.5650000000000004E-2</v>
          </cell>
          <cell r="H10">
            <v>9.9169999999999994E-2</v>
          </cell>
          <cell r="I10">
            <v>9.0709999999999999E-2</v>
          </cell>
          <cell r="J10">
            <v>8.6139999999999994E-2</v>
          </cell>
          <cell r="K10">
            <v>8.4129999999999996E-2</v>
          </cell>
        </row>
        <row r="11">
          <cell r="A11">
            <v>382</v>
          </cell>
          <cell r="B11">
            <v>2.2409999999999999E-2</v>
          </cell>
          <cell r="C11">
            <v>6.7839999999999998E-2</v>
          </cell>
          <cell r="D11">
            <v>0.10358000000000001</v>
          </cell>
          <cell r="E11">
            <v>0.17448</v>
          </cell>
          <cell r="F11">
            <v>0.13253000000000001</v>
          </cell>
          <cell r="G11">
            <v>0.11088000000000001</v>
          </cell>
          <cell r="H11">
            <v>0.13028999999999999</v>
          </cell>
          <cell r="I11">
            <v>0.12152</v>
          </cell>
          <cell r="J11">
            <v>0.11699</v>
          </cell>
          <cell r="K11">
            <v>0.1142</v>
          </cell>
        </row>
        <row r="12">
          <cell r="A12">
            <v>380</v>
          </cell>
          <cell r="B12">
            <v>2.886E-2</v>
          </cell>
          <cell r="C12">
            <v>8.8609999999999994E-2</v>
          </cell>
          <cell r="D12">
            <v>0.13477</v>
          </cell>
          <cell r="E12">
            <v>0.22577</v>
          </cell>
          <cell r="F12">
            <v>0.17286000000000001</v>
          </cell>
          <cell r="G12">
            <v>0.14530999999999999</v>
          </cell>
          <cell r="H12">
            <v>0.17205999999999999</v>
          </cell>
          <cell r="I12">
            <v>0.16339000000000001</v>
          </cell>
          <cell r="J12">
            <v>0.15814</v>
          </cell>
          <cell r="K12">
            <v>0.15495</v>
          </cell>
        </row>
        <row r="13">
          <cell r="A13">
            <v>378</v>
          </cell>
          <cell r="B13">
            <v>3.483E-2</v>
          </cell>
          <cell r="C13">
            <v>0.10988000000000001</v>
          </cell>
          <cell r="D13">
            <v>0.16741</v>
          </cell>
          <cell r="E13">
            <v>0.28005000000000002</v>
          </cell>
          <cell r="F13">
            <v>0.21539</v>
          </cell>
          <cell r="G13">
            <v>0.18128</v>
          </cell>
          <cell r="H13">
            <v>0.21653</v>
          </cell>
          <cell r="I13">
            <v>0.20721000000000001</v>
          </cell>
          <cell r="J13">
            <v>0.20197999999999999</v>
          </cell>
          <cell r="K13">
            <v>0.19772000000000001</v>
          </cell>
        </row>
        <row r="14">
          <cell r="A14">
            <v>376</v>
          </cell>
          <cell r="B14">
            <v>4.2930000000000003E-2</v>
          </cell>
          <cell r="C14">
            <v>0.13658000000000001</v>
          </cell>
          <cell r="D14">
            <v>0.20838999999999999</v>
          </cell>
          <cell r="E14">
            <v>0.34755999999999998</v>
          </cell>
          <cell r="F14">
            <v>0.26939000000000002</v>
          </cell>
          <cell r="G14">
            <v>0.22614999999999999</v>
          </cell>
          <cell r="H14">
            <v>0.27237</v>
          </cell>
          <cell r="I14">
            <v>0.26185999999999998</v>
          </cell>
          <cell r="J14">
            <v>0.25627</v>
          </cell>
          <cell r="K14">
            <v>0.25153999999999999</v>
          </cell>
        </row>
        <row r="15">
          <cell r="A15">
            <v>374</v>
          </cell>
          <cell r="B15">
            <v>5.391E-2</v>
          </cell>
          <cell r="C15">
            <v>0.17149</v>
          </cell>
          <cell r="D15">
            <v>0.26062000000000002</v>
          </cell>
          <cell r="E15">
            <v>0.43429000000000001</v>
          </cell>
          <cell r="F15">
            <v>0.33785999999999999</v>
          </cell>
          <cell r="G15">
            <v>0.28447</v>
          </cell>
          <cell r="H15">
            <v>0.34394999999999998</v>
          </cell>
          <cell r="I15">
            <v>0.33301999999999998</v>
          </cell>
          <cell r="J15">
            <v>0.32679999999999998</v>
          </cell>
          <cell r="K15">
            <v>0.32085000000000002</v>
          </cell>
        </row>
        <row r="16">
          <cell r="A16">
            <v>372</v>
          </cell>
          <cell r="B16">
            <v>6.4640000000000003E-2</v>
          </cell>
          <cell r="C16">
            <v>0.20666999999999999</v>
          </cell>
          <cell r="D16">
            <v>0.31495000000000001</v>
          </cell>
          <cell r="E16">
            <v>0.52273999999999998</v>
          </cell>
          <cell r="F16">
            <v>0.40797</v>
          </cell>
          <cell r="G16">
            <v>0.34392</v>
          </cell>
          <cell r="H16">
            <v>0.41685</v>
          </cell>
          <cell r="I16">
            <v>0.40537000000000001</v>
          </cell>
          <cell r="J16">
            <v>0.39815</v>
          </cell>
          <cell r="K16">
            <v>0.39133000000000001</v>
          </cell>
        </row>
        <row r="17">
          <cell r="A17">
            <v>370</v>
          </cell>
          <cell r="B17">
            <v>7.7329999999999996E-2</v>
          </cell>
          <cell r="C17">
            <v>0.24868999999999999</v>
          </cell>
          <cell r="D17">
            <v>0.37819999999999998</v>
          </cell>
          <cell r="E17">
            <v>0.62748999999999999</v>
          </cell>
          <cell r="F17">
            <v>0.49167</v>
          </cell>
          <cell r="G17">
            <v>0.41436000000000001</v>
          </cell>
          <cell r="H17">
            <v>0.50292999999999999</v>
          </cell>
          <cell r="I17">
            <v>0.49001</v>
          </cell>
          <cell r="J17">
            <v>0.48304000000000002</v>
          </cell>
          <cell r="K17">
            <v>0.47427000000000002</v>
          </cell>
        </row>
        <row r="18">
          <cell r="A18">
            <v>368</v>
          </cell>
          <cell r="B18">
            <v>9.1689999999999994E-2</v>
          </cell>
          <cell r="C18">
            <v>0.29687000000000002</v>
          </cell>
          <cell r="D18">
            <v>0.45116000000000001</v>
          </cell>
          <cell r="E18">
            <v>0.74856</v>
          </cell>
          <cell r="F18">
            <v>0.58701000000000003</v>
          </cell>
          <cell r="G18">
            <v>0.49530000000000002</v>
          </cell>
          <cell r="H18">
            <v>0.60277000000000003</v>
          </cell>
          <cell r="I18">
            <v>0.58826999999999996</v>
          </cell>
          <cell r="J18">
            <v>0.58067000000000002</v>
          </cell>
          <cell r="K18">
            <v>0.57028999999999996</v>
          </cell>
        </row>
        <row r="19">
          <cell r="A19">
            <v>366</v>
          </cell>
          <cell r="B19">
            <v>0.10537000000000001</v>
          </cell>
          <cell r="C19">
            <v>0.34044000000000002</v>
          </cell>
          <cell r="D19">
            <v>0.51680000000000004</v>
          </cell>
          <cell r="E19">
            <v>0.85767000000000004</v>
          </cell>
          <cell r="F19">
            <v>0.67361000000000004</v>
          </cell>
          <cell r="G19">
            <v>0.56767999999999996</v>
          </cell>
          <cell r="H19">
            <v>0.69199999999999995</v>
          </cell>
          <cell r="I19">
            <v>0.67725999999999997</v>
          </cell>
          <cell r="J19">
            <v>0.66876000000000002</v>
          </cell>
          <cell r="K19">
            <v>0.65737999999999996</v>
          </cell>
        </row>
        <row r="20">
          <cell r="A20">
            <v>364</v>
          </cell>
          <cell r="B20">
            <v>0.12117</v>
          </cell>
          <cell r="C20">
            <v>0.39276</v>
          </cell>
          <cell r="D20">
            <v>0.59648000000000001</v>
          </cell>
          <cell r="E20">
            <v>0.98877999999999999</v>
          </cell>
          <cell r="F20">
            <v>0.77656999999999998</v>
          </cell>
          <cell r="G20">
            <v>0.65610000000000002</v>
          </cell>
          <cell r="H20">
            <v>0.79969000000000001</v>
          </cell>
          <cell r="I20">
            <v>0.78332999999999997</v>
          </cell>
          <cell r="J20">
            <v>0.77412000000000003</v>
          </cell>
          <cell r="K20">
            <v>0.76070000000000004</v>
          </cell>
        </row>
        <row r="21">
          <cell r="A21">
            <v>362</v>
          </cell>
          <cell r="B21">
            <v>0.1341</v>
          </cell>
          <cell r="C21">
            <v>0.43874999999999997</v>
          </cell>
          <cell r="D21">
            <v>0.66544000000000003</v>
          </cell>
          <cell r="E21">
            <v>1.1038699999999999</v>
          </cell>
          <cell r="F21">
            <v>0.86856999999999995</v>
          </cell>
          <cell r="G21">
            <v>0.73268</v>
          </cell>
          <cell r="H21">
            <v>0.89527999999999996</v>
          </cell>
          <cell r="I21">
            <v>0.87709999999999999</v>
          </cell>
          <cell r="J21">
            <v>0.86848999999999998</v>
          </cell>
          <cell r="K21">
            <v>0.85319999999999996</v>
          </cell>
        </row>
        <row r="22">
          <cell r="A22">
            <v>360</v>
          </cell>
          <cell r="B22">
            <v>0.14749999999999999</v>
          </cell>
          <cell r="C22">
            <v>0.4803</v>
          </cell>
          <cell r="D22">
            <v>0.72809000000000001</v>
          </cell>
          <cell r="E22">
            <v>1.2079299999999999</v>
          </cell>
          <cell r="F22">
            <v>0.94915000000000005</v>
          </cell>
          <cell r="G22">
            <v>0.80115000000000003</v>
          </cell>
          <cell r="H22">
            <v>0.97945000000000004</v>
          </cell>
          <cell r="I22">
            <v>0.95981000000000005</v>
          </cell>
          <cell r="J22">
            <v>0.95040000000000002</v>
          </cell>
          <cell r="K22">
            <v>0.93423</v>
          </cell>
        </row>
        <row r="23">
          <cell r="A23">
            <v>358</v>
          </cell>
          <cell r="B23">
            <v>0.16128000000000001</v>
          </cell>
          <cell r="C23">
            <v>0.52515000000000001</v>
          </cell>
          <cell r="D23">
            <v>0.79574</v>
          </cell>
          <cell r="E23">
            <v>1.31978</v>
          </cell>
          <cell r="F23">
            <v>1.03772</v>
          </cell>
          <cell r="G23">
            <v>0.87634000000000001</v>
          </cell>
          <cell r="H23">
            <v>1.0708200000000001</v>
          </cell>
          <cell r="I23">
            <v>1.0511999999999999</v>
          </cell>
          <cell r="J23">
            <v>1.0411600000000001</v>
          </cell>
          <cell r="K23">
            <v>1.0236700000000001</v>
          </cell>
        </row>
        <row r="24">
          <cell r="A24">
            <v>356</v>
          </cell>
          <cell r="B24">
            <v>0.17243</v>
          </cell>
          <cell r="C24">
            <v>0.56022000000000005</v>
          </cell>
          <cell r="D24">
            <v>0.84770000000000001</v>
          </cell>
          <cell r="E24">
            <v>1.4063000000000001</v>
          </cell>
          <cell r="F24">
            <v>1.1057600000000001</v>
          </cell>
          <cell r="G24">
            <v>0.93406</v>
          </cell>
          <cell r="H24">
            <v>1.1407099999999999</v>
          </cell>
          <cell r="I24">
            <v>1.1202799999999999</v>
          </cell>
          <cell r="J24">
            <v>1.11008</v>
          </cell>
          <cell r="K24">
            <v>1.09145</v>
          </cell>
        </row>
        <row r="25">
          <cell r="A25">
            <v>354</v>
          </cell>
          <cell r="B25">
            <v>0.18235000000000001</v>
          </cell>
          <cell r="C25">
            <v>0.59104999999999996</v>
          </cell>
          <cell r="D25">
            <v>0.89331000000000005</v>
          </cell>
          <cell r="E25">
            <v>1.48051</v>
          </cell>
          <cell r="F25">
            <v>1.1646700000000001</v>
          </cell>
          <cell r="G25">
            <v>0.98404000000000003</v>
          </cell>
          <cell r="H25">
            <v>1.20207</v>
          </cell>
          <cell r="I25">
            <v>1.18119</v>
          </cell>
          <cell r="J25">
            <v>1.1712199999999999</v>
          </cell>
          <cell r="K25">
            <v>1.15124</v>
          </cell>
        </row>
        <row r="26">
          <cell r="A26">
            <v>352</v>
          </cell>
          <cell r="B26">
            <v>0.19208</v>
          </cell>
          <cell r="C26">
            <v>0.61641000000000001</v>
          </cell>
          <cell r="D26">
            <v>0.93018999999999996</v>
          </cell>
          <cell r="E26">
            <v>1.5440100000000001</v>
          </cell>
          <cell r="F26">
            <v>1.2109799999999999</v>
          </cell>
          <cell r="G26">
            <v>1.02376</v>
          </cell>
          <cell r="H26">
            <v>1.2506900000000001</v>
          </cell>
          <cell r="I26">
            <v>1.2293700000000001</v>
          </cell>
          <cell r="J26">
            <v>1.2193700000000001</v>
          </cell>
          <cell r="K26">
            <v>1.1991499999999999</v>
          </cell>
        </row>
        <row r="27">
          <cell r="A27">
            <v>350</v>
          </cell>
          <cell r="B27">
            <v>0.19936999999999999</v>
          </cell>
          <cell r="C27">
            <v>0.63414000000000004</v>
          </cell>
          <cell r="D27">
            <v>0.95474999999999999</v>
          </cell>
          <cell r="E27">
            <v>1.5849500000000001</v>
          </cell>
          <cell r="F27">
            <v>1.24285</v>
          </cell>
          <cell r="G27">
            <v>1.0509599999999999</v>
          </cell>
          <cell r="H27">
            <v>1.2835300000000001</v>
          </cell>
          <cell r="I27">
            <v>1.26207</v>
          </cell>
          <cell r="J27">
            <v>1.25217</v>
          </cell>
          <cell r="K27">
            <v>1.2310000000000001</v>
          </cell>
        </row>
        <row r="28">
          <cell r="A28">
            <v>348</v>
          </cell>
          <cell r="B28">
            <v>0.20609</v>
          </cell>
          <cell r="C28">
            <v>0.64532999999999996</v>
          </cell>
          <cell r="D28">
            <v>0.96823000000000004</v>
          </cell>
          <cell r="E28">
            <v>1.6108</v>
          </cell>
          <cell r="F28">
            <v>1.25884</v>
          </cell>
          <cell r="G28">
            <v>1.0648</v>
          </cell>
          <cell r="H28">
            <v>1.30206</v>
          </cell>
          <cell r="I28">
            <v>1.27935</v>
          </cell>
          <cell r="J28">
            <v>1.2698700000000001</v>
          </cell>
          <cell r="K28">
            <v>1.24875</v>
          </cell>
        </row>
        <row r="29">
          <cell r="A29">
            <v>346</v>
          </cell>
          <cell r="B29">
            <v>0.21185000000000001</v>
          </cell>
          <cell r="C29">
            <v>0.64956999999999998</v>
          </cell>
          <cell r="D29">
            <v>0.97197999999999996</v>
          </cell>
          <cell r="E29">
            <v>1.6174200000000001</v>
          </cell>
          <cell r="F29">
            <v>1.2616099999999999</v>
          </cell>
          <cell r="G29">
            <v>1.0676600000000001</v>
          </cell>
          <cell r="H29">
            <v>1.3058399999999999</v>
          </cell>
          <cell r="I29">
            <v>1.28332</v>
          </cell>
          <cell r="J29">
            <v>1.2741199999999999</v>
          </cell>
          <cell r="K29">
            <v>1.2537400000000001</v>
          </cell>
        </row>
        <row r="30">
          <cell r="A30">
            <v>344</v>
          </cell>
          <cell r="B30">
            <v>0.21693999999999999</v>
          </cell>
          <cell r="C30">
            <v>0.64768999999999999</v>
          </cell>
          <cell r="D30">
            <v>0.96392</v>
          </cell>
          <cell r="E30">
            <v>1.6085799999999999</v>
          </cell>
          <cell r="F30">
            <v>1.2501199999999999</v>
          </cell>
          <cell r="G30">
            <v>1.05782</v>
          </cell>
          <cell r="H30">
            <v>1.2932300000000001</v>
          </cell>
          <cell r="I30">
            <v>1.2714300000000001</v>
          </cell>
          <cell r="J30">
            <v>1.2627999999999999</v>
          </cell>
          <cell r="K30">
            <v>1.24299</v>
          </cell>
        </row>
        <row r="31">
          <cell r="A31">
            <v>342</v>
          </cell>
          <cell r="B31">
            <v>0.22301000000000001</v>
          </cell>
          <cell r="C31">
            <v>0.63958000000000004</v>
          </cell>
          <cell r="D31">
            <v>0.94552000000000003</v>
          </cell>
          <cell r="E31">
            <v>1.5749899999999999</v>
          </cell>
          <cell r="F31">
            <v>1.2214799999999999</v>
          </cell>
          <cell r="G31">
            <v>1.0347900000000001</v>
          </cell>
          <cell r="H31">
            <v>1.26448</v>
          </cell>
          <cell r="I31">
            <v>1.2435700000000001</v>
          </cell>
          <cell r="J31">
            <v>1.2351700000000001</v>
          </cell>
          <cell r="K31">
            <v>1.2149000000000001</v>
          </cell>
        </row>
        <row r="32">
          <cell r="A32">
            <v>340</v>
          </cell>
          <cell r="B32">
            <v>0.22986999999999999</v>
          </cell>
          <cell r="C32">
            <v>0.62617</v>
          </cell>
          <cell r="D32">
            <v>0.91649999999999998</v>
          </cell>
          <cell r="E32">
            <v>1.5293399999999999</v>
          </cell>
          <cell r="F32">
            <v>1.1788700000000001</v>
          </cell>
          <cell r="G32">
            <v>0.99816000000000005</v>
          </cell>
          <cell r="H32">
            <v>1.2208399999999999</v>
          </cell>
          <cell r="I32">
            <v>1.2012</v>
          </cell>
          <cell r="J32">
            <v>1.19367</v>
          </cell>
          <cell r="K32">
            <v>1.1741299999999999</v>
          </cell>
        </row>
        <row r="33">
          <cell r="A33">
            <v>338</v>
          </cell>
          <cell r="B33">
            <v>0.23773</v>
          </cell>
          <cell r="C33">
            <v>0.61124000000000001</v>
          </cell>
          <cell r="D33">
            <v>0.88482000000000005</v>
          </cell>
          <cell r="E33">
            <v>1.47461</v>
          </cell>
          <cell r="F33">
            <v>1.1327499999999999</v>
          </cell>
          <cell r="G33">
            <v>0.95859000000000005</v>
          </cell>
          <cell r="H33">
            <v>1.17188</v>
          </cell>
          <cell r="I33">
            <v>1.1534500000000001</v>
          </cell>
          <cell r="J33">
            <v>1.14679</v>
          </cell>
          <cell r="K33">
            <v>1.12829</v>
          </cell>
        </row>
        <row r="34">
          <cell r="A34">
            <v>336</v>
          </cell>
          <cell r="B34">
            <v>0.24895</v>
          </cell>
          <cell r="C34">
            <v>0.59331999999999996</v>
          </cell>
          <cell r="D34">
            <v>0.84514</v>
          </cell>
          <cell r="E34">
            <v>1.4071400000000001</v>
          </cell>
          <cell r="F34">
            <v>1.0730999999999999</v>
          </cell>
          <cell r="G34">
            <v>0.90863000000000005</v>
          </cell>
          <cell r="H34">
            <v>1.11134</v>
          </cell>
          <cell r="I34">
            <v>1.09398</v>
          </cell>
          <cell r="J34">
            <v>1.08823</v>
          </cell>
          <cell r="K34">
            <v>1.0702400000000001</v>
          </cell>
        </row>
        <row r="35">
          <cell r="A35">
            <v>334</v>
          </cell>
          <cell r="B35">
            <v>0.26279999999999998</v>
          </cell>
          <cell r="C35">
            <v>0.57352999999999998</v>
          </cell>
          <cell r="D35">
            <v>0.79984999999999995</v>
          </cell>
          <cell r="E35">
            <v>1.3266899999999999</v>
          </cell>
          <cell r="F35">
            <v>1.0057799999999999</v>
          </cell>
          <cell r="G35">
            <v>0.85150999999999999</v>
          </cell>
          <cell r="H35">
            <v>1.04051</v>
          </cell>
          <cell r="I35">
            <v>1.02536</v>
          </cell>
          <cell r="J35">
            <v>1.0197400000000001</v>
          </cell>
          <cell r="K35">
            <v>1.00241</v>
          </cell>
        </row>
        <row r="36">
          <cell r="A36">
            <v>332</v>
          </cell>
          <cell r="B36">
            <v>0.27675</v>
          </cell>
          <cell r="C36">
            <v>0.55649999999999999</v>
          </cell>
          <cell r="D36">
            <v>0.75904000000000005</v>
          </cell>
          <cell r="E36">
            <v>1.2529600000000001</v>
          </cell>
          <cell r="F36">
            <v>0.94421999999999995</v>
          </cell>
          <cell r="G36">
            <v>0.79949000000000003</v>
          </cell>
          <cell r="H36">
            <v>0.97648999999999997</v>
          </cell>
          <cell r="I36">
            <v>0.96192</v>
          </cell>
          <cell r="J36">
            <v>0.95677999999999996</v>
          </cell>
          <cell r="K36">
            <v>0.94223000000000001</v>
          </cell>
        </row>
        <row r="37">
          <cell r="A37">
            <v>330</v>
          </cell>
          <cell r="B37">
            <v>0.29660999999999998</v>
          </cell>
          <cell r="C37">
            <v>0.53707000000000005</v>
          </cell>
          <cell r="D37">
            <v>0.71094999999999997</v>
          </cell>
          <cell r="E37">
            <v>1.16384</v>
          </cell>
          <cell r="F37">
            <v>0.86885999999999997</v>
          </cell>
          <cell r="G37">
            <v>0.73599000000000003</v>
          </cell>
          <cell r="H37">
            <v>0.89915999999999996</v>
          </cell>
          <cell r="I37">
            <v>0.88585999999999998</v>
          </cell>
          <cell r="J37">
            <v>0.88102999999999998</v>
          </cell>
          <cell r="K37">
            <v>0.86695999999999995</v>
          </cell>
        </row>
        <row r="38">
          <cell r="A38">
            <v>328</v>
          </cell>
          <cell r="B38">
            <v>0.31801000000000001</v>
          </cell>
          <cell r="C38">
            <v>0.51931000000000005</v>
          </cell>
          <cell r="D38">
            <v>0.66415000000000002</v>
          </cell>
          <cell r="E38">
            <v>1.07646</v>
          </cell>
          <cell r="F38">
            <v>0.79552</v>
          </cell>
          <cell r="G38">
            <v>0.67373000000000005</v>
          </cell>
          <cell r="H38">
            <v>0.82347000000000004</v>
          </cell>
          <cell r="I38">
            <v>0.81067</v>
          </cell>
          <cell r="J38">
            <v>0.80715000000000003</v>
          </cell>
          <cell r="K38">
            <v>0.79374999999999996</v>
          </cell>
        </row>
        <row r="39">
          <cell r="A39">
            <v>326</v>
          </cell>
          <cell r="B39">
            <v>0.33794999999999997</v>
          </cell>
          <cell r="C39">
            <v>0.50366</v>
          </cell>
          <cell r="D39">
            <v>0.62197000000000002</v>
          </cell>
          <cell r="E39">
            <v>0.99770000000000003</v>
          </cell>
          <cell r="F39">
            <v>0.73092999999999997</v>
          </cell>
          <cell r="G39">
            <v>0.61909999999999998</v>
          </cell>
          <cell r="H39">
            <v>0.75487000000000004</v>
          </cell>
          <cell r="I39">
            <v>0.74399000000000004</v>
          </cell>
          <cell r="J39">
            <v>0.74000999999999995</v>
          </cell>
          <cell r="K39">
            <v>0.72838999999999998</v>
          </cell>
        </row>
        <row r="40">
          <cell r="A40">
            <v>324</v>
          </cell>
          <cell r="B40">
            <v>0.35859999999999997</v>
          </cell>
          <cell r="C40">
            <v>0.48858000000000001</v>
          </cell>
          <cell r="D40">
            <v>0.57877000000000001</v>
          </cell>
          <cell r="E40">
            <v>0.91527000000000003</v>
          </cell>
          <cell r="F40">
            <v>0.66181999999999996</v>
          </cell>
          <cell r="G40">
            <v>0.56061000000000005</v>
          </cell>
          <cell r="H40">
            <v>0.68269999999999997</v>
          </cell>
          <cell r="I40">
            <v>0.67259999999999998</v>
          </cell>
          <cell r="J40">
            <v>0.66898000000000002</v>
          </cell>
          <cell r="K40">
            <v>0.65856999999999999</v>
          </cell>
        </row>
        <row r="41">
          <cell r="A41">
            <v>322</v>
          </cell>
          <cell r="B41">
            <v>0.38109999999999999</v>
          </cell>
          <cell r="C41">
            <v>0.47365000000000002</v>
          </cell>
          <cell r="D41">
            <v>0.53605000000000003</v>
          </cell>
          <cell r="E41">
            <v>0.83321999999999996</v>
          </cell>
          <cell r="F41">
            <v>0.59496000000000004</v>
          </cell>
          <cell r="G41">
            <v>0.50344999999999995</v>
          </cell>
          <cell r="H41">
            <v>0.61204999999999998</v>
          </cell>
          <cell r="I41">
            <v>0.60319</v>
          </cell>
          <cell r="J41">
            <v>0.60063999999999995</v>
          </cell>
          <cell r="K41">
            <v>0.59074000000000004</v>
          </cell>
        </row>
        <row r="42">
          <cell r="A42">
            <v>320</v>
          </cell>
          <cell r="B42">
            <v>0.40101999999999999</v>
          </cell>
          <cell r="C42">
            <v>0.46085999999999999</v>
          </cell>
          <cell r="D42">
            <v>0.49959999999999999</v>
          </cell>
          <cell r="E42">
            <v>0.76221000000000005</v>
          </cell>
          <cell r="F42">
            <v>0.53615000000000002</v>
          </cell>
          <cell r="G42">
            <v>0.45412000000000002</v>
          </cell>
          <cell r="H42">
            <v>0.55093999999999999</v>
          </cell>
          <cell r="I42">
            <v>0.54271000000000003</v>
          </cell>
          <cell r="J42">
            <v>0.54039000000000004</v>
          </cell>
          <cell r="K42">
            <v>0.53095999999999999</v>
          </cell>
        </row>
        <row r="43">
          <cell r="A43">
            <v>318</v>
          </cell>
          <cell r="B43">
            <v>0.41766999999999999</v>
          </cell>
          <cell r="C43">
            <v>0.44851999999999997</v>
          </cell>
          <cell r="D43">
            <v>0.46495999999999998</v>
          </cell>
          <cell r="E43">
            <v>0.69520999999999999</v>
          </cell>
          <cell r="F43">
            <v>0.48153000000000001</v>
          </cell>
          <cell r="G43">
            <v>0.4083</v>
          </cell>
          <cell r="H43">
            <v>0.49403000000000002</v>
          </cell>
          <cell r="I43">
            <v>0.48670999999999998</v>
          </cell>
          <cell r="J43">
            <v>0.48381000000000002</v>
          </cell>
          <cell r="K43">
            <v>0.47583999999999999</v>
          </cell>
        </row>
        <row r="44">
          <cell r="A44">
            <v>316</v>
          </cell>
          <cell r="B44">
            <v>0.43432999999999999</v>
          </cell>
          <cell r="C44">
            <v>0.43402000000000002</v>
          </cell>
          <cell r="D44">
            <v>0.42723</v>
          </cell>
          <cell r="E44">
            <v>0.62246000000000001</v>
          </cell>
          <cell r="F44">
            <v>0.42312</v>
          </cell>
          <cell r="G44">
            <v>0.35877999999999999</v>
          </cell>
          <cell r="H44">
            <v>0.43312</v>
          </cell>
          <cell r="I44">
            <v>0.42653000000000002</v>
          </cell>
          <cell r="J44">
            <v>0.42354000000000003</v>
          </cell>
          <cell r="K44">
            <v>0.41682999999999998</v>
          </cell>
        </row>
        <row r="45">
          <cell r="A45">
            <v>314</v>
          </cell>
          <cell r="B45">
            <v>0.44331999999999999</v>
          </cell>
          <cell r="C45">
            <v>0.42342999999999997</v>
          </cell>
          <cell r="D45">
            <v>0.40286</v>
          </cell>
          <cell r="E45">
            <v>0.57547999999999999</v>
          </cell>
          <cell r="F45">
            <v>0.38593</v>
          </cell>
          <cell r="G45">
            <v>0.32734999999999997</v>
          </cell>
          <cell r="H45">
            <v>0.39383000000000001</v>
          </cell>
          <cell r="I45">
            <v>0.38807999999999998</v>
          </cell>
          <cell r="J45">
            <v>0.38517000000000001</v>
          </cell>
          <cell r="K45">
            <v>0.37896999999999997</v>
          </cell>
        </row>
        <row r="46">
          <cell r="A46">
            <v>312</v>
          </cell>
          <cell r="B46">
            <v>0.45</v>
          </cell>
          <cell r="C46">
            <v>0.40833999999999998</v>
          </cell>
          <cell r="D46">
            <v>0.37187999999999999</v>
          </cell>
          <cell r="E46">
            <v>0.51732</v>
          </cell>
          <cell r="F46">
            <v>0.34037000000000001</v>
          </cell>
          <cell r="G46">
            <v>0.28897</v>
          </cell>
          <cell r="H46">
            <v>0.34605000000000002</v>
          </cell>
          <cell r="I46">
            <v>0.34105000000000002</v>
          </cell>
          <cell r="J46">
            <v>0.33844000000000002</v>
          </cell>
          <cell r="K46">
            <v>0.33282</v>
          </cell>
        </row>
        <row r="47">
          <cell r="A47">
            <v>310</v>
          </cell>
          <cell r="B47">
            <v>0.45145000000000002</v>
          </cell>
          <cell r="C47">
            <v>0.39224999999999999</v>
          </cell>
          <cell r="D47">
            <v>0.34306999999999999</v>
          </cell>
          <cell r="E47">
            <v>0.46505000000000002</v>
          </cell>
          <cell r="F47">
            <v>0.30025000000000002</v>
          </cell>
          <cell r="G47">
            <v>0.25492999999999999</v>
          </cell>
          <cell r="H47">
            <v>0.30427999999999999</v>
          </cell>
          <cell r="I47">
            <v>0.29981000000000002</v>
          </cell>
          <cell r="J47">
            <v>0.29747000000000001</v>
          </cell>
          <cell r="K47">
            <v>0.29236000000000001</v>
          </cell>
        </row>
        <row r="48">
          <cell r="A48">
            <v>308</v>
          </cell>
          <cell r="B48">
            <v>0.44868000000000002</v>
          </cell>
          <cell r="C48">
            <v>0.37891000000000002</v>
          </cell>
          <cell r="D48">
            <v>0.32219999999999999</v>
          </cell>
          <cell r="E48">
            <v>0.42798000000000003</v>
          </cell>
          <cell r="F48">
            <v>0.27242</v>
          </cell>
          <cell r="G48">
            <v>0.23147000000000001</v>
          </cell>
          <cell r="H48">
            <v>0.27554000000000001</v>
          </cell>
          <cell r="I48">
            <v>0.27157999999999999</v>
          </cell>
          <cell r="J48">
            <v>0.26924999999999999</v>
          </cell>
          <cell r="K48">
            <v>0.26468999999999998</v>
          </cell>
        </row>
        <row r="49">
          <cell r="A49">
            <v>306</v>
          </cell>
          <cell r="B49">
            <v>0.44175999999999999</v>
          </cell>
          <cell r="C49">
            <v>0.36279</v>
          </cell>
          <cell r="D49">
            <v>0.30031999999999998</v>
          </cell>
          <cell r="E49">
            <v>0.39026</v>
          </cell>
          <cell r="F49">
            <v>0.24492</v>
          </cell>
          <cell r="G49">
            <v>0.20832999999999999</v>
          </cell>
          <cell r="H49">
            <v>0.24712999999999999</v>
          </cell>
          <cell r="I49">
            <v>0.24346999999999999</v>
          </cell>
          <cell r="J49">
            <v>0.24142</v>
          </cell>
          <cell r="K49">
            <v>0.23719000000000001</v>
          </cell>
        </row>
        <row r="50">
          <cell r="A50">
            <v>304</v>
          </cell>
          <cell r="B50">
            <v>0.43165999999999999</v>
          </cell>
          <cell r="C50">
            <v>0.34776000000000001</v>
          </cell>
          <cell r="D50">
            <v>0.28179999999999999</v>
          </cell>
          <cell r="E50">
            <v>0.35926000000000002</v>
          </cell>
          <cell r="F50">
            <v>0.22316</v>
          </cell>
          <cell r="G50">
            <v>0.19008</v>
          </cell>
          <cell r="H50">
            <v>0.22455</v>
          </cell>
          <cell r="I50">
            <v>0.22128</v>
          </cell>
          <cell r="J50">
            <v>0.21944</v>
          </cell>
          <cell r="K50">
            <v>0.21551000000000001</v>
          </cell>
        </row>
        <row r="51">
          <cell r="A51">
            <v>302</v>
          </cell>
          <cell r="B51">
            <v>0.42236000000000001</v>
          </cell>
          <cell r="C51">
            <v>0.33632000000000001</v>
          </cell>
          <cell r="D51">
            <v>0.26889000000000002</v>
          </cell>
          <cell r="E51">
            <v>0.33793000000000001</v>
          </cell>
          <cell r="F51">
            <v>0.20871000000000001</v>
          </cell>
          <cell r="G51">
            <v>0.17813999999999999</v>
          </cell>
          <cell r="H51">
            <v>0.20968999999999999</v>
          </cell>
          <cell r="I51">
            <v>0.20677999999999999</v>
          </cell>
          <cell r="J51">
            <v>0.20501</v>
          </cell>
          <cell r="K51">
            <v>0.20130999999999999</v>
          </cell>
        </row>
        <row r="52">
          <cell r="A52">
            <v>300</v>
          </cell>
          <cell r="B52">
            <v>0.41305999999999998</v>
          </cell>
          <cell r="C52">
            <v>0.32601999999999998</v>
          </cell>
          <cell r="D52">
            <v>0.25833</v>
          </cell>
          <cell r="E52">
            <v>0.32027</v>
          </cell>
          <cell r="F52">
            <v>0.19753999999999999</v>
          </cell>
          <cell r="G52">
            <v>0.16904</v>
          </cell>
          <cell r="H52">
            <v>0.19836000000000001</v>
          </cell>
          <cell r="I52">
            <v>0.19556999999999999</v>
          </cell>
          <cell r="J52">
            <v>0.19399</v>
          </cell>
          <cell r="K52">
            <v>0.19048000000000001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banz Vanillin"/>
      <sheetName val="molarer E Vanillin"/>
    </sheetNames>
    <sheetDataSet>
      <sheetData sheetId="0"/>
      <sheetData sheetId="1">
        <row r="3">
          <cell r="A3">
            <v>50</v>
          </cell>
          <cell r="B3">
            <v>0.21185000000000001</v>
          </cell>
          <cell r="C3">
            <v>51.670731707317074</v>
          </cell>
          <cell r="F3">
            <v>50</v>
          </cell>
          <cell r="G3">
            <v>0.64956999999999998</v>
          </cell>
          <cell r="H3">
            <v>50.354263565891472</v>
          </cell>
          <cell r="K3">
            <v>50</v>
          </cell>
          <cell r="L3">
            <v>0.97197999999999996</v>
          </cell>
          <cell r="M3">
            <v>50.623958333333334</v>
          </cell>
          <cell r="P3">
            <v>50</v>
          </cell>
          <cell r="Q3">
            <v>1.6174200000000001</v>
          </cell>
          <cell r="R3">
            <v>72.530044843049325</v>
          </cell>
          <cell r="U3">
            <v>50</v>
          </cell>
          <cell r="V3">
            <v>1.2616099999999999</v>
          </cell>
          <cell r="W3">
            <v>58.953738317757008</v>
          </cell>
        </row>
        <row r="4">
          <cell r="B4">
            <v>0.17196</v>
          </cell>
          <cell r="C4">
            <v>41.941463414634143</v>
          </cell>
          <cell r="F4">
            <v>40</v>
          </cell>
          <cell r="G4">
            <v>0.52186999999999995</v>
          </cell>
          <cell r="H4">
            <v>40.45503875968992</v>
          </cell>
          <cell r="K4">
            <v>40</v>
          </cell>
          <cell r="L4">
            <v>0.78076999999999996</v>
          </cell>
          <cell r="M4">
            <v>40.665104166666666</v>
          </cell>
          <cell r="P4">
            <v>40</v>
          </cell>
          <cell r="Q4">
            <v>1.3998200000000001</v>
          </cell>
          <cell r="R4">
            <v>62.772197309417045</v>
          </cell>
          <cell r="U4">
            <v>40</v>
          </cell>
          <cell r="V4">
            <v>1.05264</v>
          </cell>
          <cell r="W4">
            <v>49.188785046728974</v>
          </cell>
        </row>
        <row r="5">
          <cell r="B5">
            <v>0.13874</v>
          </cell>
          <cell r="C5">
            <v>33.8390243902439</v>
          </cell>
          <cell r="F5">
            <v>32</v>
          </cell>
          <cell r="G5">
            <v>0.41807</v>
          </cell>
          <cell r="H5">
            <v>32.408527131782947</v>
          </cell>
          <cell r="K5">
            <v>32</v>
          </cell>
          <cell r="L5">
            <v>0.62546000000000002</v>
          </cell>
          <cell r="M5">
            <v>32.576041666666669</v>
          </cell>
          <cell r="P5">
            <v>32</v>
          </cell>
          <cell r="Q5">
            <v>1.2211399999999999</v>
          </cell>
          <cell r="R5">
            <v>54.759641255605374</v>
          </cell>
          <cell r="U5">
            <v>32</v>
          </cell>
          <cell r="V5">
            <v>0.87860000000000005</v>
          </cell>
          <cell r="W5">
            <v>41.056074766355145</v>
          </cell>
        </row>
        <row r="6">
          <cell r="B6">
            <v>0.1096</v>
          </cell>
          <cell r="C6">
            <v>26.73170731707317</v>
          </cell>
          <cell r="F6">
            <v>25</v>
          </cell>
          <cell r="G6">
            <v>0.33298</v>
          </cell>
          <cell r="H6">
            <v>25.812403100775192</v>
          </cell>
          <cell r="K6">
            <v>25</v>
          </cell>
          <cell r="L6">
            <v>0.48958000000000002</v>
          </cell>
          <cell r="M6">
            <v>25.498958333333338</v>
          </cell>
          <cell r="P6">
            <v>25</v>
          </cell>
          <cell r="Q6">
            <v>1.0624199999999999</v>
          </cell>
          <cell r="R6">
            <v>47.642152466367712</v>
          </cell>
          <cell r="U6">
            <v>25</v>
          </cell>
          <cell r="V6">
            <v>0.72751999999999994</v>
          </cell>
          <cell r="W6">
            <v>33.996261682242988</v>
          </cell>
        </row>
        <row r="7">
          <cell r="B7">
            <v>8.8870000000000005E-2</v>
          </cell>
          <cell r="C7">
            <v>21.675609756097561</v>
          </cell>
          <cell r="F7">
            <v>20</v>
          </cell>
          <cell r="G7">
            <v>0.26067000000000001</v>
          </cell>
          <cell r="H7">
            <v>20.206976744186047</v>
          </cell>
          <cell r="K7">
            <v>20</v>
          </cell>
          <cell r="L7">
            <v>0.39193</v>
          </cell>
          <cell r="M7">
            <v>20.413020833333334</v>
          </cell>
          <cell r="P7">
            <v>20</v>
          </cell>
          <cell r="Q7">
            <v>0.94776000000000005</v>
          </cell>
          <cell r="R7">
            <v>42.500448430493272</v>
          </cell>
          <cell r="U7">
            <v>20</v>
          </cell>
          <cell r="V7">
            <v>0.62082000000000004</v>
          </cell>
          <cell r="W7">
            <v>29.01028037383178</v>
          </cell>
        </row>
        <row r="8">
          <cell r="B8">
            <v>7.2419999999999998E-2</v>
          </cell>
          <cell r="C8">
            <v>17.663414634146338</v>
          </cell>
          <cell r="F8">
            <v>16</v>
          </cell>
          <cell r="G8">
            <v>0.21221000000000001</v>
          </cell>
          <cell r="H8">
            <v>16.450387596899226</v>
          </cell>
          <cell r="K8">
            <v>16</v>
          </cell>
          <cell r="L8">
            <v>0.32312000000000002</v>
          </cell>
          <cell r="M8">
            <v>16.829166666666669</v>
          </cell>
          <cell r="P8">
            <v>16</v>
          </cell>
          <cell r="Q8">
            <v>0.86521000000000003</v>
          </cell>
          <cell r="R8">
            <v>38.798654708520182</v>
          </cell>
          <cell r="U8">
            <v>16</v>
          </cell>
          <cell r="V8">
            <v>0.53802000000000005</v>
          </cell>
          <cell r="W8">
            <v>25.141121495327106</v>
          </cell>
        </row>
        <row r="13">
          <cell r="A13">
            <v>50</v>
          </cell>
          <cell r="B13">
            <v>1.0676600000000001</v>
          </cell>
          <cell r="C13">
            <v>50.361320754716985</v>
          </cell>
          <cell r="F13">
            <v>50</v>
          </cell>
          <cell r="G13">
            <v>1.3058399999999999</v>
          </cell>
          <cell r="H13">
            <v>50.224615384615383</v>
          </cell>
          <cell r="K13">
            <v>50</v>
          </cell>
          <cell r="L13">
            <v>1.28332</v>
          </cell>
          <cell r="M13">
            <v>50.724110671936764</v>
          </cell>
          <cell r="P13">
            <v>50</v>
          </cell>
          <cell r="Q13">
            <v>1.2741199999999999</v>
          </cell>
          <cell r="R13">
            <v>51.375806451612902</v>
          </cell>
          <cell r="U13">
            <v>50</v>
          </cell>
          <cell r="V13">
            <v>1.2537400000000001</v>
          </cell>
          <cell r="W13">
            <v>50.965040650406507</v>
          </cell>
        </row>
        <row r="14">
          <cell r="A14">
            <v>40</v>
          </cell>
          <cell r="B14">
            <v>0.85697999999999996</v>
          </cell>
          <cell r="C14">
            <v>40.423584905660377</v>
          </cell>
          <cell r="F14">
            <v>40</v>
          </cell>
          <cell r="G14">
            <v>1.0701099999999999</v>
          </cell>
          <cell r="H14">
            <v>41.158076923076919</v>
          </cell>
          <cell r="K14">
            <v>40</v>
          </cell>
          <cell r="L14">
            <v>1.0313600000000001</v>
          </cell>
          <cell r="M14">
            <v>40.765217391304354</v>
          </cell>
          <cell r="P14">
            <v>40</v>
          </cell>
          <cell r="Q14">
            <v>1.00945</v>
          </cell>
          <cell r="R14">
            <v>40.703629032258064</v>
          </cell>
          <cell r="U14">
            <v>40</v>
          </cell>
          <cell r="V14">
            <v>1.00766</v>
          </cell>
          <cell r="W14">
            <v>40.961788617886178</v>
          </cell>
        </row>
        <row r="15">
          <cell r="A15">
            <v>32</v>
          </cell>
          <cell r="B15">
            <v>0.68789</v>
          </cell>
          <cell r="C15">
            <v>32.447641509433964</v>
          </cell>
          <cell r="F15">
            <v>32</v>
          </cell>
          <cell r="G15">
            <v>0.84247000000000005</v>
          </cell>
          <cell r="H15">
            <v>32.402692307692313</v>
          </cell>
          <cell r="K15">
            <v>32</v>
          </cell>
          <cell r="L15">
            <v>0.81630999999999998</v>
          </cell>
          <cell r="M15">
            <v>32.265217391304347</v>
          </cell>
          <cell r="P15">
            <v>32</v>
          </cell>
          <cell r="Q15">
            <v>0.81313000000000002</v>
          </cell>
          <cell r="R15">
            <v>32.787500000000001</v>
          </cell>
          <cell r="U15">
            <v>32</v>
          </cell>
          <cell r="V15">
            <v>0.80828999999999995</v>
          </cell>
          <cell r="W15">
            <v>32.857317073170726</v>
          </cell>
        </row>
        <row r="16">
          <cell r="A16">
            <v>25</v>
          </cell>
          <cell r="B16">
            <v>0.53896999999999995</v>
          </cell>
          <cell r="C16">
            <v>25.423113207547168</v>
          </cell>
          <cell r="F16">
            <v>25</v>
          </cell>
          <cell r="G16">
            <v>0.66308999999999996</v>
          </cell>
          <cell r="H16">
            <v>25.503461538461536</v>
          </cell>
          <cell r="K16">
            <v>25</v>
          </cell>
          <cell r="L16">
            <v>0.64392000000000005</v>
          </cell>
          <cell r="M16">
            <v>25.45138339920949</v>
          </cell>
          <cell r="P16">
            <v>25</v>
          </cell>
          <cell r="Q16">
            <v>0.64156000000000002</v>
          </cell>
          <cell r="R16">
            <v>25.869354838709679</v>
          </cell>
          <cell r="U16">
            <v>25</v>
          </cell>
          <cell r="V16">
            <v>0.63027999999999995</v>
          </cell>
          <cell r="W16">
            <v>25.62113821138211</v>
          </cell>
        </row>
        <row r="17">
          <cell r="A17">
            <v>20</v>
          </cell>
          <cell r="B17">
            <v>0.42973</v>
          </cell>
          <cell r="C17">
            <v>20.270283018867925</v>
          </cell>
          <cell r="F17">
            <v>20</v>
          </cell>
          <cell r="G17">
            <v>0.52698999999999996</v>
          </cell>
          <cell r="H17">
            <v>20.268846153846152</v>
          </cell>
          <cell r="K17">
            <v>20</v>
          </cell>
          <cell r="L17">
            <v>0.51876</v>
          </cell>
          <cell r="M17">
            <v>20.504347826086956</v>
          </cell>
          <cell r="P17">
            <v>20</v>
          </cell>
          <cell r="Q17">
            <v>0.52220999999999995</v>
          </cell>
          <cell r="R17">
            <v>21.056854838709675</v>
          </cell>
          <cell r="U17">
            <v>20</v>
          </cell>
          <cell r="V17">
            <v>0.51866000000000001</v>
          </cell>
          <cell r="W17">
            <v>21.083739837398372</v>
          </cell>
        </row>
        <row r="18">
          <cell r="A18">
            <v>16</v>
          </cell>
          <cell r="B18">
            <v>0.34756999999999999</v>
          </cell>
          <cell r="C18">
            <v>16.394811320754716</v>
          </cell>
          <cell r="F18">
            <v>16</v>
          </cell>
          <cell r="G18">
            <v>0.43590000000000001</v>
          </cell>
          <cell r="H18">
            <v>16.765384615384615</v>
          </cell>
          <cell r="K18">
            <v>16</v>
          </cell>
          <cell r="L18">
            <v>0.42648000000000003</v>
          </cell>
          <cell r="M18">
            <v>16.856916996047431</v>
          </cell>
          <cell r="P18">
            <v>16</v>
          </cell>
          <cell r="Q18">
            <v>0.42763000000000001</v>
          </cell>
          <cell r="R18">
            <v>17.243145161290325</v>
          </cell>
          <cell r="U18">
            <v>16</v>
          </cell>
          <cell r="V18">
            <v>0.41705999999999999</v>
          </cell>
          <cell r="W18">
            <v>16.953658536585365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chemie Praktikum Vanillinabs"/>
      <sheetName val="Vanillinabsorbanz pH10"/>
    </sheetNames>
    <sheetDataSet>
      <sheetData sheetId="0">
        <row r="2">
          <cell r="J2">
            <v>0.43590000000000001</v>
          </cell>
          <cell r="K2">
            <v>16</v>
          </cell>
        </row>
        <row r="3">
          <cell r="J3">
            <v>0.52698999999999996</v>
          </cell>
          <cell r="K3">
            <v>20</v>
          </cell>
        </row>
        <row r="4">
          <cell r="J4">
            <v>0.66308999999999996</v>
          </cell>
          <cell r="K4">
            <v>25</v>
          </cell>
        </row>
        <row r="5">
          <cell r="J5">
            <v>0.84247000000000005</v>
          </cell>
          <cell r="K5">
            <v>32</v>
          </cell>
        </row>
        <row r="6">
          <cell r="J6">
            <v>1.0701099999999999</v>
          </cell>
          <cell r="K6">
            <v>40</v>
          </cell>
        </row>
        <row r="7">
          <cell r="J7">
            <v>1.3058399999999999</v>
          </cell>
          <cell r="K7">
            <v>50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543B-1229-6347-99B5-EC7AF617E6FB}">
  <sheetPr>
    <pageSetUpPr fitToPage="1"/>
  </sheetPr>
  <dimension ref="B3:R56"/>
  <sheetViews>
    <sheetView topLeftCell="A12" zoomScale="70" zoomScaleNormal="70" workbookViewId="0">
      <selection activeCell="T21" sqref="T21"/>
    </sheetView>
  </sheetViews>
  <sheetFormatPr baseColWidth="10" defaultRowHeight="16"/>
  <cols>
    <col min="2" max="2" width="23.33203125" customWidth="1"/>
    <col min="4" max="4" width="26.1640625" customWidth="1"/>
    <col min="5" max="5" width="21.1640625" customWidth="1"/>
    <col min="6" max="6" width="22.33203125" customWidth="1"/>
    <col min="8" max="8" width="17.33203125" customWidth="1"/>
    <col min="18" max="18" width="11.33203125" customWidth="1"/>
  </cols>
  <sheetData>
    <row r="3" spans="2:8">
      <c r="E3" t="s">
        <v>43</v>
      </c>
    </row>
    <row r="4" spans="2:8">
      <c r="B4" t="s">
        <v>1</v>
      </c>
      <c r="C4" t="s">
        <v>0</v>
      </c>
      <c r="D4" s="18" t="s">
        <v>124</v>
      </c>
      <c r="E4" t="s">
        <v>42</v>
      </c>
      <c r="F4" s="17" t="s">
        <v>73</v>
      </c>
      <c r="H4" t="s">
        <v>13</v>
      </c>
    </row>
    <row r="5" spans="2:8">
      <c r="B5">
        <v>0</v>
      </c>
      <c r="C5">
        <v>0</v>
      </c>
      <c r="D5">
        <v>0</v>
      </c>
      <c r="E5">
        <f xml:space="preserve"> 0.646*1*B5</f>
        <v>0</v>
      </c>
      <c r="F5" s="17">
        <v>0</v>
      </c>
      <c r="H5" t="s">
        <v>14</v>
      </c>
    </row>
    <row r="6" spans="2:8">
      <c r="B6">
        <v>0.15</v>
      </c>
      <c r="C6">
        <v>0.04</v>
      </c>
      <c r="D6">
        <f>C6*2</f>
        <v>0.08</v>
      </c>
      <c r="E6">
        <f t="shared" ref="E6:E16" si="0" xml:space="preserve"> 0.646*1*B6</f>
        <v>9.69E-2</v>
      </c>
      <c r="F6" s="17">
        <f>(E6/(0.2587*1))</f>
        <v>0.37456513335910324</v>
      </c>
      <c r="H6" s="1" t="s">
        <v>2</v>
      </c>
    </row>
    <row r="7" spans="2:8">
      <c r="B7">
        <v>0.3</v>
      </c>
      <c r="C7">
        <v>0.08</v>
      </c>
      <c r="D7">
        <f t="shared" ref="D7:D16" si="1">C7*2</f>
        <v>0.16</v>
      </c>
      <c r="E7">
        <f t="shared" si="0"/>
        <v>0.1938</v>
      </c>
      <c r="F7" s="17">
        <f t="shared" ref="F7:F16" si="2">(E7/(0.2587*1))</f>
        <v>0.74913026671820648</v>
      </c>
    </row>
    <row r="8" spans="2:8">
      <c r="B8">
        <v>0.45</v>
      </c>
      <c r="C8">
        <v>0.105</v>
      </c>
      <c r="D8">
        <f t="shared" si="1"/>
        <v>0.21</v>
      </c>
      <c r="E8">
        <f t="shared" si="0"/>
        <v>0.29070000000000001</v>
      </c>
      <c r="F8" s="17">
        <f t="shared" si="2"/>
        <v>1.1236954000773098</v>
      </c>
    </row>
    <row r="9" spans="2:8">
      <c r="B9">
        <v>0.6</v>
      </c>
      <c r="C9">
        <v>0.16</v>
      </c>
      <c r="D9">
        <f t="shared" si="1"/>
        <v>0.32</v>
      </c>
      <c r="E9">
        <f t="shared" si="0"/>
        <v>0.3876</v>
      </c>
      <c r="F9" s="17">
        <f t="shared" si="2"/>
        <v>1.498260533436413</v>
      </c>
    </row>
    <row r="10" spans="2:8">
      <c r="B10">
        <v>0.75</v>
      </c>
      <c r="C10">
        <v>0.2</v>
      </c>
      <c r="D10">
        <f t="shared" si="1"/>
        <v>0.4</v>
      </c>
      <c r="E10">
        <f t="shared" si="0"/>
        <v>0.48450000000000004</v>
      </c>
      <c r="F10" s="17">
        <f t="shared" si="2"/>
        <v>1.8728256667955163</v>
      </c>
    </row>
    <row r="11" spans="2:8">
      <c r="B11">
        <v>0.9</v>
      </c>
      <c r="C11">
        <v>0.24199999999999999</v>
      </c>
      <c r="D11">
        <f t="shared" si="1"/>
        <v>0.48399999999999999</v>
      </c>
      <c r="E11">
        <f t="shared" si="0"/>
        <v>0.58140000000000003</v>
      </c>
      <c r="F11" s="17">
        <f t="shared" si="2"/>
        <v>2.2473908001546197</v>
      </c>
    </row>
    <row r="12" spans="2:8">
      <c r="B12">
        <v>1.2</v>
      </c>
      <c r="C12">
        <v>0.219</v>
      </c>
      <c r="D12">
        <f t="shared" si="1"/>
        <v>0.438</v>
      </c>
      <c r="E12">
        <f t="shared" si="0"/>
        <v>0.7752</v>
      </c>
      <c r="F12" s="17">
        <f t="shared" si="2"/>
        <v>2.9965210668728259</v>
      </c>
    </row>
    <row r="13" spans="2:8">
      <c r="B13">
        <v>1.5</v>
      </c>
      <c r="C13">
        <v>0.40100000000000002</v>
      </c>
      <c r="D13">
        <f t="shared" si="1"/>
        <v>0.80200000000000005</v>
      </c>
      <c r="E13">
        <f t="shared" si="0"/>
        <v>0.96900000000000008</v>
      </c>
      <c r="F13" s="17">
        <f t="shared" si="2"/>
        <v>3.7456513335910326</v>
      </c>
      <c r="H13" s="3" t="s">
        <v>11</v>
      </c>
    </row>
    <row r="14" spans="2:8">
      <c r="B14">
        <v>2</v>
      </c>
      <c r="C14">
        <v>0.53900000000000003</v>
      </c>
      <c r="D14">
        <f t="shared" si="1"/>
        <v>1.0780000000000001</v>
      </c>
      <c r="E14">
        <f t="shared" si="0"/>
        <v>1.292</v>
      </c>
      <c r="F14" s="17">
        <f t="shared" si="2"/>
        <v>4.9942017781213766</v>
      </c>
      <c r="H14" s="4" t="s">
        <v>12</v>
      </c>
    </row>
    <row r="15" spans="2:8">
      <c r="B15">
        <v>2.5</v>
      </c>
      <c r="C15">
        <v>0.63300000000000001</v>
      </c>
      <c r="D15">
        <f t="shared" si="1"/>
        <v>1.266</v>
      </c>
      <c r="E15">
        <f t="shared" si="0"/>
        <v>1.615</v>
      </c>
      <c r="F15" s="17">
        <f t="shared" si="2"/>
        <v>6.2427522226517205</v>
      </c>
    </row>
    <row r="16" spans="2:8">
      <c r="B16">
        <v>5</v>
      </c>
      <c r="C16">
        <v>1.292</v>
      </c>
      <c r="D16">
        <f t="shared" si="1"/>
        <v>2.5840000000000001</v>
      </c>
      <c r="E16">
        <f t="shared" si="0"/>
        <v>3.23</v>
      </c>
      <c r="F16" s="17">
        <f t="shared" si="2"/>
        <v>12.485504445303441</v>
      </c>
    </row>
    <row r="17" spans="2:8">
      <c r="D17" s="10"/>
    </row>
    <row r="18" spans="2:8">
      <c r="B18" s="7" t="s">
        <v>45</v>
      </c>
      <c r="C18" s="7" t="s">
        <v>144</v>
      </c>
      <c r="D18" s="10"/>
    </row>
    <row r="19" spans="2:8">
      <c r="C19" s="7" t="s">
        <v>122</v>
      </c>
      <c r="D19" s="10"/>
    </row>
    <row r="20" spans="2:8">
      <c r="D20" s="10"/>
    </row>
    <row r="25" spans="2:8">
      <c r="F25" t="s">
        <v>9</v>
      </c>
    </row>
    <row r="26" spans="2:8">
      <c r="F26" t="s">
        <v>10</v>
      </c>
      <c r="H26" t="s">
        <v>8</v>
      </c>
    </row>
    <row r="28" spans="2:8">
      <c r="H28" s="2" t="s">
        <v>3</v>
      </c>
    </row>
    <row r="30" spans="2:8">
      <c r="F30" t="s">
        <v>142</v>
      </c>
      <c r="H30" t="s">
        <v>4</v>
      </c>
    </row>
    <row r="31" spans="2:8">
      <c r="H31" t="s">
        <v>5</v>
      </c>
    </row>
    <row r="34" spans="6:18">
      <c r="H34" t="s">
        <v>7</v>
      </c>
    </row>
    <row r="36" spans="6:18">
      <c r="F36" s="17" t="s">
        <v>143</v>
      </c>
      <c r="H36" t="s">
        <v>6</v>
      </c>
    </row>
    <row r="37" spans="6:18">
      <c r="H37" s="2" t="s">
        <v>123</v>
      </c>
    </row>
    <row r="39" spans="6:18">
      <c r="R39" s="10"/>
    </row>
    <row r="45" spans="6:18">
      <c r="R45" s="3"/>
    </row>
    <row r="54" spans="11:12">
      <c r="K54" s="8" t="s">
        <v>44</v>
      </c>
    </row>
    <row r="55" spans="11:12">
      <c r="L55" t="s">
        <v>46</v>
      </c>
    </row>
    <row r="56" spans="11:12">
      <c r="L56" t="s">
        <v>47</v>
      </c>
    </row>
  </sheetData>
  <pageMargins left="0.7" right="0.7" top="0.78740157499999996" bottom="0.78740157499999996" header="0.3" footer="0.3"/>
  <pageSetup paperSize="9" scale="51" orientation="landscape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2654-CD72-D548-8445-29E01B487C9C}">
  <sheetPr>
    <pageSetUpPr fitToPage="1"/>
  </sheetPr>
  <dimension ref="B3:H18"/>
  <sheetViews>
    <sheetView zoomScale="120" zoomScaleNormal="120" workbookViewId="0">
      <selection activeCell="G11" sqref="G11"/>
    </sheetView>
  </sheetViews>
  <sheetFormatPr baseColWidth="10" defaultRowHeight="16"/>
  <cols>
    <col min="2" max="2" width="22.83203125" customWidth="1"/>
    <col min="3" max="3" width="15" customWidth="1"/>
    <col min="4" max="4" width="21.5" customWidth="1"/>
    <col min="5" max="5" width="18" customWidth="1"/>
    <col min="6" max="6" width="26.33203125" customWidth="1"/>
    <col min="7" max="7" width="14.83203125" customWidth="1"/>
    <col min="8" max="8" width="17.1640625" customWidth="1"/>
  </cols>
  <sheetData>
    <row r="3" spans="2:8">
      <c r="D3" t="s">
        <v>156</v>
      </c>
      <c r="F3" t="s">
        <v>157</v>
      </c>
    </row>
    <row r="4" spans="2:8">
      <c r="B4" s="22" t="s">
        <v>146</v>
      </c>
      <c r="C4" s="22" t="s">
        <v>151</v>
      </c>
      <c r="D4" s="22" t="s">
        <v>152</v>
      </c>
      <c r="E4" s="22" t="s">
        <v>153</v>
      </c>
      <c r="F4" s="22" t="s">
        <v>154</v>
      </c>
      <c r="G4" s="22" t="s">
        <v>149</v>
      </c>
      <c r="H4" s="22" t="s">
        <v>150</v>
      </c>
    </row>
    <row r="5" spans="2:8">
      <c r="B5" s="22" t="s">
        <v>147</v>
      </c>
      <c r="C5">
        <v>5.9428000000000001</v>
      </c>
      <c r="D5">
        <v>95.679000000000002</v>
      </c>
      <c r="E5">
        <v>325.88</v>
      </c>
      <c r="F5">
        <v>3.41</v>
      </c>
      <c r="G5">
        <v>100</v>
      </c>
      <c r="H5">
        <v>1</v>
      </c>
    </row>
    <row r="6" spans="2:8">
      <c r="B6" s="22" t="s">
        <v>148</v>
      </c>
      <c r="C6">
        <v>1.7999000000000001</v>
      </c>
      <c r="D6">
        <v>21.959</v>
      </c>
      <c r="E6">
        <v>83.07</v>
      </c>
      <c r="F6">
        <v>3.78</v>
      </c>
      <c r="G6">
        <v>25.49</v>
      </c>
      <c r="H6">
        <v>1.1100000000000001</v>
      </c>
    </row>
    <row r="9" spans="2:8">
      <c r="E9" t="s">
        <v>158</v>
      </c>
    </row>
    <row r="16" spans="2:8">
      <c r="F16" s="22" t="s">
        <v>190</v>
      </c>
    </row>
    <row r="17" spans="4:6">
      <c r="D17" t="s">
        <v>155</v>
      </c>
      <c r="F17">
        <v>46.153799999999997</v>
      </c>
    </row>
    <row r="18" spans="4:6">
      <c r="D18" s="28" t="s">
        <v>155</v>
      </c>
    </row>
  </sheetData>
  <pageMargins left="0.7" right="0.7" top="0.78740157499999996" bottom="0.78740157499999996" header="0.3" footer="0.3"/>
  <pageSetup paperSize="9" scale="84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5384-B8B5-074D-B582-5EC7FC29F1BB}">
  <sheetPr>
    <pageSetUpPr fitToPage="1"/>
  </sheetPr>
  <dimension ref="B3:N124"/>
  <sheetViews>
    <sheetView workbookViewId="0">
      <selection activeCell="L4" sqref="L4"/>
    </sheetView>
  </sheetViews>
  <sheetFormatPr baseColWidth="10" defaultRowHeight="16"/>
  <cols>
    <col min="2" max="2" width="14.6640625" customWidth="1"/>
    <col min="10" max="10" width="11.6640625" customWidth="1"/>
    <col min="11" max="11" width="12.33203125" customWidth="1"/>
    <col min="12" max="12" width="41.33203125" customWidth="1"/>
    <col min="13" max="13" width="29" customWidth="1"/>
    <col min="14" max="14" width="28.1640625" customWidth="1"/>
  </cols>
  <sheetData>
    <row r="3" spans="2:14">
      <c r="C3" s="23"/>
      <c r="D3" s="23"/>
      <c r="E3" s="23"/>
      <c r="F3" s="23"/>
    </row>
    <row r="4" spans="2:14">
      <c r="C4" s="23"/>
      <c r="D4" s="24"/>
      <c r="E4" s="24"/>
      <c r="F4" s="24"/>
      <c r="J4" t="s">
        <v>161</v>
      </c>
    </row>
    <row r="5" spans="2:14">
      <c r="B5" t="s">
        <v>162</v>
      </c>
      <c r="F5" s="24"/>
    </row>
    <row r="6" spans="2:14">
      <c r="B6" t="s">
        <v>163</v>
      </c>
      <c r="F6" s="24"/>
    </row>
    <row r="7" spans="2:14">
      <c r="C7" s="23"/>
      <c r="D7" s="24"/>
      <c r="E7" s="24"/>
      <c r="F7" s="24"/>
    </row>
    <row r="8" spans="2:14">
      <c r="B8" t="s">
        <v>164</v>
      </c>
      <c r="D8" s="24"/>
      <c r="E8" s="24"/>
      <c r="F8" s="24"/>
      <c r="I8" s="25"/>
      <c r="J8" s="25" t="s">
        <v>159</v>
      </c>
      <c r="K8" s="25" t="s">
        <v>160</v>
      </c>
      <c r="L8" s="25" t="s">
        <v>153</v>
      </c>
      <c r="M8" s="25" t="s">
        <v>166</v>
      </c>
      <c r="N8" s="25" t="s">
        <v>167</v>
      </c>
    </row>
    <row r="9" spans="2:14">
      <c r="C9" s="23"/>
      <c r="D9" s="24"/>
      <c r="E9" s="24"/>
      <c r="F9" s="24"/>
      <c r="H9" s="3"/>
      <c r="J9">
        <v>6</v>
      </c>
      <c r="K9">
        <v>0.222</v>
      </c>
      <c r="L9" t="s">
        <v>177</v>
      </c>
      <c r="M9">
        <f>0.0085/(0.06*3.445)</f>
        <v>4.1122399612965654E-2</v>
      </c>
      <c r="N9">
        <f>(M9/$M$15)*100</f>
        <v>0.55529804306304009</v>
      </c>
    </row>
    <row r="10" spans="2:14">
      <c r="C10" s="23"/>
      <c r="D10" s="24"/>
      <c r="E10" s="24"/>
      <c r="F10" s="24"/>
      <c r="H10" s="26">
        <v>3.4529999999999998</v>
      </c>
      <c r="I10">
        <v>26</v>
      </c>
      <c r="J10">
        <v>7</v>
      </c>
      <c r="K10">
        <v>0.64800000000000002</v>
      </c>
      <c r="L10">
        <f>(K10/I10)*0.001*1000</f>
        <v>2.4923076923076923E-2</v>
      </c>
      <c r="M10">
        <f t="shared" ref="M10:M18" si="0">L10/(0.06*0.3446)</f>
        <v>1.2054109558462431</v>
      </c>
      <c r="N10">
        <f t="shared" ref="N10:N18" si="1">(M10/$M$15)*100</f>
        <v>16.277317256970612</v>
      </c>
    </row>
    <row r="11" spans="2:14">
      <c r="C11" s="23"/>
      <c r="D11" s="24"/>
      <c r="E11" s="24"/>
      <c r="F11" s="24"/>
      <c r="H11" s="26">
        <v>3.4529999999999998</v>
      </c>
      <c r="I11">
        <v>26</v>
      </c>
      <c r="J11">
        <v>8</v>
      </c>
      <c r="K11">
        <v>1.032</v>
      </c>
      <c r="L11">
        <f t="shared" ref="L11:L18" si="2">(K11/I11)*0.001*1000</f>
        <v>3.9692307692307693E-2</v>
      </c>
      <c r="M11">
        <f t="shared" si="0"/>
        <v>1.9197285593106836</v>
      </c>
      <c r="N11">
        <f t="shared" si="1"/>
        <v>25.923134890730974</v>
      </c>
    </row>
    <row r="12" spans="2:14">
      <c r="C12" s="23"/>
      <c r="D12" s="24"/>
      <c r="E12" s="24"/>
      <c r="F12" s="24"/>
      <c r="H12" s="26">
        <v>3.4529999999999998</v>
      </c>
      <c r="I12">
        <v>26</v>
      </c>
      <c r="J12">
        <v>8.5</v>
      </c>
      <c r="K12">
        <v>1.647</v>
      </c>
      <c r="L12">
        <f t="shared" si="2"/>
        <v>6.3346153846153844E-2</v>
      </c>
      <c r="M12">
        <f t="shared" si="0"/>
        <v>3.0637528461092014</v>
      </c>
      <c r="N12">
        <f t="shared" si="1"/>
        <v>41.371514694800311</v>
      </c>
    </row>
    <row r="13" spans="2:14">
      <c r="C13" s="23"/>
      <c r="D13" s="24"/>
      <c r="E13" s="24"/>
      <c r="F13" s="24"/>
      <c r="H13" s="26">
        <v>3.4529999999999998</v>
      </c>
      <c r="I13">
        <v>26</v>
      </c>
      <c r="J13">
        <v>9</v>
      </c>
      <c r="K13">
        <v>2.52</v>
      </c>
      <c r="L13">
        <f t="shared" si="2"/>
        <v>9.6923076923076917E-2</v>
      </c>
      <c r="M13">
        <f t="shared" si="0"/>
        <v>4.6877092727353897</v>
      </c>
      <c r="N13">
        <f t="shared" si="1"/>
        <v>63.300678221552374</v>
      </c>
    </row>
    <row r="14" spans="2:14">
      <c r="C14" s="23"/>
      <c r="D14" s="24"/>
      <c r="E14" s="24"/>
      <c r="F14" s="24"/>
      <c r="H14" s="26">
        <v>3.4529999999999998</v>
      </c>
      <c r="I14">
        <v>26</v>
      </c>
      <c r="J14">
        <v>9.5</v>
      </c>
      <c r="K14">
        <v>3.4319999999999999</v>
      </c>
      <c r="L14">
        <f t="shared" si="2"/>
        <v>0.13200000000000001</v>
      </c>
      <c r="M14">
        <f t="shared" si="0"/>
        <v>6.3842135809634364</v>
      </c>
      <c r="N14">
        <f t="shared" si="1"/>
        <v>86.209495101733253</v>
      </c>
    </row>
    <row r="15" spans="2:14">
      <c r="C15" s="23"/>
      <c r="D15" s="24"/>
      <c r="E15" s="24"/>
      <c r="F15" s="24"/>
      <c r="H15" s="26">
        <v>3.4529999999999998</v>
      </c>
      <c r="I15">
        <v>26</v>
      </c>
      <c r="J15">
        <v>10</v>
      </c>
      <c r="K15">
        <v>3.9809999999999999</v>
      </c>
      <c r="L15" s="7">
        <f t="shared" si="2"/>
        <v>0.1531153846153846</v>
      </c>
      <c r="M15" s="7">
        <f t="shared" si="0"/>
        <v>7.405464529666502</v>
      </c>
      <c r="N15" s="7">
        <f t="shared" si="1"/>
        <v>100</v>
      </c>
    </row>
    <row r="16" spans="2:14">
      <c r="C16" s="23"/>
      <c r="D16" s="24"/>
      <c r="E16" s="24"/>
      <c r="F16" s="24"/>
      <c r="H16" s="26">
        <v>3.4529999999999998</v>
      </c>
      <c r="I16">
        <v>26</v>
      </c>
      <c r="J16">
        <v>10.5</v>
      </c>
      <c r="K16">
        <v>2.2109999999999999</v>
      </c>
      <c r="L16">
        <f t="shared" si="2"/>
        <v>8.5038461538461535E-2</v>
      </c>
      <c r="M16">
        <f t="shared" si="0"/>
        <v>4.1129068261975981</v>
      </c>
      <c r="N16">
        <f t="shared" si="1"/>
        <v>55.538809344385839</v>
      </c>
    </row>
    <row r="17" spans="3:14">
      <c r="C17" s="23"/>
      <c r="D17" s="24"/>
      <c r="E17" s="24"/>
      <c r="F17" s="24"/>
      <c r="H17" s="26">
        <v>3.4529999999999998</v>
      </c>
      <c r="I17">
        <v>26</v>
      </c>
      <c r="J17">
        <v>11</v>
      </c>
      <c r="K17">
        <v>1.482</v>
      </c>
      <c r="L17">
        <f t="shared" si="2"/>
        <v>5.7000000000000002E-2</v>
      </c>
      <c r="M17">
        <f t="shared" si="0"/>
        <v>2.7568195008705745</v>
      </c>
      <c r="N17">
        <f t="shared" si="1"/>
        <v>37.226827430293902</v>
      </c>
    </row>
    <row r="18" spans="3:14">
      <c r="C18" s="23"/>
      <c r="D18" s="24"/>
      <c r="E18" s="24"/>
      <c r="F18" s="24"/>
      <c r="H18" s="26">
        <v>3.4529999999999998</v>
      </c>
      <c r="I18">
        <v>26</v>
      </c>
      <c r="J18">
        <v>12</v>
      </c>
      <c r="K18">
        <v>3.0000000000000001E-3</v>
      </c>
      <c r="L18">
        <f t="shared" si="2"/>
        <v>1.153846153846154E-4</v>
      </c>
      <c r="M18">
        <f t="shared" si="0"/>
        <v>5.5806062770659406E-3</v>
      </c>
      <c r="N18">
        <f t="shared" si="1"/>
        <v>7.5357950263752832E-2</v>
      </c>
    </row>
    <row r="19" spans="3:14">
      <c r="C19" s="23"/>
      <c r="D19" s="24"/>
      <c r="E19" s="24"/>
      <c r="F19" s="24"/>
    </row>
    <row r="20" spans="3:14">
      <c r="C20" s="23"/>
      <c r="D20" s="24"/>
      <c r="E20" s="24"/>
      <c r="F20" s="24"/>
    </row>
    <row r="21" spans="3:14">
      <c r="C21" s="23"/>
      <c r="D21" s="24"/>
      <c r="E21" s="24"/>
      <c r="F21" s="24"/>
    </row>
    <row r="22" spans="3:14">
      <c r="C22" s="23"/>
      <c r="D22" s="24"/>
      <c r="E22" s="24"/>
      <c r="F22" s="24"/>
    </row>
    <row r="23" spans="3:14">
      <c r="C23" s="23"/>
      <c r="D23" s="24"/>
      <c r="E23" s="24"/>
      <c r="F23" s="24"/>
    </row>
    <row r="24" spans="3:14">
      <c r="C24" s="23"/>
      <c r="D24" s="24"/>
      <c r="E24" s="24"/>
      <c r="F24" s="24"/>
      <c r="I24" s="3" t="s">
        <v>172</v>
      </c>
    </row>
    <row r="25" spans="3:14">
      <c r="C25" s="23"/>
      <c r="D25" s="24"/>
      <c r="E25" s="24"/>
      <c r="F25" s="24"/>
      <c r="I25" s="4" t="s">
        <v>173</v>
      </c>
    </row>
    <row r="26" spans="3:14">
      <c r="C26" s="23"/>
      <c r="D26" s="24"/>
      <c r="E26" s="24"/>
      <c r="F26" s="24"/>
    </row>
    <row r="27" spans="3:14">
      <c r="C27" s="23"/>
      <c r="D27" s="24"/>
      <c r="E27" s="24"/>
      <c r="F27" s="24"/>
    </row>
    <row r="28" spans="3:14">
      <c r="C28" s="23"/>
      <c r="D28" s="24"/>
      <c r="E28" s="24"/>
      <c r="F28" s="24"/>
    </row>
    <row r="29" spans="3:14">
      <c r="C29" s="23"/>
      <c r="D29" s="24"/>
      <c r="E29" s="24"/>
      <c r="F29" s="24"/>
    </row>
    <row r="30" spans="3:14">
      <c r="C30" s="23"/>
      <c r="D30" s="24"/>
      <c r="E30" s="24"/>
      <c r="F30" s="24"/>
    </row>
    <row r="31" spans="3:14">
      <c r="C31" s="23"/>
      <c r="D31" s="24"/>
      <c r="E31" s="24"/>
      <c r="F31" s="24"/>
    </row>
    <row r="32" spans="3:14">
      <c r="C32" s="23"/>
      <c r="D32" s="24"/>
      <c r="E32" s="24"/>
      <c r="F32" s="24"/>
    </row>
    <row r="33" spans="3:6">
      <c r="C33" s="23"/>
      <c r="D33" s="24"/>
      <c r="E33" s="24"/>
      <c r="F33" s="24"/>
    </row>
    <row r="34" spans="3:6">
      <c r="C34" s="23"/>
      <c r="D34" s="24"/>
      <c r="E34" s="24"/>
      <c r="F34" s="24"/>
    </row>
    <row r="35" spans="3:6">
      <c r="C35" s="23"/>
      <c r="D35" s="24"/>
      <c r="E35" s="24"/>
      <c r="F35" s="24"/>
    </row>
    <row r="36" spans="3:6">
      <c r="C36" s="23"/>
      <c r="D36" s="24"/>
      <c r="E36" s="24"/>
      <c r="F36" s="24"/>
    </row>
    <row r="37" spans="3:6">
      <c r="C37" s="23"/>
      <c r="D37" s="24"/>
      <c r="E37" s="24"/>
      <c r="F37" s="24"/>
    </row>
    <row r="38" spans="3:6">
      <c r="C38" s="23"/>
      <c r="D38" s="24"/>
      <c r="E38" s="24"/>
      <c r="F38" s="24"/>
    </row>
    <row r="39" spans="3:6">
      <c r="C39" s="23"/>
      <c r="D39" s="24"/>
      <c r="E39" s="24"/>
      <c r="F39" s="24"/>
    </row>
    <row r="40" spans="3:6">
      <c r="C40" s="23"/>
      <c r="D40" s="24"/>
      <c r="E40" s="24"/>
      <c r="F40" s="24"/>
    </row>
    <row r="41" spans="3:6">
      <c r="C41" s="23"/>
      <c r="D41" s="24"/>
      <c r="E41" s="24"/>
      <c r="F41" s="24"/>
    </row>
    <row r="42" spans="3:6">
      <c r="C42" s="23"/>
      <c r="D42" s="24"/>
      <c r="E42" s="24"/>
      <c r="F42" s="24"/>
    </row>
    <row r="43" spans="3:6">
      <c r="C43" s="23"/>
      <c r="D43" s="24"/>
      <c r="E43" s="24"/>
      <c r="F43" s="24"/>
    </row>
    <row r="44" spans="3:6">
      <c r="C44" s="23"/>
      <c r="D44" s="24"/>
      <c r="E44" s="24"/>
      <c r="F44" s="24"/>
    </row>
    <row r="45" spans="3:6">
      <c r="C45" s="23"/>
      <c r="D45" s="24"/>
      <c r="E45" s="24"/>
      <c r="F45" s="24"/>
    </row>
    <row r="46" spans="3:6">
      <c r="C46" s="23"/>
      <c r="D46" s="24"/>
      <c r="E46" s="24"/>
      <c r="F46" s="24"/>
    </row>
    <row r="47" spans="3:6">
      <c r="C47" s="23"/>
      <c r="D47" s="24"/>
      <c r="E47" s="24"/>
      <c r="F47" s="24"/>
    </row>
    <row r="48" spans="3:6">
      <c r="C48" s="23"/>
      <c r="D48" s="24"/>
      <c r="E48" s="24"/>
      <c r="F48" s="24"/>
    </row>
    <row r="49" spans="3:6">
      <c r="C49" s="23"/>
      <c r="D49" s="24"/>
      <c r="E49" s="24"/>
      <c r="F49" s="24"/>
    </row>
    <row r="50" spans="3:6">
      <c r="C50" s="23"/>
      <c r="D50" s="24"/>
      <c r="E50" s="24"/>
      <c r="F50" s="24"/>
    </row>
    <row r="51" spans="3:6">
      <c r="C51" s="23"/>
      <c r="D51" s="24"/>
      <c r="E51" s="24"/>
      <c r="F51" s="24"/>
    </row>
    <row r="52" spans="3:6">
      <c r="C52" s="23"/>
      <c r="D52" s="24"/>
      <c r="E52" s="24"/>
      <c r="F52" s="24"/>
    </row>
    <row r="53" spans="3:6">
      <c r="C53" s="23"/>
      <c r="D53" s="24"/>
      <c r="E53" s="24"/>
      <c r="F53" s="24"/>
    </row>
    <row r="54" spans="3:6">
      <c r="C54" s="23"/>
      <c r="D54" s="24"/>
      <c r="E54" s="24"/>
      <c r="F54" s="24"/>
    </row>
    <row r="55" spans="3:6">
      <c r="C55" s="23"/>
      <c r="D55" s="24"/>
      <c r="E55" s="24"/>
      <c r="F55" s="24"/>
    </row>
    <row r="56" spans="3:6">
      <c r="C56" s="23"/>
      <c r="D56" s="24"/>
      <c r="E56" s="24"/>
      <c r="F56" s="24"/>
    </row>
    <row r="57" spans="3:6">
      <c r="C57" s="23"/>
      <c r="D57" s="24"/>
      <c r="E57" s="24"/>
      <c r="F57" s="24"/>
    </row>
    <row r="58" spans="3:6">
      <c r="C58" s="23"/>
      <c r="D58" s="24"/>
      <c r="E58" s="24"/>
      <c r="F58" s="24"/>
    </row>
    <row r="59" spans="3:6">
      <c r="C59" s="23"/>
      <c r="D59" s="24"/>
      <c r="E59" s="24"/>
      <c r="F59" s="24"/>
    </row>
    <row r="60" spans="3:6">
      <c r="C60" s="23"/>
      <c r="D60" s="24"/>
      <c r="E60" s="24"/>
      <c r="F60" s="24"/>
    </row>
    <row r="61" spans="3:6">
      <c r="C61" s="23"/>
      <c r="D61" s="24"/>
      <c r="E61" s="24"/>
      <c r="F61" s="24"/>
    </row>
    <row r="62" spans="3:6">
      <c r="C62" s="23"/>
      <c r="D62" s="24"/>
      <c r="E62" s="24"/>
      <c r="F62" s="24"/>
    </row>
    <row r="63" spans="3:6">
      <c r="C63" s="23"/>
      <c r="D63" s="24"/>
      <c r="E63" s="24"/>
      <c r="F63" s="24"/>
    </row>
    <row r="64" spans="3:6">
      <c r="C64" s="23"/>
      <c r="D64" s="24"/>
      <c r="E64" s="24"/>
      <c r="F64" s="24"/>
    </row>
    <row r="65" spans="3:6">
      <c r="C65" s="23"/>
      <c r="D65" s="24"/>
      <c r="E65" s="24"/>
      <c r="F65" s="24"/>
    </row>
    <row r="66" spans="3:6">
      <c r="C66" s="23"/>
      <c r="D66" s="24"/>
      <c r="E66" s="24"/>
      <c r="F66" s="24"/>
    </row>
    <row r="67" spans="3:6">
      <c r="C67" s="23"/>
      <c r="D67" s="24"/>
      <c r="E67" s="24"/>
      <c r="F67" s="24"/>
    </row>
    <row r="68" spans="3:6">
      <c r="C68" s="23"/>
      <c r="D68" s="24"/>
      <c r="E68" s="24"/>
      <c r="F68" s="24"/>
    </row>
    <row r="69" spans="3:6">
      <c r="C69" s="23"/>
      <c r="D69" s="24"/>
      <c r="E69" s="24"/>
      <c r="F69" s="24"/>
    </row>
    <row r="70" spans="3:6">
      <c r="C70" s="23"/>
      <c r="D70" s="24"/>
      <c r="E70" s="24"/>
      <c r="F70" s="24"/>
    </row>
    <row r="71" spans="3:6">
      <c r="C71" s="23"/>
      <c r="D71" s="24"/>
      <c r="E71" s="24"/>
      <c r="F71" s="24"/>
    </row>
    <row r="72" spans="3:6">
      <c r="C72" s="23"/>
      <c r="D72" s="24"/>
      <c r="E72" s="24"/>
      <c r="F72" s="24"/>
    </row>
    <row r="73" spans="3:6">
      <c r="C73" s="23"/>
      <c r="D73" s="24"/>
      <c r="E73" s="24"/>
      <c r="F73" s="24"/>
    </row>
    <row r="74" spans="3:6">
      <c r="C74" s="23"/>
      <c r="D74" s="24"/>
      <c r="E74" s="24"/>
      <c r="F74" s="24"/>
    </row>
    <row r="75" spans="3:6">
      <c r="C75" s="23"/>
      <c r="D75" s="24"/>
      <c r="E75" s="24"/>
      <c r="F75" s="24"/>
    </row>
    <row r="76" spans="3:6">
      <c r="C76" s="23"/>
      <c r="D76" s="24"/>
      <c r="E76" s="24"/>
      <c r="F76" s="24"/>
    </row>
    <row r="77" spans="3:6">
      <c r="C77" s="23"/>
      <c r="D77" s="24"/>
      <c r="E77" s="24"/>
      <c r="F77" s="24"/>
    </row>
    <row r="78" spans="3:6">
      <c r="C78" s="23"/>
      <c r="D78" s="24"/>
      <c r="E78" s="24"/>
      <c r="F78" s="24"/>
    </row>
    <row r="79" spans="3:6">
      <c r="C79" s="23"/>
      <c r="D79" s="24"/>
      <c r="E79" s="24"/>
      <c r="F79" s="24"/>
    </row>
    <row r="80" spans="3:6">
      <c r="C80" s="23"/>
      <c r="D80" s="24"/>
      <c r="E80" s="24"/>
      <c r="F80" s="24"/>
    </row>
    <row r="81" spans="3:6">
      <c r="C81" s="23"/>
      <c r="D81" s="24"/>
      <c r="E81" s="24"/>
      <c r="F81" s="24"/>
    </row>
    <row r="82" spans="3:6">
      <c r="C82" s="23"/>
      <c r="D82" s="24"/>
      <c r="E82" s="24"/>
      <c r="F82" s="24"/>
    </row>
    <row r="83" spans="3:6">
      <c r="C83" s="23"/>
      <c r="D83" s="24"/>
      <c r="E83" s="24"/>
      <c r="F83" s="24"/>
    </row>
    <row r="84" spans="3:6">
      <c r="C84" s="23"/>
      <c r="D84" s="24"/>
      <c r="E84" s="24"/>
      <c r="F84" s="24"/>
    </row>
    <row r="85" spans="3:6">
      <c r="C85" s="23"/>
      <c r="D85" s="24"/>
      <c r="E85" s="24"/>
      <c r="F85" s="24"/>
    </row>
    <row r="86" spans="3:6">
      <c r="C86" s="23"/>
      <c r="D86" s="24"/>
      <c r="E86" s="24"/>
      <c r="F86" s="24"/>
    </row>
    <row r="87" spans="3:6">
      <c r="C87" s="23"/>
      <c r="D87" s="24"/>
      <c r="E87" s="24"/>
      <c r="F87" s="24"/>
    </row>
    <row r="88" spans="3:6">
      <c r="C88" s="23"/>
      <c r="D88" s="24"/>
      <c r="E88" s="24"/>
      <c r="F88" s="24"/>
    </row>
    <row r="89" spans="3:6">
      <c r="C89" s="23"/>
      <c r="D89" s="24"/>
      <c r="E89" s="24"/>
      <c r="F89" s="24"/>
    </row>
    <row r="90" spans="3:6">
      <c r="C90" s="23"/>
      <c r="D90" s="24"/>
      <c r="E90" s="24"/>
      <c r="F90" s="24"/>
    </row>
    <row r="91" spans="3:6">
      <c r="C91" s="23"/>
      <c r="D91" s="24"/>
      <c r="E91" s="24"/>
      <c r="F91" s="24"/>
    </row>
    <row r="92" spans="3:6">
      <c r="C92" s="23"/>
      <c r="D92" s="24"/>
      <c r="E92" s="24"/>
      <c r="F92" s="24"/>
    </row>
    <row r="93" spans="3:6">
      <c r="C93" s="23"/>
      <c r="D93" s="24"/>
      <c r="E93" s="24"/>
      <c r="F93" s="24"/>
    </row>
    <row r="94" spans="3:6">
      <c r="C94" s="23"/>
      <c r="D94" s="24"/>
      <c r="E94" s="24"/>
      <c r="F94" s="24"/>
    </row>
    <row r="95" spans="3:6">
      <c r="C95" s="23"/>
      <c r="D95" s="24"/>
      <c r="E95" s="24"/>
      <c r="F95" s="24"/>
    </row>
    <row r="96" spans="3:6">
      <c r="C96" s="23"/>
      <c r="D96" s="24"/>
      <c r="E96" s="24"/>
      <c r="F96" s="24"/>
    </row>
    <row r="97" spans="3:6">
      <c r="C97" s="23"/>
      <c r="D97" s="24"/>
      <c r="E97" s="24"/>
      <c r="F97" s="24"/>
    </row>
    <row r="98" spans="3:6">
      <c r="C98" s="23"/>
      <c r="D98" s="24"/>
      <c r="E98" s="24"/>
      <c r="F98" s="24"/>
    </row>
    <row r="99" spans="3:6">
      <c r="C99" s="23"/>
      <c r="D99" s="24"/>
      <c r="E99" s="24"/>
      <c r="F99" s="24"/>
    </row>
    <row r="100" spans="3:6">
      <c r="C100" s="23"/>
      <c r="D100" s="24"/>
      <c r="E100" s="24"/>
      <c r="F100" s="24"/>
    </row>
    <row r="101" spans="3:6">
      <c r="C101" s="23"/>
      <c r="D101" s="24"/>
      <c r="E101" s="24"/>
      <c r="F101" s="24"/>
    </row>
    <row r="102" spans="3:6">
      <c r="C102" s="23"/>
      <c r="D102" s="24"/>
      <c r="E102" s="24"/>
      <c r="F102" s="24"/>
    </row>
    <row r="103" spans="3:6">
      <c r="C103" s="23"/>
      <c r="D103" s="24"/>
      <c r="E103" s="24"/>
      <c r="F103" s="24"/>
    </row>
    <row r="104" spans="3:6">
      <c r="C104" s="23"/>
      <c r="D104" s="24"/>
      <c r="E104" s="24"/>
      <c r="F104" s="24"/>
    </row>
    <row r="105" spans="3:6">
      <c r="C105" s="23"/>
      <c r="D105" s="24"/>
      <c r="E105" s="24"/>
      <c r="F105" s="24"/>
    </row>
    <row r="106" spans="3:6">
      <c r="C106" s="23"/>
      <c r="D106" s="24"/>
      <c r="E106" s="24"/>
      <c r="F106" s="24"/>
    </row>
    <row r="107" spans="3:6">
      <c r="C107" s="23"/>
      <c r="D107" s="24"/>
      <c r="E107" s="24"/>
      <c r="F107" s="24"/>
    </row>
    <row r="108" spans="3:6">
      <c r="C108" s="23"/>
      <c r="D108" s="24"/>
      <c r="E108" s="24"/>
      <c r="F108" s="24"/>
    </row>
    <row r="109" spans="3:6">
      <c r="C109" s="23"/>
      <c r="D109" s="24"/>
      <c r="E109" s="24"/>
      <c r="F109" s="24"/>
    </row>
    <row r="110" spans="3:6">
      <c r="C110" s="23"/>
      <c r="D110" s="24"/>
      <c r="E110" s="24"/>
      <c r="F110" s="24"/>
    </row>
    <row r="111" spans="3:6">
      <c r="C111" s="23"/>
      <c r="D111" s="24"/>
      <c r="E111" s="24"/>
      <c r="F111" s="24"/>
    </row>
    <row r="112" spans="3:6">
      <c r="C112" s="23"/>
      <c r="D112" s="24"/>
      <c r="E112" s="24"/>
      <c r="F112" s="24"/>
    </row>
    <row r="113" spans="3:6">
      <c r="C113" s="23"/>
      <c r="D113" s="24"/>
      <c r="E113" s="24"/>
      <c r="F113" s="24"/>
    </row>
    <row r="114" spans="3:6">
      <c r="C114" s="23"/>
      <c r="D114" s="24"/>
      <c r="E114" s="24"/>
      <c r="F114" s="24"/>
    </row>
    <row r="115" spans="3:6">
      <c r="C115" s="23"/>
      <c r="D115" s="24"/>
      <c r="E115" s="24"/>
      <c r="F115" s="24"/>
    </row>
    <row r="116" spans="3:6">
      <c r="C116" s="23"/>
      <c r="D116" s="24"/>
      <c r="E116" s="24"/>
      <c r="F116" s="24"/>
    </row>
    <row r="117" spans="3:6">
      <c r="C117" s="23"/>
      <c r="D117" s="24"/>
      <c r="E117" s="24"/>
      <c r="F117" s="24"/>
    </row>
    <row r="118" spans="3:6">
      <c r="C118" s="23"/>
      <c r="D118" s="24"/>
      <c r="E118" s="24"/>
      <c r="F118" s="24"/>
    </row>
    <row r="119" spans="3:6">
      <c r="C119" s="23"/>
      <c r="D119" s="24"/>
      <c r="E119" s="24"/>
      <c r="F119" s="24"/>
    </row>
    <row r="120" spans="3:6">
      <c r="C120" s="23"/>
      <c r="D120" s="24"/>
      <c r="E120" s="24"/>
      <c r="F120" s="24"/>
    </row>
    <row r="121" spans="3:6">
      <c r="C121" s="23"/>
      <c r="D121" s="24"/>
      <c r="E121" s="24"/>
      <c r="F121" s="24"/>
    </row>
    <row r="122" spans="3:6">
      <c r="C122" s="23"/>
      <c r="D122" s="24"/>
      <c r="E122" s="24"/>
      <c r="F122" s="24"/>
    </row>
    <row r="123" spans="3:6">
      <c r="C123" s="23"/>
      <c r="D123" s="24"/>
      <c r="E123" s="24"/>
      <c r="F123" s="24"/>
    </row>
    <row r="124" spans="3:6">
      <c r="C124" s="23"/>
      <c r="D124" s="24"/>
      <c r="E124" s="24"/>
      <c r="F124" s="24"/>
    </row>
  </sheetData>
  <pageMargins left="0.7" right="0.7" top="0.78740157499999996" bottom="0.78740157499999996" header="0.3" footer="0.3"/>
  <pageSetup paperSize="9" scale="55"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51F4-8A19-CD46-9D4A-EC6D9913273C}">
  <sheetPr>
    <pageSetUpPr fitToPage="1"/>
  </sheetPr>
  <dimension ref="B6:H34"/>
  <sheetViews>
    <sheetView topLeftCell="A4" zoomScale="110" zoomScaleNormal="110" workbookViewId="0">
      <selection activeCell="F34" sqref="F34"/>
    </sheetView>
  </sheetViews>
  <sheetFormatPr baseColWidth="10" defaultRowHeight="16"/>
  <cols>
    <col min="3" max="3" width="11.1640625" customWidth="1"/>
    <col min="4" max="4" width="13.33203125" customWidth="1"/>
    <col min="5" max="5" width="16.83203125" customWidth="1"/>
  </cols>
  <sheetData>
    <row r="6" spans="3:8">
      <c r="C6" s="25" t="s">
        <v>168</v>
      </c>
      <c r="D6" s="25" t="s">
        <v>160</v>
      </c>
      <c r="E6" s="25" t="s">
        <v>165</v>
      </c>
      <c r="F6" s="25"/>
      <c r="G6" s="25" t="s">
        <v>169</v>
      </c>
      <c r="H6" s="25" t="s">
        <v>170</v>
      </c>
    </row>
    <row r="7" spans="3:8">
      <c r="C7">
        <v>1000</v>
      </c>
      <c r="D7">
        <v>3.141</v>
      </c>
      <c r="E7">
        <f>(D7/26)*0.001*1000</f>
        <v>0.12080769230769232</v>
      </c>
      <c r="G7">
        <f>1/E7</f>
        <v>8.2776185928048385</v>
      </c>
      <c r="H7">
        <f>1/C7</f>
        <v>1E-3</v>
      </c>
    </row>
    <row r="8" spans="3:8">
      <c r="C8">
        <v>500</v>
      </c>
      <c r="D8">
        <v>2.1509999999999998</v>
      </c>
      <c r="E8">
        <f t="shared" ref="E8:E14" si="0">(D8/26)*0.001*1000</f>
        <v>8.2730769230769233E-2</v>
      </c>
      <c r="G8">
        <f t="shared" ref="G8:G14" si="1">1/E8</f>
        <v>12.08740120874012</v>
      </c>
      <c r="H8">
        <f t="shared" ref="H8:H14" si="2">1/C8</f>
        <v>2E-3</v>
      </c>
    </row>
    <row r="9" spans="3:8">
      <c r="C9">
        <v>200</v>
      </c>
      <c r="D9">
        <v>1.377</v>
      </c>
      <c r="E9">
        <f t="shared" si="0"/>
        <v>5.2961538461538463E-2</v>
      </c>
      <c r="G9">
        <f t="shared" si="1"/>
        <v>18.881626724763979</v>
      </c>
      <c r="H9">
        <f t="shared" si="2"/>
        <v>5.0000000000000001E-3</v>
      </c>
    </row>
    <row r="10" spans="3:8">
      <c r="C10">
        <v>100</v>
      </c>
      <c r="D10">
        <v>0.99</v>
      </c>
      <c r="E10">
        <f t="shared" si="0"/>
        <v>3.8076923076923078E-2</v>
      </c>
      <c r="G10">
        <f t="shared" si="1"/>
        <v>26.262626262626263</v>
      </c>
      <c r="H10">
        <f t="shared" si="2"/>
        <v>0.01</v>
      </c>
    </row>
    <row r="11" spans="3:8">
      <c r="C11">
        <v>80</v>
      </c>
      <c r="D11">
        <v>0.80100000000000005</v>
      </c>
      <c r="E11">
        <f t="shared" si="0"/>
        <v>3.0807692307692314E-2</v>
      </c>
      <c r="G11">
        <f t="shared" si="1"/>
        <v>32.459425717852675</v>
      </c>
      <c r="H11">
        <f t="shared" si="2"/>
        <v>1.2500000000000001E-2</v>
      </c>
    </row>
    <row r="12" spans="3:8">
      <c r="C12">
        <v>60</v>
      </c>
      <c r="D12">
        <v>0.63900000000000001</v>
      </c>
      <c r="E12">
        <f t="shared" si="0"/>
        <v>2.457692307692308E-2</v>
      </c>
      <c r="G12">
        <f t="shared" si="1"/>
        <v>40.688575899843499</v>
      </c>
      <c r="H12">
        <f t="shared" si="2"/>
        <v>1.6666666666666666E-2</v>
      </c>
    </row>
    <row r="13" spans="3:8">
      <c r="C13">
        <v>40</v>
      </c>
      <c r="D13">
        <v>0.53100000000000003</v>
      </c>
      <c r="E13">
        <f t="shared" si="0"/>
        <v>2.0423076923076926E-2</v>
      </c>
      <c r="G13">
        <f t="shared" si="1"/>
        <v>48.964218455743875</v>
      </c>
      <c r="H13">
        <f t="shared" si="2"/>
        <v>2.5000000000000001E-2</v>
      </c>
    </row>
    <row r="14" spans="3:8">
      <c r="C14">
        <v>20</v>
      </c>
      <c r="D14">
        <v>0.26100000000000001</v>
      </c>
      <c r="E14">
        <f t="shared" si="0"/>
        <v>1.003846153846154E-2</v>
      </c>
      <c r="G14">
        <f t="shared" si="1"/>
        <v>99.616858237547888</v>
      </c>
      <c r="H14">
        <f t="shared" si="2"/>
        <v>0.05</v>
      </c>
    </row>
    <row r="21" spans="2:5">
      <c r="E21" t="s">
        <v>178</v>
      </c>
    </row>
    <row r="22" spans="2:5">
      <c r="D22" s="27" t="s">
        <v>171</v>
      </c>
      <c r="E22" s="27">
        <f>357.77</f>
        <v>357.77</v>
      </c>
    </row>
    <row r="27" spans="2:5">
      <c r="C27" s="25" t="s">
        <v>179</v>
      </c>
    </row>
    <row r="29" spans="2:5">
      <c r="B29" t="s">
        <v>180</v>
      </c>
      <c r="C29" t="s">
        <v>181</v>
      </c>
    </row>
    <row r="30" spans="2:5">
      <c r="C30" t="s">
        <v>184</v>
      </c>
    </row>
    <row r="32" spans="2:5">
      <c r="C32" t="s">
        <v>182</v>
      </c>
    </row>
    <row r="33" spans="3:3">
      <c r="C33" t="s">
        <v>183</v>
      </c>
    </row>
    <row r="34" spans="3:3">
      <c r="C34" t="s">
        <v>185</v>
      </c>
    </row>
  </sheetData>
  <pageMargins left="0.7" right="0.7" top="0.78740157499999996" bottom="0.78740157499999996" header="0.3" footer="0.3"/>
  <pageSetup paperSize="9" scale="63"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13C9-34A2-6144-8E86-2B81D0573607}">
  <sheetPr>
    <pageSetUpPr fitToPage="1"/>
  </sheetPr>
  <dimension ref="C4:G24"/>
  <sheetViews>
    <sheetView workbookViewId="0">
      <selection activeCell="E23" sqref="E23"/>
    </sheetView>
  </sheetViews>
  <sheetFormatPr baseColWidth="10" defaultRowHeight="16"/>
  <cols>
    <col min="3" max="3" width="14" customWidth="1"/>
    <col min="4" max="4" width="12.33203125" customWidth="1"/>
    <col min="5" max="5" width="18" customWidth="1"/>
    <col min="6" max="6" width="25.1640625" customWidth="1"/>
    <col min="7" max="7" width="29.5" customWidth="1"/>
  </cols>
  <sheetData>
    <row r="4" spans="3:7">
      <c r="C4" s="25" t="s">
        <v>186</v>
      </c>
      <c r="D4" s="25" t="s">
        <v>160</v>
      </c>
      <c r="E4" s="25" t="s">
        <v>153</v>
      </c>
      <c r="F4" s="25" t="s">
        <v>166</v>
      </c>
      <c r="G4" s="25" t="s">
        <v>167</v>
      </c>
    </row>
    <row r="5" spans="3:7">
      <c r="C5">
        <v>0</v>
      </c>
      <c r="D5">
        <v>3.0510000000000002</v>
      </c>
      <c r="E5">
        <f>D5/26*0.001*1000</f>
        <v>0.11734615384615386</v>
      </c>
      <c r="F5">
        <f>E5/(0.06*0.3307)</f>
        <v>5.9140285175967078</v>
      </c>
      <c r="G5">
        <v>100</v>
      </c>
    </row>
    <row r="6" spans="3:7">
      <c r="C6">
        <v>40</v>
      </c>
      <c r="D6">
        <v>2.8980000000000001</v>
      </c>
      <c r="E6">
        <f t="shared" ref="E6:E13" si="0">D6/26*0.001*1000</f>
        <v>0.11146153846153847</v>
      </c>
      <c r="F6">
        <f>E6/(0.06*0.3307)</f>
        <v>5.6174548161243063</v>
      </c>
      <c r="G6">
        <f>F6/$F$5*100</f>
        <v>94.985250737463119</v>
      </c>
    </row>
    <row r="7" spans="3:7">
      <c r="C7">
        <v>49</v>
      </c>
      <c r="D7">
        <v>2.9790000000000001</v>
      </c>
      <c r="E7">
        <f t="shared" si="0"/>
        <v>0.11457692307692308</v>
      </c>
      <c r="F7">
        <f t="shared" ref="F7:F13" si="1">E7/(0.06*0.3307)</f>
        <v>5.7744644227861652</v>
      </c>
      <c r="G7">
        <f t="shared" ref="G7:G13" si="2">F7/$F$5*100</f>
        <v>97.640117994100279</v>
      </c>
    </row>
    <row r="8" spans="3:7">
      <c r="C8">
        <v>52</v>
      </c>
      <c r="D8">
        <v>3.0179999999999998</v>
      </c>
      <c r="E8">
        <f t="shared" si="0"/>
        <v>0.11607692307692306</v>
      </c>
      <c r="F8">
        <f t="shared" si="1"/>
        <v>5.8500616408085415</v>
      </c>
      <c r="G8">
        <f t="shared" si="2"/>
        <v>98.91838741396262</v>
      </c>
    </row>
    <row r="9" spans="3:7">
      <c r="C9">
        <v>58</v>
      </c>
      <c r="D9">
        <v>2.5680000000000001</v>
      </c>
      <c r="E9">
        <f t="shared" si="0"/>
        <v>9.8769230769230776E-2</v>
      </c>
      <c r="F9">
        <f t="shared" si="1"/>
        <v>4.9777860482426561</v>
      </c>
      <c r="G9">
        <f t="shared" si="2"/>
        <v>84.169124877089473</v>
      </c>
    </row>
    <row r="10" spans="3:7">
      <c r="C10">
        <v>61</v>
      </c>
      <c r="D10">
        <v>1.845</v>
      </c>
      <c r="E10">
        <f t="shared" si="0"/>
        <v>7.0961538461538465E-2</v>
      </c>
      <c r="F10">
        <f t="shared" si="1"/>
        <v>3.5763299295201327</v>
      </c>
      <c r="G10">
        <f t="shared" si="2"/>
        <v>60.471976401179937</v>
      </c>
    </row>
    <row r="11" spans="3:7">
      <c r="C11">
        <v>64</v>
      </c>
      <c r="D11">
        <v>3.5999999999999997E-2</v>
      </c>
      <c r="E11">
        <f t="shared" si="0"/>
        <v>1.3846153846153845E-3</v>
      </c>
      <c r="F11">
        <f t="shared" si="1"/>
        <v>6.9782047405270872E-2</v>
      </c>
      <c r="G11">
        <f t="shared" si="2"/>
        <v>1.1799410029498523</v>
      </c>
    </row>
    <row r="12" spans="3:7">
      <c r="C12">
        <v>70</v>
      </c>
      <c r="D12">
        <v>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3:7">
      <c r="C13">
        <v>90</v>
      </c>
      <c r="D13">
        <v>0</v>
      </c>
      <c r="E13">
        <f t="shared" si="0"/>
        <v>0</v>
      </c>
      <c r="F13">
        <f t="shared" si="1"/>
        <v>0</v>
      </c>
      <c r="G13">
        <f t="shared" si="2"/>
        <v>0</v>
      </c>
    </row>
    <row r="24" spans="5:5">
      <c r="E24" t="s">
        <v>187</v>
      </c>
    </row>
  </sheetData>
  <pageMargins left="0.7" right="0.7" top="0.78740157499999996" bottom="0.78740157499999996" header="0.3" footer="0.3"/>
  <pageSetup paperSize="9" scale="80" orientation="landscape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260D-273B-3F40-94E4-D04D9E95DBFA}">
  <dimension ref="B3:I23"/>
  <sheetViews>
    <sheetView tabSelected="1" workbookViewId="0">
      <selection activeCell="J31" sqref="J31"/>
    </sheetView>
  </sheetViews>
  <sheetFormatPr baseColWidth="10" defaultRowHeight="16"/>
  <cols>
    <col min="3" max="3" width="28.6640625" customWidth="1"/>
    <col min="4" max="4" width="24.5" customWidth="1"/>
    <col min="6" max="6" width="21.1640625" customWidth="1"/>
    <col min="7" max="7" width="21.5" customWidth="1"/>
    <col min="8" max="8" width="34.1640625" customWidth="1"/>
    <col min="9" max="9" width="29.83203125" customWidth="1"/>
  </cols>
  <sheetData>
    <row r="3" spans="2:9">
      <c r="B3" t="s">
        <v>212</v>
      </c>
      <c r="C3" t="s">
        <v>218</v>
      </c>
      <c r="D3" t="s">
        <v>211</v>
      </c>
      <c r="F3" t="s">
        <v>213</v>
      </c>
      <c r="G3" t="s">
        <v>216</v>
      </c>
      <c r="H3" t="s">
        <v>214</v>
      </c>
      <c r="I3" t="s">
        <v>215</v>
      </c>
    </row>
    <row r="4" spans="2:9">
      <c r="B4">
        <v>0</v>
      </c>
      <c r="C4">
        <v>0</v>
      </c>
      <c r="D4">
        <v>3600</v>
      </c>
      <c r="F4">
        <v>0</v>
      </c>
      <c r="G4">
        <v>100</v>
      </c>
      <c r="H4">
        <v>15.038</v>
      </c>
      <c r="I4">
        <v>0</v>
      </c>
    </row>
    <row r="5" spans="2:9">
      <c r="B5">
        <v>14.5</v>
      </c>
      <c r="C5">
        <v>290</v>
      </c>
      <c r="D5">
        <f>3600-C5</f>
        <v>3310</v>
      </c>
      <c r="F5">
        <f>C5/D4*100</f>
        <v>8.0555555555555554</v>
      </c>
      <c r="G5">
        <f>100-(C5/D4*100)</f>
        <v>91.944444444444443</v>
      </c>
      <c r="H5">
        <f>(H4/100)*G5</f>
        <v>13.826605555555556</v>
      </c>
      <c r="I5">
        <f>(H4/100)*F5</f>
        <v>1.2113944444444444</v>
      </c>
    </row>
    <row r="6" spans="2:9">
      <c r="B6">
        <v>29.6</v>
      </c>
      <c r="C6">
        <f>20*B6</f>
        <v>592</v>
      </c>
      <c r="D6">
        <f>3600-C6</f>
        <v>3008</v>
      </c>
      <c r="F6">
        <f>C6/D4*100</f>
        <v>16.444444444444446</v>
      </c>
      <c r="G6">
        <f>100-(C6/D4*100)</f>
        <v>83.555555555555557</v>
      </c>
      <c r="H6">
        <f>(H4/100)*G6</f>
        <v>12.565084444444446</v>
      </c>
      <c r="I6">
        <f>(H4/100)*F6</f>
        <v>2.4729155555555562</v>
      </c>
    </row>
    <row r="7" spans="2:9">
      <c r="B7">
        <v>44.5</v>
      </c>
      <c r="C7">
        <f>20*B7</f>
        <v>890</v>
      </c>
      <c r="D7">
        <f>3600-C7</f>
        <v>2710</v>
      </c>
      <c r="F7">
        <f>C7/D4*100</f>
        <v>24.722222222222221</v>
      </c>
      <c r="G7">
        <f>100-(C7/D4*100)</f>
        <v>75.277777777777771</v>
      </c>
      <c r="H7">
        <f>(H4/100)*G7</f>
        <v>11.320272222222222</v>
      </c>
      <c r="I7">
        <f>(H4/100)*F7</f>
        <v>3.7177277777777782</v>
      </c>
    </row>
    <row r="8" spans="2:9">
      <c r="B8">
        <v>58.25</v>
      </c>
      <c r="C8">
        <f>20*B8</f>
        <v>1165</v>
      </c>
      <c r="D8">
        <f>3600-C8</f>
        <v>2435</v>
      </c>
      <c r="F8">
        <f>C8/D4*100</f>
        <v>32.361111111111114</v>
      </c>
      <c r="G8">
        <f>100-(C8/D4*100)</f>
        <v>67.638888888888886</v>
      </c>
      <c r="H8">
        <f>(H4/100)*G8</f>
        <v>10.171536111111111</v>
      </c>
      <c r="I8">
        <f>(H4/100)*F8</f>
        <v>4.86646388888889</v>
      </c>
    </row>
    <row r="9" spans="2:9">
      <c r="B9">
        <v>119</v>
      </c>
      <c r="C9">
        <f>20*B9</f>
        <v>2380</v>
      </c>
      <c r="D9">
        <f>3600-C9</f>
        <v>1220</v>
      </c>
      <c r="F9">
        <f>C9/D4*100</f>
        <v>66.111111111111114</v>
      </c>
      <c r="G9">
        <f>100-(C9/D4*100)</f>
        <v>33.888888888888886</v>
      </c>
      <c r="H9">
        <f>(H4/100)*G9</f>
        <v>5.0962111111111108</v>
      </c>
      <c r="I9">
        <f>(H4/100)*F9</f>
        <v>9.9417888888888903</v>
      </c>
    </row>
    <row r="10" spans="2:9">
      <c r="B10">
        <v>180</v>
      </c>
      <c r="C10">
        <f>20*B10</f>
        <v>3600</v>
      </c>
      <c r="D10">
        <v>0</v>
      </c>
      <c r="F10">
        <f>C10/D4*100</f>
        <v>100</v>
      </c>
      <c r="G10">
        <v>0</v>
      </c>
      <c r="H10">
        <v>0</v>
      </c>
      <c r="I10">
        <f>(H4/100)*F10</f>
        <v>15.038000000000002</v>
      </c>
    </row>
    <row r="21" spans="3:3">
      <c r="C21" t="s">
        <v>217</v>
      </c>
    </row>
    <row r="23" spans="3:3">
      <c r="C23" t="s">
        <v>219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9AA6-5049-FE4D-B073-CB30F1952D98}">
  <sheetPr>
    <pageSetUpPr fitToPage="1"/>
  </sheetPr>
  <dimension ref="B3:H48"/>
  <sheetViews>
    <sheetView topLeftCell="A8" workbookViewId="0">
      <selection activeCell="G27" sqref="G27"/>
    </sheetView>
  </sheetViews>
  <sheetFormatPr baseColWidth="10" defaultRowHeight="16"/>
  <cols>
    <col min="2" max="2" width="27.1640625" customWidth="1"/>
    <col min="3" max="3" width="19.6640625" customWidth="1"/>
    <col min="4" max="4" width="23.83203125" customWidth="1"/>
    <col min="5" max="5" width="18.6640625" customWidth="1"/>
    <col min="6" max="6" width="15" customWidth="1"/>
    <col min="7" max="7" width="32.33203125" customWidth="1"/>
  </cols>
  <sheetData>
    <row r="3" spans="2:4">
      <c r="B3" t="s">
        <v>15</v>
      </c>
      <c r="C3" t="s">
        <v>16</v>
      </c>
      <c r="D3" t="s">
        <v>48</v>
      </c>
    </row>
    <row r="4" spans="2:4">
      <c r="B4">
        <v>0.70399999999999996</v>
      </c>
      <c r="C4">
        <v>0.15</v>
      </c>
      <c r="D4">
        <v>0.70399999999999996</v>
      </c>
    </row>
    <row r="5" spans="2:4">
      <c r="B5">
        <v>0.92700000000000005</v>
      </c>
      <c r="C5">
        <v>0.3</v>
      </c>
      <c r="D5">
        <v>0.92700000000000005</v>
      </c>
    </row>
    <row r="6" spans="2:4">
      <c r="B6">
        <v>1.054</v>
      </c>
      <c r="C6">
        <v>0.45</v>
      </c>
      <c r="D6">
        <v>1.054</v>
      </c>
    </row>
    <row r="7" spans="2:4">
      <c r="B7">
        <v>1.2709999999999999</v>
      </c>
      <c r="C7">
        <v>0.6</v>
      </c>
      <c r="D7">
        <v>1.2709999999999999</v>
      </c>
    </row>
    <row r="8" spans="2:4">
      <c r="C8">
        <v>0.75</v>
      </c>
      <c r="D8">
        <v>1.3879999999999999</v>
      </c>
    </row>
    <row r="9" spans="2:4">
      <c r="C9">
        <v>0.9</v>
      </c>
      <c r="D9">
        <v>1.518</v>
      </c>
    </row>
    <row r="10" spans="2:4">
      <c r="C10">
        <v>1.2</v>
      </c>
      <c r="D10">
        <v>1.681</v>
      </c>
    </row>
    <row r="11" spans="2:4">
      <c r="C11">
        <v>1.5</v>
      </c>
      <c r="D11">
        <v>1.802</v>
      </c>
    </row>
    <row r="12" spans="2:4">
      <c r="C12">
        <v>2</v>
      </c>
      <c r="D12">
        <v>1.9670000000000001</v>
      </c>
    </row>
    <row r="13" spans="2:4">
      <c r="C13">
        <v>2.5</v>
      </c>
      <c r="D13">
        <v>2.02</v>
      </c>
    </row>
    <row r="14" spans="2:4">
      <c r="C14">
        <v>5</v>
      </c>
      <c r="D14">
        <v>2.1779999999999999</v>
      </c>
    </row>
    <row r="16" spans="2:4">
      <c r="B16" s="9" t="s">
        <v>49</v>
      </c>
    </row>
    <row r="17" spans="2:8">
      <c r="B17" s="5" t="s">
        <v>50</v>
      </c>
      <c r="C17" t="s">
        <v>51</v>
      </c>
    </row>
    <row r="20" spans="2:8">
      <c r="B20" t="s">
        <v>15</v>
      </c>
      <c r="C20" t="s">
        <v>17</v>
      </c>
      <c r="D20" t="s">
        <v>52</v>
      </c>
      <c r="E20" t="s">
        <v>16</v>
      </c>
      <c r="G20" t="s">
        <v>53</v>
      </c>
      <c r="H20" t="s">
        <v>17</v>
      </c>
    </row>
    <row r="21" spans="2:8">
      <c r="B21">
        <v>0</v>
      </c>
      <c r="C21">
        <v>0</v>
      </c>
      <c r="D21">
        <v>0</v>
      </c>
      <c r="E21">
        <v>0</v>
      </c>
    </row>
    <row r="22" spans="2:8">
      <c r="B22">
        <v>0.70399999999999996</v>
      </c>
      <c r="C22">
        <v>0.871</v>
      </c>
      <c r="D22">
        <f>B22/C22</f>
        <v>0.80826636050516643</v>
      </c>
      <c r="E22">
        <v>0.15</v>
      </c>
      <c r="G22">
        <v>0.70399999999999996</v>
      </c>
      <c r="H22">
        <v>0.871</v>
      </c>
    </row>
    <row r="23" spans="2:8">
      <c r="B23">
        <v>0.92700000000000005</v>
      </c>
      <c r="C23">
        <v>0.82499999999999996</v>
      </c>
      <c r="D23">
        <f t="shared" ref="D23:D29" si="0">B23/C23</f>
        <v>1.1236363636363638</v>
      </c>
      <c r="E23">
        <v>0.3</v>
      </c>
      <c r="G23">
        <v>0.92700000000000005</v>
      </c>
      <c r="H23">
        <v>0.82499999999999996</v>
      </c>
    </row>
    <row r="24" spans="2:8">
      <c r="B24">
        <v>1.054</v>
      </c>
      <c r="C24">
        <v>0.77600000000000002</v>
      </c>
      <c r="D24">
        <f t="shared" si="0"/>
        <v>1.3582474226804124</v>
      </c>
      <c r="E24">
        <v>0.45</v>
      </c>
      <c r="G24">
        <v>1.054</v>
      </c>
      <c r="H24">
        <v>0.77600000000000002</v>
      </c>
    </row>
    <row r="25" spans="2:8">
      <c r="B25">
        <v>1.2709999999999999</v>
      </c>
      <c r="C25">
        <v>0.77200000000000002</v>
      </c>
      <c r="D25">
        <f t="shared" si="0"/>
        <v>1.6463730569948185</v>
      </c>
      <c r="E25">
        <v>0.6</v>
      </c>
      <c r="G25">
        <v>1.2709999999999999</v>
      </c>
      <c r="H25">
        <v>0.77200000000000002</v>
      </c>
    </row>
    <row r="26" spans="2:8">
      <c r="B26">
        <v>1.3879999999999999</v>
      </c>
      <c r="C26">
        <v>0.67500000000000004</v>
      </c>
      <c r="D26">
        <f t="shared" si="0"/>
        <v>2.0562962962962961</v>
      </c>
      <c r="E26">
        <v>0.75</v>
      </c>
      <c r="G26">
        <v>1.3879999999999999</v>
      </c>
      <c r="H26">
        <v>0.67500000000000004</v>
      </c>
    </row>
    <row r="27" spans="2:8">
      <c r="B27">
        <v>1.518</v>
      </c>
      <c r="C27">
        <v>0.63600000000000001</v>
      </c>
      <c r="D27">
        <f t="shared" si="0"/>
        <v>2.3867924528301887</v>
      </c>
      <c r="E27">
        <v>0.9</v>
      </c>
      <c r="G27">
        <v>1.518</v>
      </c>
      <c r="H27">
        <v>0.63600000000000001</v>
      </c>
    </row>
    <row r="28" spans="2:8">
      <c r="B28">
        <v>1.681</v>
      </c>
      <c r="C28">
        <v>0.57799999999999996</v>
      </c>
      <c r="D28">
        <f t="shared" si="0"/>
        <v>2.9083044982698967</v>
      </c>
      <c r="E28">
        <v>1.2</v>
      </c>
      <c r="G28">
        <v>1.681</v>
      </c>
      <c r="H28">
        <v>0.57799999999999996</v>
      </c>
    </row>
    <row r="29" spans="2:8">
      <c r="B29">
        <v>1.802</v>
      </c>
      <c r="C29">
        <v>0.53100000000000003</v>
      </c>
      <c r="D29">
        <f t="shared" si="0"/>
        <v>3.3935969868173257</v>
      </c>
      <c r="E29">
        <v>1.5</v>
      </c>
      <c r="G29">
        <v>1.802</v>
      </c>
      <c r="H29">
        <v>0.53100000000000003</v>
      </c>
    </row>
    <row r="30" spans="2:8">
      <c r="E30">
        <v>2</v>
      </c>
      <c r="G30">
        <v>1.9670000000000001</v>
      </c>
      <c r="H30">
        <v>0.48699999999999999</v>
      </c>
    </row>
    <row r="31" spans="2:8">
      <c r="E31">
        <v>2.5</v>
      </c>
      <c r="G31">
        <v>2.02</v>
      </c>
      <c r="H31">
        <v>0.46899999999999997</v>
      </c>
    </row>
    <row r="32" spans="2:8">
      <c r="E32">
        <v>5</v>
      </c>
      <c r="G32">
        <v>2.1779999999999999</v>
      </c>
      <c r="H32">
        <v>0.41099999999999998</v>
      </c>
    </row>
    <row r="34" spans="2:8">
      <c r="B34" s="6" t="s">
        <v>54</v>
      </c>
    </row>
    <row r="35" spans="2:8">
      <c r="B35" t="s">
        <v>55</v>
      </c>
      <c r="C35" t="s">
        <v>56</v>
      </c>
    </row>
    <row r="36" spans="2:8">
      <c r="B36" t="s">
        <v>57</v>
      </c>
      <c r="C36" t="s">
        <v>56</v>
      </c>
    </row>
    <row r="37" spans="2:8">
      <c r="G37" t="s">
        <v>191</v>
      </c>
    </row>
    <row r="38" spans="2:8">
      <c r="G38">
        <f>G22/H22</f>
        <v>0.80826636050516643</v>
      </c>
      <c r="H38">
        <v>0.15</v>
      </c>
    </row>
    <row r="39" spans="2:8">
      <c r="G39">
        <f t="shared" ref="G39:G48" si="1">G23/H23</f>
        <v>1.1236363636363638</v>
      </c>
      <c r="H39">
        <v>0.3</v>
      </c>
    </row>
    <row r="40" spans="2:8">
      <c r="G40">
        <f t="shared" si="1"/>
        <v>1.3582474226804124</v>
      </c>
      <c r="H40">
        <v>0.45</v>
      </c>
    </row>
    <row r="41" spans="2:8">
      <c r="G41">
        <f t="shared" si="1"/>
        <v>1.6463730569948185</v>
      </c>
      <c r="H41">
        <v>0.6</v>
      </c>
    </row>
    <row r="42" spans="2:8">
      <c r="G42">
        <f t="shared" si="1"/>
        <v>2.0562962962962961</v>
      </c>
      <c r="H42">
        <v>0.75</v>
      </c>
    </row>
    <row r="43" spans="2:8">
      <c r="G43">
        <f t="shared" si="1"/>
        <v>2.3867924528301887</v>
      </c>
      <c r="H43">
        <v>0.9</v>
      </c>
    </row>
    <row r="44" spans="2:8">
      <c r="G44">
        <f t="shared" si="1"/>
        <v>2.9083044982698967</v>
      </c>
      <c r="H44">
        <v>1.2</v>
      </c>
    </row>
    <row r="45" spans="2:8">
      <c r="G45">
        <f t="shared" si="1"/>
        <v>3.3935969868173257</v>
      </c>
      <c r="H45">
        <v>1.5</v>
      </c>
    </row>
    <row r="46" spans="2:8">
      <c r="G46">
        <f>G30/H30</f>
        <v>4.0390143737166326</v>
      </c>
      <c r="H46">
        <v>2</v>
      </c>
    </row>
    <row r="47" spans="2:8">
      <c r="G47">
        <f t="shared" si="1"/>
        <v>4.3070362473347554</v>
      </c>
      <c r="H47">
        <v>2.5</v>
      </c>
    </row>
    <row r="48" spans="2:8">
      <c r="G48">
        <f t="shared" si="1"/>
        <v>5.2992700729927007</v>
      </c>
      <c r="H48">
        <v>5</v>
      </c>
    </row>
  </sheetData>
  <pageMargins left="0.7" right="0.7" top="0.78740157499999996" bottom="0.78740157499999996" header="0.3" footer="0.3"/>
  <pageSetup paperSize="9" scale="5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CEE4-7CAA-EE4E-8CB3-B2F85E2C193D}">
  <sheetPr>
    <pageSetUpPr fitToPage="1"/>
  </sheetPr>
  <dimension ref="B1:N95"/>
  <sheetViews>
    <sheetView topLeftCell="A61" zoomScale="86" workbookViewId="0">
      <selection activeCell="N62" sqref="N62"/>
    </sheetView>
  </sheetViews>
  <sheetFormatPr baseColWidth="10" defaultRowHeight="16"/>
  <cols>
    <col min="2" max="2" width="13.6640625" customWidth="1"/>
    <col min="5" max="5" width="18.83203125" customWidth="1"/>
    <col min="14" max="14" width="49.83203125" customWidth="1"/>
  </cols>
  <sheetData>
    <row r="1" spans="2:12">
      <c r="B1" s="11" t="s">
        <v>58</v>
      </c>
    </row>
    <row r="4" spans="2:12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</row>
    <row r="5" spans="2:12">
      <c r="B5">
        <v>400</v>
      </c>
      <c r="C5">
        <v>4.62E-3</v>
      </c>
      <c r="D5">
        <v>1.125E-2</v>
      </c>
      <c r="E5">
        <v>1.6449999999999999E-2</v>
      </c>
      <c r="F5">
        <v>2.827E-2</v>
      </c>
      <c r="G5">
        <v>1.8769999999999998E-2</v>
      </c>
      <c r="H5">
        <v>1.5509999999999999E-2</v>
      </c>
      <c r="I5">
        <v>1.498E-2</v>
      </c>
      <c r="J5">
        <v>9.4199999999999996E-3</v>
      </c>
      <c r="K5">
        <v>6.9499999999999996E-3</v>
      </c>
      <c r="L5">
        <v>6.5500000000000003E-3</v>
      </c>
    </row>
    <row r="6" spans="2:12">
      <c r="B6">
        <v>398</v>
      </c>
      <c r="C6">
        <v>5.5199999999999997E-3</v>
      </c>
      <c r="D6">
        <v>1.332E-2</v>
      </c>
      <c r="E6">
        <v>1.968E-2</v>
      </c>
      <c r="F6">
        <v>3.3849999999999998E-2</v>
      </c>
      <c r="G6">
        <v>2.3040000000000001E-2</v>
      </c>
      <c r="H6">
        <v>1.8759999999999999E-2</v>
      </c>
      <c r="I6">
        <v>1.8249999999999999E-2</v>
      </c>
      <c r="J6">
        <v>1.2630000000000001E-2</v>
      </c>
      <c r="K6">
        <v>9.4699999999999993E-3</v>
      </c>
      <c r="L6">
        <v>9.3100000000000006E-3</v>
      </c>
    </row>
    <row r="7" spans="2:12">
      <c r="B7">
        <v>396</v>
      </c>
      <c r="C7">
        <v>6.2399999999999999E-3</v>
      </c>
      <c r="D7">
        <v>1.5859999999999999E-2</v>
      </c>
      <c r="E7">
        <v>2.3599999999999999E-2</v>
      </c>
      <c r="F7">
        <v>4.0469999999999999E-2</v>
      </c>
      <c r="G7">
        <v>2.7859999999999999E-2</v>
      </c>
      <c r="H7">
        <v>2.2610000000000002E-2</v>
      </c>
      <c r="I7">
        <v>2.2950000000000002E-2</v>
      </c>
      <c r="J7">
        <v>1.6629999999999999E-2</v>
      </c>
      <c r="K7">
        <v>1.303E-2</v>
      </c>
      <c r="L7">
        <v>1.278E-2</v>
      </c>
    </row>
    <row r="8" spans="2:12">
      <c r="B8">
        <v>394</v>
      </c>
      <c r="C8">
        <v>7.0299999999999998E-3</v>
      </c>
      <c r="D8">
        <v>1.8589999999999999E-2</v>
      </c>
      <c r="E8">
        <v>2.7859999999999999E-2</v>
      </c>
      <c r="F8">
        <v>4.8180000000000001E-2</v>
      </c>
      <c r="G8">
        <v>3.3599999999999998E-2</v>
      </c>
      <c r="H8">
        <v>2.743E-2</v>
      </c>
      <c r="I8">
        <v>2.8309999999999998E-2</v>
      </c>
      <c r="J8">
        <v>2.146E-2</v>
      </c>
      <c r="K8">
        <v>1.7930000000000001E-2</v>
      </c>
      <c r="L8">
        <v>1.7260000000000001E-2</v>
      </c>
    </row>
    <row r="9" spans="2:12">
      <c r="B9">
        <v>392</v>
      </c>
      <c r="C9">
        <v>8.0499999999999999E-3</v>
      </c>
      <c r="D9">
        <v>2.24E-2</v>
      </c>
      <c r="E9">
        <v>3.397E-2</v>
      </c>
      <c r="F9">
        <v>5.8189999999999999E-2</v>
      </c>
      <c r="G9">
        <v>4.1390000000000003E-2</v>
      </c>
      <c r="H9">
        <v>3.3930000000000002E-2</v>
      </c>
      <c r="I9">
        <v>3.6119999999999999E-2</v>
      </c>
      <c r="J9">
        <v>2.9080000000000002E-2</v>
      </c>
      <c r="K9">
        <v>2.5219999999999999E-2</v>
      </c>
      <c r="L9">
        <v>2.4289999999999999E-2</v>
      </c>
    </row>
    <row r="10" spans="2:12">
      <c r="B10">
        <v>390</v>
      </c>
      <c r="C10">
        <v>9.7999999999999997E-3</v>
      </c>
      <c r="D10">
        <v>2.7279999999999999E-2</v>
      </c>
      <c r="E10">
        <v>4.1180000000000001E-2</v>
      </c>
      <c r="F10">
        <v>7.0150000000000004E-2</v>
      </c>
      <c r="G10">
        <v>5.0439999999999999E-2</v>
      </c>
      <c r="H10">
        <v>4.1840000000000002E-2</v>
      </c>
      <c r="I10">
        <v>4.5089999999999998E-2</v>
      </c>
      <c r="J10">
        <v>3.7810000000000003E-2</v>
      </c>
      <c r="K10">
        <v>3.397E-2</v>
      </c>
      <c r="L10">
        <v>3.3119999999999997E-2</v>
      </c>
    </row>
    <row r="11" spans="2:12">
      <c r="B11">
        <v>388</v>
      </c>
      <c r="C11">
        <v>1.1650000000000001E-2</v>
      </c>
      <c r="D11">
        <v>3.3480000000000003E-2</v>
      </c>
      <c r="E11">
        <v>5.0939999999999999E-2</v>
      </c>
      <c r="F11">
        <v>8.6989999999999998E-2</v>
      </c>
      <c r="G11">
        <v>6.3310000000000005E-2</v>
      </c>
      <c r="H11">
        <v>5.2830000000000002E-2</v>
      </c>
      <c r="I11">
        <v>5.8599999999999999E-2</v>
      </c>
      <c r="J11">
        <v>5.1159999999999997E-2</v>
      </c>
      <c r="K11">
        <v>4.7149999999999997E-2</v>
      </c>
      <c r="L11">
        <v>4.5499999999999999E-2</v>
      </c>
    </row>
    <row r="12" spans="2:12">
      <c r="B12">
        <v>386</v>
      </c>
      <c r="C12">
        <v>1.469E-2</v>
      </c>
      <c r="D12">
        <v>4.2560000000000001E-2</v>
      </c>
      <c r="E12">
        <v>6.4939999999999998E-2</v>
      </c>
      <c r="F12">
        <v>0.11031000000000001</v>
      </c>
      <c r="G12">
        <v>8.1729999999999997E-2</v>
      </c>
      <c r="H12">
        <v>6.7769999999999997E-2</v>
      </c>
      <c r="I12">
        <v>7.7700000000000005E-2</v>
      </c>
      <c r="J12">
        <v>6.9519999999999998E-2</v>
      </c>
      <c r="K12">
        <v>6.54E-2</v>
      </c>
      <c r="L12">
        <v>6.3740000000000005E-2</v>
      </c>
    </row>
    <row r="13" spans="2:12">
      <c r="B13">
        <v>384</v>
      </c>
      <c r="C13">
        <v>1.787E-2</v>
      </c>
      <c r="D13">
        <v>5.2990000000000002E-2</v>
      </c>
      <c r="E13">
        <v>8.0460000000000004E-2</v>
      </c>
      <c r="F13">
        <v>0.13653000000000001</v>
      </c>
      <c r="G13">
        <v>0.1024</v>
      </c>
      <c r="H13">
        <v>8.5650000000000004E-2</v>
      </c>
      <c r="I13">
        <v>9.9169999999999994E-2</v>
      </c>
      <c r="J13">
        <v>9.0709999999999999E-2</v>
      </c>
      <c r="K13">
        <v>8.6139999999999994E-2</v>
      </c>
      <c r="L13">
        <v>8.4129999999999996E-2</v>
      </c>
    </row>
    <row r="14" spans="2:12">
      <c r="B14">
        <v>382</v>
      </c>
      <c r="C14">
        <v>2.2409999999999999E-2</v>
      </c>
      <c r="D14">
        <v>6.7839999999999998E-2</v>
      </c>
      <c r="E14">
        <v>0.10358000000000001</v>
      </c>
      <c r="F14">
        <v>0.17448</v>
      </c>
      <c r="G14">
        <v>0.13253000000000001</v>
      </c>
      <c r="H14">
        <v>0.11088000000000001</v>
      </c>
      <c r="I14">
        <v>0.13028999999999999</v>
      </c>
      <c r="J14">
        <v>0.12152</v>
      </c>
      <c r="K14">
        <v>0.11699</v>
      </c>
      <c r="L14">
        <v>0.1142</v>
      </c>
    </row>
    <row r="15" spans="2:12">
      <c r="B15">
        <v>380</v>
      </c>
      <c r="C15">
        <v>2.886E-2</v>
      </c>
      <c r="D15">
        <v>8.8609999999999994E-2</v>
      </c>
      <c r="E15">
        <v>0.13477</v>
      </c>
      <c r="F15">
        <v>0.22577</v>
      </c>
      <c r="G15">
        <v>0.17286000000000001</v>
      </c>
      <c r="H15">
        <v>0.14530999999999999</v>
      </c>
      <c r="I15">
        <v>0.17205999999999999</v>
      </c>
      <c r="J15">
        <v>0.16339000000000001</v>
      </c>
      <c r="K15">
        <v>0.15814</v>
      </c>
      <c r="L15">
        <v>0.15495</v>
      </c>
    </row>
    <row r="16" spans="2:12">
      <c r="B16">
        <v>378</v>
      </c>
      <c r="C16">
        <v>3.483E-2</v>
      </c>
      <c r="D16">
        <v>0.10988000000000001</v>
      </c>
      <c r="E16">
        <v>0.16741</v>
      </c>
      <c r="F16">
        <v>0.28005000000000002</v>
      </c>
      <c r="G16">
        <v>0.21539</v>
      </c>
      <c r="H16">
        <v>0.18128</v>
      </c>
      <c r="I16">
        <v>0.21653</v>
      </c>
      <c r="J16">
        <v>0.20721000000000001</v>
      </c>
      <c r="K16">
        <v>0.20197999999999999</v>
      </c>
      <c r="L16">
        <v>0.19772000000000001</v>
      </c>
    </row>
    <row r="17" spans="2:12">
      <c r="B17">
        <v>376</v>
      </c>
      <c r="C17">
        <v>4.2930000000000003E-2</v>
      </c>
      <c r="D17">
        <v>0.13658000000000001</v>
      </c>
      <c r="E17">
        <v>0.20838999999999999</v>
      </c>
      <c r="F17">
        <v>0.34755999999999998</v>
      </c>
      <c r="G17">
        <v>0.26939000000000002</v>
      </c>
      <c r="H17">
        <v>0.22614999999999999</v>
      </c>
      <c r="I17">
        <v>0.27237</v>
      </c>
      <c r="J17">
        <v>0.26185999999999998</v>
      </c>
      <c r="K17">
        <v>0.25627</v>
      </c>
      <c r="L17">
        <v>0.25153999999999999</v>
      </c>
    </row>
    <row r="18" spans="2:12">
      <c r="B18">
        <v>374</v>
      </c>
      <c r="C18">
        <v>5.391E-2</v>
      </c>
      <c r="D18">
        <v>0.17149</v>
      </c>
      <c r="E18">
        <v>0.26062000000000002</v>
      </c>
      <c r="F18">
        <v>0.43429000000000001</v>
      </c>
      <c r="G18">
        <v>0.33785999999999999</v>
      </c>
      <c r="H18">
        <v>0.28447</v>
      </c>
      <c r="I18">
        <v>0.34394999999999998</v>
      </c>
      <c r="J18">
        <v>0.33301999999999998</v>
      </c>
      <c r="K18">
        <v>0.32679999999999998</v>
      </c>
      <c r="L18">
        <v>0.32085000000000002</v>
      </c>
    </row>
    <row r="19" spans="2:12">
      <c r="B19">
        <v>372</v>
      </c>
      <c r="C19">
        <v>6.4640000000000003E-2</v>
      </c>
      <c r="D19">
        <v>0.20666999999999999</v>
      </c>
      <c r="E19">
        <v>0.31495000000000001</v>
      </c>
      <c r="F19">
        <v>0.52273999999999998</v>
      </c>
      <c r="G19">
        <v>0.40797</v>
      </c>
      <c r="H19">
        <v>0.34392</v>
      </c>
      <c r="I19">
        <v>0.41685</v>
      </c>
      <c r="J19">
        <v>0.40537000000000001</v>
      </c>
      <c r="K19">
        <v>0.39815</v>
      </c>
      <c r="L19">
        <v>0.39133000000000001</v>
      </c>
    </row>
    <row r="20" spans="2:12">
      <c r="B20">
        <v>370</v>
      </c>
      <c r="C20">
        <v>7.7329999999999996E-2</v>
      </c>
      <c r="D20">
        <v>0.24868999999999999</v>
      </c>
      <c r="E20">
        <v>0.37819999999999998</v>
      </c>
      <c r="F20">
        <v>0.62748999999999999</v>
      </c>
      <c r="G20">
        <v>0.49167</v>
      </c>
      <c r="H20">
        <v>0.41436000000000001</v>
      </c>
      <c r="I20">
        <v>0.50292999999999999</v>
      </c>
      <c r="J20">
        <v>0.49001</v>
      </c>
      <c r="K20">
        <v>0.48304000000000002</v>
      </c>
      <c r="L20">
        <v>0.47427000000000002</v>
      </c>
    </row>
    <row r="21" spans="2:12">
      <c r="B21">
        <v>368</v>
      </c>
      <c r="C21">
        <v>9.1689999999999994E-2</v>
      </c>
      <c r="D21">
        <v>0.29687000000000002</v>
      </c>
      <c r="E21">
        <v>0.45116000000000001</v>
      </c>
      <c r="F21">
        <v>0.74856</v>
      </c>
      <c r="G21">
        <v>0.58701000000000003</v>
      </c>
      <c r="H21">
        <v>0.49530000000000002</v>
      </c>
      <c r="I21">
        <v>0.60277000000000003</v>
      </c>
      <c r="J21">
        <v>0.58826999999999996</v>
      </c>
      <c r="K21">
        <v>0.58067000000000002</v>
      </c>
      <c r="L21">
        <v>0.57028999999999996</v>
      </c>
    </row>
    <row r="22" spans="2:12">
      <c r="B22">
        <v>366</v>
      </c>
      <c r="C22">
        <v>0.10537000000000001</v>
      </c>
      <c r="D22">
        <v>0.34044000000000002</v>
      </c>
      <c r="E22">
        <v>0.51680000000000004</v>
      </c>
      <c r="F22">
        <v>0.85767000000000004</v>
      </c>
      <c r="G22">
        <v>0.67361000000000004</v>
      </c>
      <c r="H22">
        <v>0.56767999999999996</v>
      </c>
      <c r="I22">
        <v>0.69199999999999995</v>
      </c>
      <c r="J22">
        <v>0.67725999999999997</v>
      </c>
      <c r="K22">
        <v>0.66876000000000002</v>
      </c>
      <c r="L22">
        <v>0.65737999999999996</v>
      </c>
    </row>
    <row r="23" spans="2:12">
      <c r="B23">
        <v>364</v>
      </c>
      <c r="C23">
        <v>0.12117</v>
      </c>
      <c r="D23">
        <v>0.39276</v>
      </c>
      <c r="E23">
        <v>0.59648000000000001</v>
      </c>
      <c r="F23">
        <v>0.98877999999999999</v>
      </c>
      <c r="G23">
        <v>0.77656999999999998</v>
      </c>
      <c r="H23">
        <v>0.65610000000000002</v>
      </c>
      <c r="I23">
        <v>0.79969000000000001</v>
      </c>
      <c r="J23">
        <v>0.78332999999999997</v>
      </c>
      <c r="K23">
        <v>0.77412000000000003</v>
      </c>
      <c r="L23">
        <v>0.76070000000000004</v>
      </c>
    </row>
    <row r="24" spans="2:12">
      <c r="B24">
        <v>362</v>
      </c>
      <c r="C24">
        <v>0.1341</v>
      </c>
      <c r="D24">
        <v>0.43874999999999997</v>
      </c>
      <c r="E24">
        <v>0.66544000000000003</v>
      </c>
      <c r="F24">
        <v>1.1038699999999999</v>
      </c>
      <c r="G24">
        <v>0.86856999999999995</v>
      </c>
      <c r="H24">
        <v>0.73268</v>
      </c>
      <c r="I24">
        <v>0.89527999999999996</v>
      </c>
      <c r="J24">
        <v>0.87709999999999999</v>
      </c>
      <c r="K24">
        <v>0.86848999999999998</v>
      </c>
      <c r="L24">
        <v>0.85319999999999996</v>
      </c>
    </row>
    <row r="25" spans="2:12">
      <c r="B25">
        <v>360</v>
      </c>
      <c r="C25">
        <v>0.14749999999999999</v>
      </c>
      <c r="D25">
        <v>0.4803</v>
      </c>
      <c r="E25">
        <v>0.72809000000000001</v>
      </c>
      <c r="F25">
        <v>1.2079299999999999</v>
      </c>
      <c r="G25">
        <v>0.94915000000000005</v>
      </c>
      <c r="H25">
        <v>0.80115000000000003</v>
      </c>
      <c r="I25">
        <v>0.97945000000000004</v>
      </c>
      <c r="J25">
        <v>0.95981000000000005</v>
      </c>
      <c r="K25">
        <v>0.95040000000000002</v>
      </c>
      <c r="L25">
        <v>0.93423</v>
      </c>
    </row>
    <row r="26" spans="2:12">
      <c r="B26">
        <v>358</v>
      </c>
      <c r="C26">
        <v>0.16128000000000001</v>
      </c>
      <c r="D26">
        <v>0.52515000000000001</v>
      </c>
      <c r="E26">
        <v>0.79574</v>
      </c>
      <c r="F26">
        <v>1.31978</v>
      </c>
      <c r="G26">
        <v>1.03772</v>
      </c>
      <c r="H26">
        <v>0.87634000000000001</v>
      </c>
      <c r="I26">
        <v>1.0708200000000001</v>
      </c>
      <c r="J26">
        <v>1.0511999999999999</v>
      </c>
      <c r="K26">
        <v>1.0411600000000001</v>
      </c>
      <c r="L26">
        <v>1.0236700000000001</v>
      </c>
    </row>
    <row r="27" spans="2:12">
      <c r="B27">
        <v>356</v>
      </c>
      <c r="C27">
        <v>0.17243</v>
      </c>
      <c r="D27">
        <v>0.56022000000000005</v>
      </c>
      <c r="E27">
        <v>0.84770000000000001</v>
      </c>
      <c r="F27">
        <v>1.4063000000000001</v>
      </c>
      <c r="G27">
        <v>1.1057600000000001</v>
      </c>
      <c r="H27">
        <v>0.93406</v>
      </c>
      <c r="I27">
        <v>1.1407099999999999</v>
      </c>
      <c r="J27">
        <v>1.1202799999999999</v>
      </c>
      <c r="K27">
        <v>1.11008</v>
      </c>
      <c r="L27">
        <v>1.09145</v>
      </c>
    </row>
    <row r="28" spans="2:12">
      <c r="B28">
        <v>354</v>
      </c>
      <c r="C28">
        <v>0.18235000000000001</v>
      </c>
      <c r="D28">
        <v>0.59104999999999996</v>
      </c>
      <c r="E28">
        <v>0.89331000000000005</v>
      </c>
      <c r="F28">
        <v>1.48051</v>
      </c>
      <c r="G28">
        <v>1.1646700000000001</v>
      </c>
      <c r="H28">
        <v>0.98404000000000003</v>
      </c>
      <c r="I28">
        <v>1.20207</v>
      </c>
      <c r="J28">
        <v>1.18119</v>
      </c>
      <c r="K28">
        <v>1.1712199999999999</v>
      </c>
      <c r="L28">
        <v>1.15124</v>
      </c>
    </row>
    <row r="29" spans="2:12">
      <c r="B29">
        <v>352</v>
      </c>
      <c r="C29">
        <v>0.19208</v>
      </c>
      <c r="D29">
        <v>0.61641000000000001</v>
      </c>
      <c r="E29">
        <v>0.93018999999999996</v>
      </c>
      <c r="F29">
        <v>1.5440100000000001</v>
      </c>
      <c r="G29">
        <v>1.2109799999999999</v>
      </c>
      <c r="H29">
        <v>1.02376</v>
      </c>
      <c r="I29">
        <v>1.2506900000000001</v>
      </c>
      <c r="J29">
        <v>1.2293700000000001</v>
      </c>
      <c r="K29">
        <v>1.2193700000000001</v>
      </c>
      <c r="L29">
        <v>1.1991499999999999</v>
      </c>
    </row>
    <row r="30" spans="2:12">
      <c r="B30">
        <v>350</v>
      </c>
      <c r="C30">
        <v>0.19936999999999999</v>
      </c>
      <c r="D30">
        <v>0.63414000000000004</v>
      </c>
      <c r="E30">
        <v>0.95474999999999999</v>
      </c>
      <c r="F30">
        <v>1.5849500000000001</v>
      </c>
      <c r="G30">
        <v>1.24285</v>
      </c>
      <c r="H30">
        <v>1.0509599999999999</v>
      </c>
      <c r="I30">
        <v>1.2835300000000001</v>
      </c>
      <c r="J30">
        <v>1.26207</v>
      </c>
      <c r="K30">
        <v>1.25217</v>
      </c>
      <c r="L30">
        <v>1.2310000000000001</v>
      </c>
    </row>
    <row r="31" spans="2:12">
      <c r="B31">
        <v>348</v>
      </c>
      <c r="C31">
        <v>0.20609</v>
      </c>
      <c r="D31">
        <v>0.64532999999999996</v>
      </c>
      <c r="E31">
        <v>0.96823000000000004</v>
      </c>
      <c r="F31">
        <v>1.6108</v>
      </c>
      <c r="G31">
        <v>1.25884</v>
      </c>
      <c r="H31">
        <v>1.0648</v>
      </c>
      <c r="I31">
        <v>1.30206</v>
      </c>
      <c r="J31">
        <v>1.27935</v>
      </c>
      <c r="K31">
        <v>1.2698700000000001</v>
      </c>
      <c r="L31">
        <v>1.24875</v>
      </c>
    </row>
    <row r="32" spans="2:12">
      <c r="B32">
        <v>346</v>
      </c>
      <c r="C32">
        <v>0.21185000000000001</v>
      </c>
      <c r="D32" s="12">
        <v>0.64956999999999998</v>
      </c>
      <c r="E32" s="12">
        <v>0.97197999999999996</v>
      </c>
      <c r="F32" s="12">
        <v>1.6174200000000001</v>
      </c>
      <c r="G32" s="12">
        <v>1.2616099999999999</v>
      </c>
      <c r="H32" s="12">
        <v>1.0676600000000001</v>
      </c>
      <c r="I32" s="12">
        <v>1.3058399999999999</v>
      </c>
      <c r="J32" s="12">
        <v>1.28332</v>
      </c>
      <c r="K32" s="12">
        <v>1.2741199999999999</v>
      </c>
      <c r="L32" s="12">
        <v>1.2537400000000001</v>
      </c>
    </row>
    <row r="33" spans="2:14">
      <c r="B33">
        <v>344</v>
      </c>
      <c r="C33">
        <v>0.21693999999999999</v>
      </c>
      <c r="D33">
        <v>0.64768999999999999</v>
      </c>
      <c r="E33">
        <v>0.96392</v>
      </c>
      <c r="F33">
        <v>1.6085799999999999</v>
      </c>
      <c r="G33">
        <v>1.2501199999999999</v>
      </c>
      <c r="H33">
        <v>1.05782</v>
      </c>
      <c r="I33">
        <v>1.2932300000000001</v>
      </c>
      <c r="J33">
        <v>1.2714300000000001</v>
      </c>
      <c r="K33">
        <v>1.2627999999999999</v>
      </c>
      <c r="L33">
        <v>1.24299</v>
      </c>
    </row>
    <row r="34" spans="2:14">
      <c r="B34">
        <v>342</v>
      </c>
      <c r="C34">
        <v>0.22301000000000001</v>
      </c>
      <c r="D34">
        <v>0.63958000000000004</v>
      </c>
      <c r="E34">
        <v>0.94552000000000003</v>
      </c>
      <c r="F34">
        <v>1.5749899999999999</v>
      </c>
      <c r="G34">
        <v>1.2214799999999999</v>
      </c>
      <c r="H34">
        <v>1.0347900000000001</v>
      </c>
      <c r="I34">
        <v>1.26448</v>
      </c>
      <c r="J34">
        <v>1.2435700000000001</v>
      </c>
      <c r="K34">
        <v>1.2351700000000001</v>
      </c>
      <c r="L34">
        <v>1.2149000000000001</v>
      </c>
    </row>
    <row r="35" spans="2:14">
      <c r="B35">
        <v>340</v>
      </c>
      <c r="C35">
        <v>0.22986999999999999</v>
      </c>
      <c r="D35">
        <v>0.62617</v>
      </c>
      <c r="E35">
        <v>0.91649999999999998</v>
      </c>
      <c r="F35">
        <v>1.5293399999999999</v>
      </c>
      <c r="G35">
        <v>1.1788700000000001</v>
      </c>
      <c r="H35">
        <v>0.99816000000000005</v>
      </c>
      <c r="I35">
        <v>1.2208399999999999</v>
      </c>
      <c r="J35">
        <v>1.2012</v>
      </c>
      <c r="K35">
        <v>1.19367</v>
      </c>
      <c r="L35">
        <v>1.1741299999999999</v>
      </c>
    </row>
    <row r="36" spans="2:14">
      <c r="B36">
        <v>338</v>
      </c>
      <c r="C36">
        <v>0.23773</v>
      </c>
      <c r="D36">
        <v>0.61124000000000001</v>
      </c>
      <c r="E36">
        <v>0.88482000000000005</v>
      </c>
      <c r="F36">
        <v>1.47461</v>
      </c>
      <c r="G36">
        <v>1.1327499999999999</v>
      </c>
      <c r="H36">
        <v>0.95859000000000005</v>
      </c>
      <c r="I36">
        <v>1.17188</v>
      </c>
      <c r="J36">
        <v>1.1534500000000001</v>
      </c>
      <c r="K36">
        <v>1.14679</v>
      </c>
      <c r="L36">
        <v>1.12829</v>
      </c>
    </row>
    <row r="37" spans="2:14">
      <c r="B37">
        <v>336</v>
      </c>
      <c r="C37">
        <v>0.24895</v>
      </c>
      <c r="D37">
        <v>0.59331999999999996</v>
      </c>
      <c r="E37">
        <v>0.84514</v>
      </c>
      <c r="F37">
        <v>1.4071400000000001</v>
      </c>
      <c r="G37">
        <v>1.0730999999999999</v>
      </c>
      <c r="H37">
        <v>0.90863000000000005</v>
      </c>
      <c r="I37">
        <v>1.11134</v>
      </c>
      <c r="J37">
        <v>1.09398</v>
      </c>
      <c r="K37">
        <v>1.08823</v>
      </c>
      <c r="L37">
        <v>1.0702400000000001</v>
      </c>
    </row>
    <row r="38" spans="2:14">
      <c r="B38">
        <v>334</v>
      </c>
      <c r="C38">
        <v>0.26279999999999998</v>
      </c>
      <c r="D38">
        <v>0.57352999999999998</v>
      </c>
      <c r="E38">
        <v>0.79984999999999995</v>
      </c>
      <c r="F38">
        <v>1.3266899999999999</v>
      </c>
      <c r="G38">
        <v>1.0057799999999999</v>
      </c>
      <c r="H38">
        <v>0.85150999999999999</v>
      </c>
      <c r="I38">
        <v>1.04051</v>
      </c>
      <c r="J38">
        <v>1.02536</v>
      </c>
      <c r="K38">
        <v>1.0197400000000001</v>
      </c>
      <c r="L38">
        <v>1.00241</v>
      </c>
    </row>
    <row r="39" spans="2:14">
      <c r="B39">
        <v>332</v>
      </c>
      <c r="C39">
        <v>0.27675</v>
      </c>
      <c r="D39">
        <v>0.55649999999999999</v>
      </c>
      <c r="E39">
        <v>0.75904000000000005</v>
      </c>
      <c r="F39">
        <v>1.2529600000000001</v>
      </c>
      <c r="G39">
        <v>0.94421999999999995</v>
      </c>
      <c r="H39">
        <v>0.79949000000000003</v>
      </c>
      <c r="I39">
        <v>0.97648999999999997</v>
      </c>
      <c r="J39">
        <v>0.96192</v>
      </c>
      <c r="K39">
        <v>0.95677999999999996</v>
      </c>
      <c r="L39">
        <v>0.94223000000000001</v>
      </c>
    </row>
    <row r="40" spans="2:14">
      <c r="B40">
        <v>330</v>
      </c>
      <c r="C40">
        <v>0.29660999999999998</v>
      </c>
      <c r="D40">
        <v>0.53707000000000005</v>
      </c>
      <c r="E40">
        <v>0.71094999999999997</v>
      </c>
      <c r="F40">
        <v>1.16384</v>
      </c>
      <c r="G40">
        <v>0.86885999999999997</v>
      </c>
      <c r="H40">
        <v>0.73599000000000003</v>
      </c>
      <c r="I40">
        <v>0.89915999999999996</v>
      </c>
      <c r="J40">
        <v>0.88585999999999998</v>
      </c>
      <c r="K40">
        <v>0.88102999999999998</v>
      </c>
      <c r="L40">
        <v>0.86695999999999995</v>
      </c>
    </row>
    <row r="41" spans="2:14">
      <c r="B41">
        <v>328</v>
      </c>
      <c r="C41">
        <v>0.31801000000000001</v>
      </c>
      <c r="D41">
        <v>0.51931000000000005</v>
      </c>
      <c r="E41">
        <v>0.66415000000000002</v>
      </c>
      <c r="F41">
        <v>1.07646</v>
      </c>
      <c r="G41">
        <v>0.79552</v>
      </c>
      <c r="H41">
        <v>0.67373000000000005</v>
      </c>
      <c r="I41">
        <v>0.82347000000000004</v>
      </c>
      <c r="J41">
        <v>0.81067</v>
      </c>
      <c r="K41">
        <v>0.80715000000000003</v>
      </c>
      <c r="L41">
        <v>0.79374999999999996</v>
      </c>
    </row>
    <row r="42" spans="2:14">
      <c r="B42">
        <v>326</v>
      </c>
      <c r="C42">
        <v>0.33794999999999997</v>
      </c>
      <c r="D42">
        <v>0.50366</v>
      </c>
      <c r="E42">
        <v>0.62197000000000002</v>
      </c>
      <c r="F42">
        <v>0.99770000000000003</v>
      </c>
      <c r="G42">
        <v>0.73092999999999997</v>
      </c>
      <c r="H42">
        <v>0.61909999999999998</v>
      </c>
      <c r="I42">
        <v>0.75487000000000004</v>
      </c>
      <c r="J42">
        <v>0.74399000000000004</v>
      </c>
      <c r="K42">
        <v>0.74000999999999995</v>
      </c>
      <c r="L42">
        <v>0.72838999999999998</v>
      </c>
    </row>
    <row r="43" spans="2:14">
      <c r="B43">
        <v>324</v>
      </c>
      <c r="C43">
        <v>0.35859999999999997</v>
      </c>
      <c r="D43">
        <v>0.48858000000000001</v>
      </c>
      <c r="E43">
        <v>0.57877000000000001</v>
      </c>
      <c r="F43">
        <v>0.91527000000000003</v>
      </c>
      <c r="G43">
        <v>0.66181999999999996</v>
      </c>
      <c r="H43">
        <v>0.56061000000000005</v>
      </c>
      <c r="I43">
        <v>0.68269999999999997</v>
      </c>
      <c r="J43">
        <v>0.67259999999999998</v>
      </c>
      <c r="K43">
        <v>0.66898000000000002</v>
      </c>
      <c r="L43">
        <v>0.65856999999999999</v>
      </c>
    </row>
    <row r="44" spans="2:14">
      <c r="B44">
        <v>322</v>
      </c>
      <c r="C44">
        <v>0.38109999999999999</v>
      </c>
      <c r="D44">
        <v>0.47365000000000002</v>
      </c>
      <c r="E44">
        <v>0.53605000000000003</v>
      </c>
      <c r="F44">
        <v>0.83321999999999996</v>
      </c>
      <c r="G44">
        <v>0.59496000000000004</v>
      </c>
      <c r="H44">
        <v>0.50344999999999995</v>
      </c>
      <c r="I44">
        <v>0.61204999999999998</v>
      </c>
      <c r="J44">
        <v>0.60319</v>
      </c>
      <c r="K44">
        <v>0.60063999999999995</v>
      </c>
      <c r="L44">
        <v>0.59074000000000004</v>
      </c>
      <c r="N44" s="2" t="s">
        <v>59</v>
      </c>
    </row>
    <row r="45" spans="2:14">
      <c r="B45">
        <v>320</v>
      </c>
      <c r="C45">
        <v>0.40101999999999999</v>
      </c>
      <c r="D45">
        <v>0.46085999999999999</v>
      </c>
      <c r="E45">
        <v>0.49959999999999999</v>
      </c>
      <c r="F45">
        <v>0.76221000000000005</v>
      </c>
      <c r="G45">
        <v>0.53615000000000002</v>
      </c>
      <c r="H45">
        <v>0.45412000000000002</v>
      </c>
      <c r="I45">
        <v>0.55093999999999999</v>
      </c>
      <c r="J45">
        <v>0.54271000000000003</v>
      </c>
      <c r="K45">
        <v>0.54039000000000004</v>
      </c>
      <c r="L45">
        <v>0.53095999999999999</v>
      </c>
      <c r="N45" s="2" t="s">
        <v>62</v>
      </c>
    </row>
    <row r="46" spans="2:14">
      <c r="B46">
        <v>318</v>
      </c>
      <c r="C46">
        <v>0.41766999999999999</v>
      </c>
      <c r="D46">
        <v>0.44851999999999997</v>
      </c>
      <c r="E46">
        <v>0.46495999999999998</v>
      </c>
      <c r="F46">
        <v>0.69520999999999999</v>
      </c>
      <c r="G46">
        <v>0.48153000000000001</v>
      </c>
      <c r="H46">
        <v>0.4083</v>
      </c>
      <c r="I46">
        <v>0.49403000000000002</v>
      </c>
      <c r="J46">
        <v>0.48670999999999998</v>
      </c>
      <c r="K46">
        <v>0.48381000000000002</v>
      </c>
      <c r="L46">
        <v>0.47583999999999999</v>
      </c>
    </row>
    <row r="47" spans="2:14">
      <c r="B47" s="6">
        <v>316</v>
      </c>
      <c r="C47" s="6">
        <v>0.43432999999999999</v>
      </c>
      <c r="D47" s="6">
        <v>0.43402000000000002</v>
      </c>
      <c r="E47" s="6">
        <v>0.43402000000000002</v>
      </c>
      <c r="F47" s="6">
        <v>0.62246000000000001</v>
      </c>
      <c r="G47" s="6">
        <v>0.42312</v>
      </c>
      <c r="H47" s="6">
        <v>0.35877999999999999</v>
      </c>
      <c r="I47" s="6">
        <v>0.43312</v>
      </c>
      <c r="J47" s="6">
        <v>0.42653000000000002</v>
      </c>
      <c r="K47" s="6">
        <v>0.42354000000000003</v>
      </c>
      <c r="L47" s="6">
        <v>0.41682999999999998</v>
      </c>
    </row>
    <row r="48" spans="2:14">
      <c r="B48">
        <v>314</v>
      </c>
      <c r="C48">
        <v>0.44331999999999999</v>
      </c>
      <c r="D48">
        <v>0.42342999999999997</v>
      </c>
      <c r="E48">
        <v>0.40286</v>
      </c>
      <c r="F48">
        <v>0.57547999999999999</v>
      </c>
      <c r="G48">
        <v>0.38593</v>
      </c>
      <c r="H48">
        <v>0.32734999999999997</v>
      </c>
      <c r="I48">
        <v>0.39383000000000001</v>
      </c>
      <c r="J48">
        <v>0.38807999999999998</v>
      </c>
      <c r="K48">
        <v>0.38517000000000001</v>
      </c>
      <c r="L48">
        <v>0.37896999999999997</v>
      </c>
    </row>
    <row r="49" spans="2:14">
      <c r="B49">
        <v>312</v>
      </c>
      <c r="C49">
        <v>0.45</v>
      </c>
      <c r="D49">
        <v>0.40833999999999998</v>
      </c>
      <c r="E49">
        <v>0.37187999999999999</v>
      </c>
      <c r="F49">
        <v>0.51732</v>
      </c>
      <c r="G49">
        <v>0.34037000000000001</v>
      </c>
      <c r="H49">
        <v>0.28897</v>
      </c>
      <c r="I49">
        <v>0.34605000000000002</v>
      </c>
      <c r="J49">
        <v>0.34105000000000002</v>
      </c>
      <c r="K49">
        <v>0.33844000000000002</v>
      </c>
      <c r="L49">
        <v>0.33282</v>
      </c>
    </row>
    <row r="50" spans="2:14">
      <c r="B50">
        <v>310</v>
      </c>
      <c r="C50" s="12">
        <v>0.45145000000000002</v>
      </c>
      <c r="D50">
        <v>0.39224999999999999</v>
      </c>
      <c r="E50">
        <v>0.34306999999999999</v>
      </c>
      <c r="F50">
        <v>0.46505000000000002</v>
      </c>
      <c r="G50">
        <v>0.30025000000000002</v>
      </c>
      <c r="H50">
        <v>0.25492999999999999</v>
      </c>
      <c r="I50">
        <v>0.30427999999999999</v>
      </c>
      <c r="J50">
        <v>0.29981000000000002</v>
      </c>
      <c r="K50">
        <v>0.29747000000000001</v>
      </c>
      <c r="L50">
        <v>0.29236000000000001</v>
      </c>
    </row>
    <row r="51" spans="2:14">
      <c r="B51">
        <v>308</v>
      </c>
      <c r="C51">
        <v>0.44868000000000002</v>
      </c>
      <c r="D51">
        <v>0.37891000000000002</v>
      </c>
      <c r="E51">
        <v>0.32219999999999999</v>
      </c>
      <c r="F51">
        <v>0.42798000000000003</v>
      </c>
      <c r="G51">
        <v>0.27242</v>
      </c>
      <c r="H51">
        <v>0.23147000000000001</v>
      </c>
      <c r="I51">
        <v>0.27554000000000001</v>
      </c>
      <c r="J51">
        <v>0.27157999999999999</v>
      </c>
      <c r="K51">
        <v>0.26924999999999999</v>
      </c>
      <c r="L51">
        <v>0.26468999999999998</v>
      </c>
    </row>
    <row r="52" spans="2:14">
      <c r="B52">
        <v>306</v>
      </c>
      <c r="C52">
        <v>0.44175999999999999</v>
      </c>
      <c r="D52">
        <v>0.36279</v>
      </c>
      <c r="E52">
        <v>0.30031999999999998</v>
      </c>
      <c r="F52">
        <v>0.39026</v>
      </c>
      <c r="G52">
        <v>0.24492</v>
      </c>
      <c r="H52">
        <v>0.20832999999999999</v>
      </c>
      <c r="I52">
        <v>0.24712999999999999</v>
      </c>
      <c r="J52">
        <v>0.24346999999999999</v>
      </c>
      <c r="K52">
        <v>0.24142</v>
      </c>
      <c r="L52">
        <v>0.23719000000000001</v>
      </c>
    </row>
    <row r="53" spans="2:14">
      <c r="B53">
        <v>304</v>
      </c>
      <c r="C53">
        <v>0.43165999999999999</v>
      </c>
      <c r="D53">
        <v>0.34776000000000001</v>
      </c>
      <c r="E53">
        <v>0.28179999999999999</v>
      </c>
      <c r="F53">
        <v>0.35926000000000002</v>
      </c>
      <c r="G53">
        <v>0.22316</v>
      </c>
      <c r="H53">
        <v>0.19008</v>
      </c>
      <c r="I53">
        <v>0.22455</v>
      </c>
      <c r="J53">
        <v>0.22128</v>
      </c>
      <c r="K53">
        <v>0.21944</v>
      </c>
      <c r="L53">
        <v>0.21551000000000001</v>
      </c>
    </row>
    <row r="54" spans="2:14">
      <c r="B54">
        <v>302</v>
      </c>
      <c r="C54">
        <v>0.42236000000000001</v>
      </c>
      <c r="D54">
        <v>0.33632000000000001</v>
      </c>
      <c r="E54">
        <v>0.26889000000000002</v>
      </c>
      <c r="F54">
        <v>0.33793000000000001</v>
      </c>
      <c r="G54">
        <v>0.20871000000000001</v>
      </c>
      <c r="H54">
        <v>0.17813999999999999</v>
      </c>
      <c r="I54">
        <v>0.20968999999999999</v>
      </c>
      <c r="J54">
        <v>0.20677999999999999</v>
      </c>
      <c r="K54">
        <v>0.20501</v>
      </c>
      <c r="L54">
        <v>0.20130999999999999</v>
      </c>
    </row>
    <row r="55" spans="2:14">
      <c r="B55">
        <v>300</v>
      </c>
      <c r="C55">
        <v>0.41305999999999998</v>
      </c>
      <c r="D55">
        <v>0.32601999999999998</v>
      </c>
      <c r="E55">
        <v>0.25833</v>
      </c>
      <c r="F55">
        <v>0.32027</v>
      </c>
      <c r="G55">
        <v>0.19753999999999999</v>
      </c>
      <c r="H55">
        <v>0.16904</v>
      </c>
      <c r="I55">
        <v>0.19836000000000001</v>
      </c>
      <c r="J55">
        <v>0.19556999999999999</v>
      </c>
      <c r="K55">
        <v>0.19399</v>
      </c>
      <c r="L55">
        <v>0.19048000000000001</v>
      </c>
    </row>
    <row r="60" spans="2:14">
      <c r="C60" t="s">
        <v>60</v>
      </c>
      <c r="D60" t="s">
        <v>61</v>
      </c>
      <c r="N60" s="3" t="s">
        <v>65</v>
      </c>
    </row>
    <row r="61" spans="2:14">
      <c r="C61">
        <v>0.45145000000000002</v>
      </c>
      <c r="D61">
        <v>6</v>
      </c>
      <c r="N61" s="3" t="s">
        <v>66</v>
      </c>
    </row>
    <row r="62" spans="2:14">
      <c r="C62">
        <v>0.64956999999999998</v>
      </c>
      <c r="D62">
        <v>7</v>
      </c>
    </row>
    <row r="63" spans="2:14">
      <c r="C63">
        <v>0.97197999999999996</v>
      </c>
      <c r="D63">
        <v>8</v>
      </c>
    </row>
    <row r="64" spans="2:14">
      <c r="C64" s="10">
        <v>1.6174200000000001</v>
      </c>
      <c r="D64">
        <v>8.5</v>
      </c>
    </row>
    <row r="65" spans="2:7">
      <c r="C65" s="10">
        <v>1.2616099999999999</v>
      </c>
      <c r="D65">
        <v>9</v>
      </c>
    </row>
    <row r="66" spans="2:7">
      <c r="C66" s="10">
        <v>1.0676600000000001</v>
      </c>
      <c r="D66">
        <v>9.5</v>
      </c>
    </row>
    <row r="67" spans="2:7">
      <c r="C67" s="10">
        <v>1.3058399999999999</v>
      </c>
      <c r="D67">
        <v>10</v>
      </c>
    </row>
    <row r="68" spans="2:7">
      <c r="C68" s="10">
        <v>1.28332</v>
      </c>
      <c r="D68">
        <v>10.5</v>
      </c>
    </row>
    <row r="69" spans="2:7">
      <c r="C69" s="10">
        <v>1.2741199999999999</v>
      </c>
      <c r="D69">
        <v>11</v>
      </c>
    </row>
    <row r="70" spans="2:7">
      <c r="C70" s="10">
        <v>1.2537400000000001</v>
      </c>
      <c r="D70">
        <v>12</v>
      </c>
    </row>
    <row r="76" spans="2:7">
      <c r="B76" s="10"/>
      <c r="C76" s="10"/>
      <c r="D76" s="10"/>
      <c r="E76" s="10"/>
      <c r="F76" s="10"/>
      <c r="G76" s="10"/>
    </row>
    <row r="77" spans="2:7">
      <c r="B77" s="10"/>
      <c r="C77" s="10" t="s">
        <v>60</v>
      </c>
      <c r="D77" s="10" t="s">
        <v>63</v>
      </c>
      <c r="E77" s="10" t="s">
        <v>64</v>
      </c>
      <c r="F77" t="s">
        <v>61</v>
      </c>
      <c r="G77" s="10"/>
    </row>
    <row r="78" spans="2:7">
      <c r="B78" s="10"/>
      <c r="C78">
        <v>0.45145000000000002</v>
      </c>
      <c r="D78" s="10">
        <v>0.43432999999999999</v>
      </c>
      <c r="E78" s="10">
        <f>C78/D78</f>
        <v>1.03941703313149</v>
      </c>
      <c r="F78">
        <v>6</v>
      </c>
      <c r="G78" s="10"/>
    </row>
    <row r="79" spans="2:7">
      <c r="B79" s="10"/>
      <c r="C79">
        <v>0.64956999999999998</v>
      </c>
      <c r="D79" s="10">
        <v>0.43402000000000002</v>
      </c>
      <c r="E79" s="10">
        <f t="shared" ref="E79:E87" si="0">C79/D79</f>
        <v>1.4966360997189068</v>
      </c>
      <c r="F79">
        <v>7</v>
      </c>
      <c r="G79" s="10"/>
    </row>
    <row r="80" spans="2:7">
      <c r="B80" s="10"/>
      <c r="C80">
        <v>0.97197999999999996</v>
      </c>
      <c r="D80" s="10">
        <v>0.43402000000000002</v>
      </c>
      <c r="E80" s="10">
        <f t="shared" si="0"/>
        <v>2.2394820515183631</v>
      </c>
      <c r="F80">
        <v>8</v>
      </c>
      <c r="G80" s="10"/>
    </row>
    <row r="81" spans="2:8">
      <c r="B81" s="10"/>
      <c r="C81" s="10">
        <v>1.6174200000000001</v>
      </c>
      <c r="D81" s="10">
        <v>0.62246000000000001</v>
      </c>
      <c r="E81" s="10">
        <f t="shared" si="0"/>
        <v>2.5984320277608202</v>
      </c>
      <c r="F81">
        <v>8.5</v>
      </c>
      <c r="G81" s="10"/>
    </row>
    <row r="82" spans="2:8">
      <c r="B82" s="10"/>
      <c r="C82" s="10">
        <v>1.2616099999999999</v>
      </c>
      <c r="D82" s="10">
        <v>0.42312</v>
      </c>
      <c r="E82" s="10">
        <f t="shared" si="0"/>
        <v>2.9816836831159006</v>
      </c>
      <c r="F82">
        <v>9</v>
      </c>
      <c r="G82" s="10"/>
      <c r="H82" s="3" t="s">
        <v>67</v>
      </c>
    </row>
    <row r="83" spans="2:8">
      <c r="B83" s="10"/>
      <c r="C83" s="10">
        <v>1.0676600000000001</v>
      </c>
      <c r="D83" s="10">
        <v>0.35877999999999999</v>
      </c>
      <c r="E83" s="10">
        <f t="shared" si="0"/>
        <v>2.9758069011650594</v>
      </c>
      <c r="F83">
        <v>9.5</v>
      </c>
      <c r="G83" s="10"/>
      <c r="H83" s="3" t="s">
        <v>68</v>
      </c>
    </row>
    <row r="84" spans="2:8">
      <c r="B84" s="10"/>
      <c r="C84" s="10">
        <v>1.3058399999999999</v>
      </c>
      <c r="D84" s="10">
        <v>0.43312</v>
      </c>
      <c r="E84" s="12">
        <f t="shared" si="0"/>
        <v>3.0149612116734388</v>
      </c>
      <c r="F84" s="13">
        <v>10</v>
      </c>
      <c r="G84" s="10"/>
      <c r="H84" s="4" t="s">
        <v>69</v>
      </c>
    </row>
    <row r="85" spans="2:8">
      <c r="B85" s="10"/>
      <c r="C85" s="10">
        <v>1.28332</v>
      </c>
      <c r="D85" s="10">
        <v>0.42653000000000002</v>
      </c>
      <c r="E85" s="10">
        <f t="shared" si="0"/>
        <v>3.0087449886291702</v>
      </c>
      <c r="F85">
        <v>10.5</v>
      </c>
      <c r="G85" s="10"/>
    </row>
    <row r="86" spans="2:8">
      <c r="B86" s="10"/>
      <c r="C86" s="10">
        <v>1.2741199999999999</v>
      </c>
      <c r="D86" s="10">
        <v>0.42354000000000003</v>
      </c>
      <c r="E86" s="10">
        <f t="shared" si="0"/>
        <v>3.0082636822968309</v>
      </c>
      <c r="F86">
        <v>11</v>
      </c>
      <c r="G86" s="10"/>
    </row>
    <row r="87" spans="2:8">
      <c r="B87" s="10"/>
      <c r="C87" s="10">
        <v>1.2537400000000001</v>
      </c>
      <c r="D87" s="10">
        <v>0.41682999999999998</v>
      </c>
      <c r="E87" s="10">
        <f t="shared" si="0"/>
        <v>3.0077969435981098</v>
      </c>
      <c r="F87">
        <v>12</v>
      </c>
      <c r="G87" s="10"/>
    </row>
    <row r="88" spans="2:8">
      <c r="B88" s="10"/>
      <c r="C88" s="10"/>
      <c r="D88" s="10"/>
      <c r="E88" s="10"/>
      <c r="F88" s="10"/>
      <c r="G88" s="10"/>
    </row>
    <row r="89" spans="2:8">
      <c r="B89" s="10"/>
      <c r="C89" s="10"/>
      <c r="D89" s="10"/>
      <c r="E89" s="10"/>
      <c r="F89" s="10"/>
      <c r="G89" s="10"/>
    </row>
    <row r="90" spans="2:8">
      <c r="B90" s="10"/>
      <c r="C90" s="10"/>
      <c r="D90" s="10"/>
      <c r="E90" s="10"/>
      <c r="F90" s="10"/>
      <c r="G90" s="10"/>
    </row>
    <row r="91" spans="2:8">
      <c r="B91" s="10"/>
      <c r="C91" s="10"/>
      <c r="D91" s="10"/>
      <c r="F91" s="10"/>
      <c r="G91" s="10"/>
    </row>
    <row r="92" spans="2:8">
      <c r="B92" s="10"/>
      <c r="C92" s="10"/>
      <c r="D92" s="10"/>
      <c r="E92" s="10"/>
      <c r="F92" s="10"/>
      <c r="G92" s="10"/>
    </row>
    <row r="93" spans="2:8">
      <c r="B93" s="10"/>
      <c r="C93" s="10"/>
      <c r="D93" s="10"/>
      <c r="E93" s="10"/>
      <c r="F93" s="10"/>
      <c r="G93" s="10"/>
      <c r="H93" s="3"/>
    </row>
    <row r="94" spans="2:8">
      <c r="B94" s="10"/>
      <c r="C94" s="10"/>
      <c r="D94" s="10"/>
      <c r="E94" s="10"/>
      <c r="F94" s="10"/>
      <c r="G94" s="10"/>
      <c r="H94" s="3"/>
    </row>
    <row r="95" spans="2:8">
      <c r="B95" s="10"/>
      <c r="C95" s="10"/>
      <c r="D95" s="10"/>
      <c r="E95" s="10"/>
      <c r="F95" s="10"/>
      <c r="G95" s="10"/>
      <c r="H95" s="4"/>
    </row>
  </sheetData>
  <pageMargins left="0.7" right="0.7" top="0.78740157499999996" bottom="0.78740157499999996" header="0.3" footer="0.3"/>
  <pageSetup paperSize="9" scale="35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ABC1-94B6-4744-B0E3-8E3D2AB7C0F7}">
  <sheetPr>
    <pageSetUpPr fitToPage="1"/>
  </sheetPr>
  <dimension ref="B2:X19"/>
  <sheetViews>
    <sheetView topLeftCell="A16" zoomScale="83" workbookViewId="0">
      <selection activeCell="F3" activeCellId="1" sqref="B3:B9 F3:F9"/>
    </sheetView>
  </sheetViews>
  <sheetFormatPr baseColWidth="10" defaultRowHeight="16"/>
  <cols>
    <col min="3" max="3" width="21.33203125" customWidth="1"/>
    <col min="4" max="4" width="11.83203125" customWidth="1"/>
    <col min="6" max="6" width="13.5" customWidth="1"/>
    <col min="8" max="8" width="16.83203125" customWidth="1"/>
    <col min="9" max="9" width="11.83203125" customWidth="1"/>
    <col min="14" max="14" width="11.83203125" customWidth="1"/>
    <col min="19" max="19" width="12.1640625" customWidth="1"/>
    <col min="24" max="24" width="13" customWidth="1"/>
  </cols>
  <sheetData>
    <row r="2" spans="2:24">
      <c r="B2" t="s">
        <v>175</v>
      </c>
      <c r="F2" t="s">
        <v>20</v>
      </c>
      <c r="K2" t="s">
        <v>21</v>
      </c>
      <c r="P2" t="s">
        <v>22</v>
      </c>
      <c r="U2" t="s">
        <v>23</v>
      </c>
    </row>
    <row r="3" spans="2:24">
      <c r="B3" t="s">
        <v>70</v>
      </c>
      <c r="C3" t="s">
        <v>73</v>
      </c>
      <c r="D3" s="12" t="s">
        <v>176</v>
      </c>
      <c r="F3" t="s">
        <v>72</v>
      </c>
      <c r="G3" t="s">
        <v>70</v>
      </c>
      <c r="H3" t="s">
        <v>73</v>
      </c>
      <c r="I3" s="12" t="s">
        <v>74</v>
      </c>
      <c r="K3" t="s">
        <v>72</v>
      </c>
      <c r="L3" t="s">
        <v>70</v>
      </c>
      <c r="M3" t="s">
        <v>73</v>
      </c>
      <c r="N3" s="12" t="s">
        <v>75</v>
      </c>
      <c r="P3" t="s">
        <v>72</v>
      </c>
      <c r="Q3" t="s">
        <v>70</v>
      </c>
      <c r="R3" t="s">
        <v>73</v>
      </c>
      <c r="S3" s="12" t="s">
        <v>76</v>
      </c>
      <c r="U3" t="s">
        <v>72</v>
      </c>
      <c r="V3" t="s">
        <v>70</v>
      </c>
      <c r="W3" t="s">
        <v>73</v>
      </c>
      <c r="X3" s="12" t="s">
        <v>77</v>
      </c>
    </row>
    <row r="4" spans="2:24">
      <c r="B4">
        <v>0.43432999999999999</v>
      </c>
      <c r="C4">
        <v>51.097000000000001</v>
      </c>
      <c r="F4">
        <v>50</v>
      </c>
      <c r="G4">
        <v>0.64956999999999998</v>
      </c>
      <c r="H4">
        <f t="shared" ref="H4:H9" si="0">G4/0.0129</f>
        <v>50.354263565891472</v>
      </c>
      <c r="K4">
        <v>50</v>
      </c>
      <c r="L4">
        <v>0.97197999999999996</v>
      </c>
      <c r="M4">
        <f t="shared" ref="M4:M9" si="1">L4/0.0192</f>
        <v>50.623958333333334</v>
      </c>
      <c r="P4">
        <v>50</v>
      </c>
      <c r="Q4">
        <v>1.6174200000000001</v>
      </c>
      <c r="R4">
        <f t="shared" ref="R4:R9" si="2">Q4/0.0223</f>
        <v>72.530044843049325</v>
      </c>
      <c r="U4">
        <v>50</v>
      </c>
      <c r="V4">
        <v>1.2616099999999999</v>
      </c>
      <c r="W4">
        <f t="shared" ref="W4:W9" si="3">V4/0.0214</f>
        <v>58.953738317757008</v>
      </c>
    </row>
    <row r="5" spans="2:24">
      <c r="B5">
        <v>0.35188999999999998</v>
      </c>
      <c r="C5">
        <v>41.398000000000003</v>
      </c>
      <c r="F5">
        <v>40</v>
      </c>
      <c r="G5">
        <v>0.52186999999999995</v>
      </c>
      <c r="H5">
        <f t="shared" si="0"/>
        <v>40.45503875968992</v>
      </c>
      <c r="K5">
        <v>40</v>
      </c>
      <c r="L5">
        <v>0.78076999999999996</v>
      </c>
      <c r="M5">
        <f t="shared" si="1"/>
        <v>40.665104166666666</v>
      </c>
      <c r="P5">
        <v>40</v>
      </c>
      <c r="Q5">
        <v>1.3998200000000001</v>
      </c>
      <c r="R5">
        <f t="shared" si="2"/>
        <v>62.772197309417045</v>
      </c>
      <c r="U5">
        <v>40</v>
      </c>
      <c r="V5">
        <v>1.05264</v>
      </c>
      <c r="W5">
        <f t="shared" si="3"/>
        <v>49.188785046728974</v>
      </c>
    </row>
    <row r="6" spans="2:24">
      <c r="B6">
        <v>0.28349999999999997</v>
      </c>
      <c r="C6">
        <v>33.353000000000002</v>
      </c>
      <c r="F6">
        <v>32</v>
      </c>
      <c r="G6">
        <v>0.41807</v>
      </c>
      <c r="H6">
        <f t="shared" si="0"/>
        <v>32.408527131782947</v>
      </c>
      <c r="K6">
        <v>32</v>
      </c>
      <c r="L6">
        <v>0.62546000000000002</v>
      </c>
      <c r="M6">
        <f t="shared" si="1"/>
        <v>32.576041666666669</v>
      </c>
      <c r="P6">
        <v>32</v>
      </c>
      <c r="Q6">
        <v>1.2211399999999999</v>
      </c>
      <c r="R6">
        <f t="shared" si="2"/>
        <v>54.759641255605374</v>
      </c>
      <c r="U6">
        <v>32</v>
      </c>
      <c r="V6">
        <v>0.87860000000000005</v>
      </c>
      <c r="W6">
        <f t="shared" si="3"/>
        <v>41.056074766355145</v>
      </c>
    </row>
    <row r="7" spans="2:24">
      <c r="B7">
        <v>0.22256000000000001</v>
      </c>
      <c r="C7">
        <v>26.184000000000001</v>
      </c>
      <c r="F7">
        <v>25</v>
      </c>
      <c r="G7">
        <v>0.33298</v>
      </c>
      <c r="H7">
        <f t="shared" si="0"/>
        <v>25.812403100775192</v>
      </c>
      <c r="K7">
        <v>25</v>
      </c>
      <c r="L7">
        <v>0.48958000000000002</v>
      </c>
      <c r="M7">
        <f t="shared" si="1"/>
        <v>25.498958333333338</v>
      </c>
      <c r="P7">
        <v>25</v>
      </c>
      <c r="Q7">
        <v>1.0624199999999999</v>
      </c>
      <c r="R7">
        <f t="shared" si="2"/>
        <v>47.642152466367712</v>
      </c>
      <c r="U7">
        <v>25</v>
      </c>
      <c r="V7">
        <v>0.72751999999999994</v>
      </c>
      <c r="W7">
        <f t="shared" si="3"/>
        <v>33.996261682242988</v>
      </c>
    </row>
    <row r="8" spans="2:24">
      <c r="B8">
        <v>0.17971000000000001</v>
      </c>
      <c r="C8">
        <v>21.141999999999999</v>
      </c>
      <c r="F8">
        <v>20</v>
      </c>
      <c r="G8">
        <v>0.26067000000000001</v>
      </c>
      <c r="H8">
        <f t="shared" si="0"/>
        <v>20.206976744186047</v>
      </c>
      <c r="K8">
        <v>20</v>
      </c>
      <c r="L8">
        <v>0.39193</v>
      </c>
      <c r="M8">
        <f t="shared" si="1"/>
        <v>20.413020833333334</v>
      </c>
      <c r="P8">
        <v>20</v>
      </c>
      <c r="Q8">
        <v>0.94776000000000005</v>
      </c>
      <c r="R8">
        <f t="shared" si="2"/>
        <v>42.500448430493272</v>
      </c>
      <c r="U8">
        <v>20</v>
      </c>
      <c r="V8">
        <v>0.62082000000000004</v>
      </c>
      <c r="W8">
        <f t="shared" si="3"/>
        <v>29.01028037383178</v>
      </c>
    </row>
    <row r="9" spans="2:24">
      <c r="B9">
        <v>0.14571000000000001</v>
      </c>
      <c r="C9">
        <v>17.141999999999999</v>
      </c>
      <c r="F9">
        <v>16</v>
      </c>
      <c r="G9">
        <v>0.21221000000000001</v>
      </c>
      <c r="H9">
        <f t="shared" si="0"/>
        <v>16.450387596899226</v>
      </c>
      <c r="K9">
        <v>16</v>
      </c>
      <c r="L9">
        <v>0.32312000000000002</v>
      </c>
      <c r="M9">
        <f t="shared" si="1"/>
        <v>16.829166666666669</v>
      </c>
      <c r="P9">
        <v>16</v>
      </c>
      <c r="Q9">
        <v>0.86521000000000003</v>
      </c>
      <c r="R9">
        <f t="shared" si="2"/>
        <v>38.798654708520182</v>
      </c>
      <c r="U9">
        <v>16</v>
      </c>
      <c r="V9">
        <v>0.53802000000000005</v>
      </c>
      <c r="W9">
        <f t="shared" si="3"/>
        <v>25.141121495327106</v>
      </c>
    </row>
    <row r="12" spans="2:24">
      <c r="B12" t="s">
        <v>174</v>
      </c>
      <c r="F12" t="s">
        <v>25</v>
      </c>
      <c r="K12" t="s">
        <v>26</v>
      </c>
      <c r="P12" t="s">
        <v>27</v>
      </c>
      <c r="U12" t="s">
        <v>28</v>
      </c>
    </row>
    <row r="13" spans="2:24">
      <c r="B13" t="s">
        <v>70</v>
      </c>
      <c r="C13" t="s">
        <v>71</v>
      </c>
      <c r="D13" s="12" t="s">
        <v>78</v>
      </c>
      <c r="F13" t="s">
        <v>72</v>
      </c>
      <c r="G13" t="s">
        <v>70</v>
      </c>
      <c r="H13" t="s">
        <v>73</v>
      </c>
      <c r="I13" s="12" t="s">
        <v>79</v>
      </c>
      <c r="K13" t="s">
        <v>72</v>
      </c>
      <c r="L13" t="s">
        <v>70</v>
      </c>
      <c r="M13" t="s">
        <v>73</v>
      </c>
      <c r="N13" s="12" t="s">
        <v>80</v>
      </c>
      <c r="P13" t="s">
        <v>72</v>
      </c>
      <c r="Q13" t="s">
        <v>70</v>
      </c>
      <c r="R13" t="s">
        <v>73</v>
      </c>
      <c r="S13" s="12" t="s">
        <v>81</v>
      </c>
      <c r="U13" t="s">
        <v>72</v>
      </c>
      <c r="V13" t="s">
        <v>70</v>
      </c>
      <c r="W13" t="s">
        <v>73</v>
      </c>
      <c r="X13" s="12" t="s">
        <v>82</v>
      </c>
    </row>
    <row r="14" spans="2:24">
      <c r="B14">
        <v>1.0676600000000001</v>
      </c>
      <c r="C14">
        <f t="shared" ref="C14:C19" si="4">B14/0.0212</f>
        <v>50.361320754716985</v>
      </c>
      <c r="F14">
        <v>50</v>
      </c>
      <c r="G14">
        <v>1.3058399999999999</v>
      </c>
      <c r="H14">
        <f t="shared" ref="H14:H19" si="5">G14/0.026</f>
        <v>50.224615384615383</v>
      </c>
      <c r="K14">
        <v>50</v>
      </c>
      <c r="L14">
        <v>1.28332</v>
      </c>
      <c r="M14">
        <f t="shared" ref="M14:M19" si="6">L14/0.0253</f>
        <v>50.724110671936764</v>
      </c>
      <c r="P14">
        <v>50</v>
      </c>
      <c r="Q14">
        <v>1.2741199999999999</v>
      </c>
      <c r="R14">
        <f t="shared" ref="R14:R19" si="7">Q14/0.0248</f>
        <v>51.375806451612902</v>
      </c>
      <c r="U14">
        <v>50</v>
      </c>
      <c r="V14">
        <v>1.2537400000000001</v>
      </c>
      <c r="W14">
        <f t="shared" ref="W14:W19" si="8">V14/0.0246</f>
        <v>50.965040650406507</v>
      </c>
    </row>
    <row r="15" spans="2:24">
      <c r="B15">
        <v>0.85697999999999996</v>
      </c>
      <c r="C15">
        <f t="shared" si="4"/>
        <v>40.423584905660377</v>
      </c>
      <c r="F15">
        <v>40</v>
      </c>
      <c r="G15">
        <v>1.0701099999999999</v>
      </c>
      <c r="H15">
        <f t="shared" si="5"/>
        <v>41.158076923076919</v>
      </c>
      <c r="K15">
        <v>40</v>
      </c>
      <c r="L15">
        <v>1.0313600000000001</v>
      </c>
      <c r="M15">
        <f t="shared" si="6"/>
        <v>40.765217391304354</v>
      </c>
      <c r="P15">
        <v>40</v>
      </c>
      <c r="Q15">
        <v>1.00945</v>
      </c>
      <c r="R15">
        <f t="shared" si="7"/>
        <v>40.703629032258064</v>
      </c>
      <c r="U15">
        <v>40</v>
      </c>
      <c r="V15">
        <v>1.00766</v>
      </c>
      <c r="W15">
        <f t="shared" si="8"/>
        <v>40.961788617886178</v>
      </c>
    </row>
    <row r="16" spans="2:24">
      <c r="B16">
        <v>0.68789</v>
      </c>
      <c r="C16">
        <f t="shared" si="4"/>
        <v>32.447641509433964</v>
      </c>
      <c r="F16">
        <v>32</v>
      </c>
      <c r="G16">
        <v>0.84247000000000005</v>
      </c>
      <c r="H16">
        <f t="shared" si="5"/>
        <v>32.402692307692313</v>
      </c>
      <c r="K16">
        <v>32</v>
      </c>
      <c r="L16">
        <v>0.81630999999999998</v>
      </c>
      <c r="M16">
        <f t="shared" si="6"/>
        <v>32.265217391304347</v>
      </c>
      <c r="P16">
        <v>32</v>
      </c>
      <c r="Q16">
        <v>0.81313000000000002</v>
      </c>
      <c r="R16">
        <f t="shared" si="7"/>
        <v>32.787500000000001</v>
      </c>
      <c r="U16">
        <v>32</v>
      </c>
      <c r="V16">
        <v>0.80828999999999995</v>
      </c>
      <c r="W16">
        <f t="shared" si="8"/>
        <v>32.857317073170726</v>
      </c>
    </row>
    <row r="17" spans="2:23">
      <c r="B17">
        <v>0.53896999999999995</v>
      </c>
      <c r="C17">
        <f t="shared" si="4"/>
        <v>25.423113207547168</v>
      </c>
      <c r="F17">
        <v>25</v>
      </c>
      <c r="G17">
        <v>0.66308999999999996</v>
      </c>
      <c r="H17">
        <f t="shared" si="5"/>
        <v>25.503461538461536</v>
      </c>
      <c r="K17">
        <v>25</v>
      </c>
      <c r="L17">
        <v>0.64392000000000005</v>
      </c>
      <c r="M17">
        <f t="shared" si="6"/>
        <v>25.45138339920949</v>
      </c>
      <c r="P17">
        <v>25</v>
      </c>
      <c r="Q17">
        <v>0.64156000000000002</v>
      </c>
      <c r="R17">
        <f t="shared" si="7"/>
        <v>25.869354838709679</v>
      </c>
      <c r="U17">
        <v>25</v>
      </c>
      <c r="V17">
        <v>0.63027999999999995</v>
      </c>
      <c r="W17">
        <f t="shared" si="8"/>
        <v>25.62113821138211</v>
      </c>
    </row>
    <row r="18" spans="2:23">
      <c r="B18">
        <v>0.42973</v>
      </c>
      <c r="C18">
        <f t="shared" si="4"/>
        <v>20.270283018867925</v>
      </c>
      <c r="F18">
        <v>20</v>
      </c>
      <c r="G18">
        <v>0.52698999999999996</v>
      </c>
      <c r="H18">
        <f t="shared" si="5"/>
        <v>20.268846153846152</v>
      </c>
      <c r="K18">
        <v>20</v>
      </c>
      <c r="L18">
        <v>0.51876</v>
      </c>
      <c r="M18">
        <f t="shared" si="6"/>
        <v>20.504347826086956</v>
      </c>
      <c r="P18">
        <v>20</v>
      </c>
      <c r="Q18">
        <v>0.52220999999999995</v>
      </c>
      <c r="R18">
        <f t="shared" si="7"/>
        <v>21.056854838709675</v>
      </c>
      <c r="U18">
        <v>20</v>
      </c>
      <c r="V18">
        <v>0.51866000000000001</v>
      </c>
      <c r="W18">
        <f t="shared" si="8"/>
        <v>21.083739837398372</v>
      </c>
    </row>
    <row r="19" spans="2:23">
      <c r="B19">
        <v>0.34756999999999999</v>
      </c>
      <c r="C19">
        <f t="shared" si="4"/>
        <v>16.394811320754716</v>
      </c>
      <c r="F19">
        <v>16</v>
      </c>
      <c r="G19">
        <v>0.43590000000000001</v>
      </c>
      <c r="H19">
        <f t="shared" si="5"/>
        <v>16.765384615384615</v>
      </c>
      <c r="K19">
        <v>16</v>
      </c>
      <c r="L19">
        <v>0.42648000000000003</v>
      </c>
      <c r="M19">
        <f t="shared" si="6"/>
        <v>16.856916996047431</v>
      </c>
      <c r="P19">
        <v>16</v>
      </c>
      <c r="Q19">
        <v>0.42763000000000001</v>
      </c>
      <c r="R19">
        <f t="shared" si="7"/>
        <v>17.243145161290325</v>
      </c>
      <c r="U19">
        <v>16</v>
      </c>
      <c r="V19">
        <v>0.41705999999999999</v>
      </c>
      <c r="W19">
        <f t="shared" si="8"/>
        <v>16.953658536585365</v>
      </c>
    </row>
  </sheetData>
  <pageMargins left="0.7" right="0.7" top="0.78740157499999996" bottom="0.78740157499999996" header="0.3" footer="0.3"/>
  <pageSetup paperSize="9" scale="32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A85C-DD6E-E640-8DD4-AB08A80773E4}">
  <sheetPr>
    <pageSetUpPr fitToPage="1"/>
  </sheetPr>
  <dimension ref="B3:M54"/>
  <sheetViews>
    <sheetView zoomScale="93" workbookViewId="0">
      <selection activeCell="K35" sqref="K35"/>
    </sheetView>
  </sheetViews>
  <sheetFormatPr baseColWidth="10" defaultRowHeight="16"/>
  <cols>
    <col min="3" max="3" width="12.1640625" customWidth="1"/>
    <col min="4" max="4" width="11.33203125" customWidth="1"/>
    <col min="5" max="5" width="13" customWidth="1"/>
    <col min="6" max="6" width="11.5" customWidth="1"/>
    <col min="7" max="7" width="12.5" customWidth="1"/>
    <col min="8" max="8" width="13.1640625" customWidth="1"/>
    <col min="12" max="12" width="13.1640625" customWidth="1"/>
  </cols>
  <sheetData>
    <row r="3" spans="2:13"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K3" t="s">
        <v>36</v>
      </c>
      <c r="L3" t="s">
        <v>16</v>
      </c>
    </row>
    <row r="4" spans="2:13">
      <c r="B4">
        <v>400</v>
      </c>
      <c r="C4">
        <v>1.498E-2</v>
      </c>
      <c r="D4">
        <v>1.2409999999999999E-2</v>
      </c>
      <c r="E4">
        <v>1.06E-2</v>
      </c>
      <c r="F4">
        <v>9.5099999999999994E-3</v>
      </c>
      <c r="G4">
        <v>6.3099999999999996E-3</v>
      </c>
      <c r="H4">
        <v>6.3400000000000001E-3</v>
      </c>
      <c r="K4">
        <v>0.43590000000000001</v>
      </c>
      <c r="L4">
        <v>16</v>
      </c>
    </row>
    <row r="5" spans="2:13">
      <c r="B5">
        <v>398</v>
      </c>
      <c r="C5">
        <v>1.8249999999999999E-2</v>
      </c>
      <c r="D5">
        <v>1.536E-2</v>
      </c>
      <c r="E5">
        <v>1.265E-2</v>
      </c>
      <c r="F5">
        <v>1.1220000000000001E-2</v>
      </c>
      <c r="G5">
        <v>7.4099999999999999E-3</v>
      </c>
      <c r="H5">
        <v>7.3899999999999999E-3</v>
      </c>
      <c r="K5">
        <v>0.52698999999999996</v>
      </c>
      <c r="L5">
        <v>20</v>
      </c>
    </row>
    <row r="6" spans="2:13">
      <c r="B6">
        <v>396</v>
      </c>
      <c r="C6">
        <v>2.2950000000000002E-2</v>
      </c>
      <c r="D6">
        <v>1.8870000000000001E-2</v>
      </c>
      <c r="E6">
        <v>1.5599999999999999E-2</v>
      </c>
      <c r="F6">
        <v>1.3299999999999999E-2</v>
      </c>
      <c r="G6">
        <v>9.6200000000000001E-3</v>
      </c>
      <c r="H6">
        <v>9.1299999999999992E-3</v>
      </c>
      <c r="K6">
        <v>0.66308999999999996</v>
      </c>
      <c r="L6">
        <v>25</v>
      </c>
    </row>
    <row r="7" spans="2:13">
      <c r="B7">
        <v>394</v>
      </c>
      <c r="C7">
        <v>2.8309999999999998E-2</v>
      </c>
      <c r="D7">
        <v>2.3189999999999999E-2</v>
      </c>
      <c r="E7">
        <v>1.9E-2</v>
      </c>
      <c r="F7">
        <v>1.6150000000000001E-2</v>
      </c>
      <c r="G7">
        <v>1.159E-2</v>
      </c>
      <c r="H7">
        <v>1.061E-2</v>
      </c>
      <c r="K7">
        <v>0.84247000000000005</v>
      </c>
      <c r="L7">
        <v>32</v>
      </c>
    </row>
    <row r="8" spans="2:13">
      <c r="B8">
        <v>392</v>
      </c>
      <c r="C8">
        <v>3.6119999999999999E-2</v>
      </c>
      <c r="D8">
        <v>2.9659999999999999E-2</v>
      </c>
      <c r="E8">
        <v>2.392E-2</v>
      </c>
      <c r="F8">
        <v>1.9959999999999999E-2</v>
      </c>
      <c r="G8">
        <v>1.4619999999999999E-2</v>
      </c>
      <c r="H8">
        <v>1.321E-2</v>
      </c>
      <c r="K8">
        <v>1.0701099999999999</v>
      </c>
      <c r="L8">
        <v>40</v>
      </c>
    </row>
    <row r="9" spans="2:13">
      <c r="B9">
        <v>390</v>
      </c>
      <c r="C9">
        <v>4.5089999999999998E-2</v>
      </c>
      <c r="D9">
        <v>3.7100000000000001E-2</v>
      </c>
      <c r="E9">
        <v>2.9839999999999998E-2</v>
      </c>
      <c r="F9">
        <v>2.4590000000000001E-2</v>
      </c>
      <c r="G9">
        <v>1.8169999999999999E-2</v>
      </c>
      <c r="H9">
        <v>1.6219999999999998E-2</v>
      </c>
      <c r="K9">
        <v>1.3058399999999999</v>
      </c>
      <c r="L9">
        <v>50</v>
      </c>
      <c r="M9" t="s">
        <v>37</v>
      </c>
    </row>
    <row r="10" spans="2:13">
      <c r="B10">
        <v>388</v>
      </c>
      <c r="C10">
        <v>5.8599999999999999E-2</v>
      </c>
      <c r="D10">
        <v>4.7969999999999999E-2</v>
      </c>
      <c r="E10">
        <v>3.8170000000000003E-2</v>
      </c>
      <c r="F10">
        <v>3.1130000000000001E-2</v>
      </c>
      <c r="G10">
        <v>2.3539999999999998E-2</v>
      </c>
      <c r="H10">
        <v>2.044E-2</v>
      </c>
    </row>
    <row r="11" spans="2:13">
      <c r="B11">
        <v>386</v>
      </c>
      <c r="C11">
        <v>7.7700000000000005E-2</v>
      </c>
      <c r="D11">
        <v>6.3320000000000001E-2</v>
      </c>
      <c r="E11">
        <v>5.0380000000000001E-2</v>
      </c>
      <c r="F11">
        <v>4.0869999999999997E-2</v>
      </c>
      <c r="G11">
        <v>3.1109999999999999E-2</v>
      </c>
      <c r="H11">
        <v>2.6679999999999999E-2</v>
      </c>
    </row>
    <row r="12" spans="2:13">
      <c r="B12">
        <v>384</v>
      </c>
      <c r="C12">
        <v>9.9169999999999994E-2</v>
      </c>
      <c r="D12">
        <v>8.1049999999999997E-2</v>
      </c>
      <c r="E12">
        <v>6.4250000000000002E-2</v>
      </c>
      <c r="F12">
        <v>5.176E-2</v>
      </c>
      <c r="G12">
        <v>3.9539999999999999E-2</v>
      </c>
      <c r="H12">
        <v>3.3820000000000003E-2</v>
      </c>
    </row>
    <row r="13" spans="2:13">
      <c r="B13">
        <v>382</v>
      </c>
      <c r="C13">
        <v>0.13028999999999999</v>
      </c>
      <c r="D13">
        <v>0.10647</v>
      </c>
      <c r="E13">
        <v>8.4260000000000002E-2</v>
      </c>
      <c r="F13">
        <v>6.7479999999999998E-2</v>
      </c>
      <c r="G13">
        <v>5.2179999999999997E-2</v>
      </c>
      <c r="H13">
        <v>4.4220000000000002E-2</v>
      </c>
    </row>
    <row r="14" spans="2:13">
      <c r="B14">
        <v>380</v>
      </c>
      <c r="C14">
        <v>0.17205999999999999</v>
      </c>
      <c r="D14">
        <v>0.14069999999999999</v>
      </c>
      <c r="E14">
        <v>0.11114</v>
      </c>
      <c r="F14">
        <v>8.838E-2</v>
      </c>
      <c r="G14">
        <v>6.8900000000000003E-2</v>
      </c>
      <c r="H14">
        <v>5.7849999999999999E-2</v>
      </c>
    </row>
    <row r="15" spans="2:13">
      <c r="B15">
        <v>378</v>
      </c>
      <c r="C15">
        <v>0.21653</v>
      </c>
      <c r="D15">
        <v>0.17713999999999999</v>
      </c>
      <c r="E15">
        <v>0.13952999999999999</v>
      </c>
      <c r="F15">
        <v>0.11067</v>
      </c>
      <c r="G15">
        <v>8.6870000000000003E-2</v>
      </c>
      <c r="H15">
        <v>7.2700000000000001E-2</v>
      </c>
    </row>
    <row r="16" spans="2:13">
      <c r="B16">
        <v>376</v>
      </c>
      <c r="C16">
        <v>0.27237</v>
      </c>
      <c r="D16">
        <v>0.22239999999999999</v>
      </c>
      <c r="E16">
        <v>0.17549999999999999</v>
      </c>
      <c r="F16">
        <v>0.13893</v>
      </c>
      <c r="G16">
        <v>0.10932</v>
      </c>
      <c r="H16">
        <v>9.128E-2</v>
      </c>
    </row>
    <row r="17" spans="2:11">
      <c r="B17">
        <v>374</v>
      </c>
      <c r="C17">
        <v>0.34394999999999998</v>
      </c>
      <c r="D17">
        <v>0.28144000000000002</v>
      </c>
      <c r="E17">
        <v>0.22192000000000001</v>
      </c>
      <c r="F17">
        <v>0.17502000000000001</v>
      </c>
      <c r="G17">
        <v>0.13827</v>
      </c>
      <c r="H17">
        <v>0.11491999999999999</v>
      </c>
    </row>
    <row r="18" spans="2:11">
      <c r="B18">
        <v>372</v>
      </c>
      <c r="C18">
        <v>0.41685</v>
      </c>
      <c r="D18">
        <v>0.34077000000000002</v>
      </c>
      <c r="E18">
        <v>0.26862999999999998</v>
      </c>
      <c r="F18">
        <v>0.21217</v>
      </c>
      <c r="G18">
        <v>0.1676</v>
      </c>
      <c r="H18">
        <v>0.13904</v>
      </c>
    </row>
    <row r="19" spans="2:11">
      <c r="B19">
        <v>370</v>
      </c>
      <c r="C19">
        <v>0.50292999999999999</v>
      </c>
      <c r="D19">
        <v>0.41210000000000002</v>
      </c>
      <c r="E19">
        <v>0.32438</v>
      </c>
      <c r="F19">
        <v>0.25611</v>
      </c>
      <c r="G19">
        <v>0.20238999999999999</v>
      </c>
      <c r="H19">
        <v>0.16814000000000001</v>
      </c>
    </row>
    <row r="20" spans="2:11">
      <c r="B20">
        <v>368</v>
      </c>
      <c r="C20">
        <v>0.60277000000000003</v>
      </c>
      <c r="D20">
        <v>0.49368000000000001</v>
      </c>
      <c r="E20">
        <v>0.38834999999999997</v>
      </c>
      <c r="F20">
        <v>0.30626999999999999</v>
      </c>
      <c r="G20">
        <v>0.24238999999999999</v>
      </c>
      <c r="H20">
        <v>0.20108000000000001</v>
      </c>
    </row>
    <row r="21" spans="2:11">
      <c r="B21">
        <v>366</v>
      </c>
      <c r="C21">
        <v>0.69199999999999995</v>
      </c>
      <c r="D21">
        <v>0.56682999999999995</v>
      </c>
      <c r="E21">
        <v>0.44562000000000002</v>
      </c>
      <c r="F21">
        <v>0.35116000000000003</v>
      </c>
      <c r="G21">
        <v>0.27825</v>
      </c>
      <c r="H21">
        <v>0.23038</v>
      </c>
      <c r="I21" s="5"/>
    </row>
    <row r="22" spans="2:11">
      <c r="B22">
        <v>364</v>
      </c>
      <c r="C22">
        <v>0.79969000000000001</v>
      </c>
      <c r="D22">
        <v>0.65498000000000001</v>
      </c>
      <c r="E22">
        <v>0.51488</v>
      </c>
      <c r="F22">
        <v>0.40559000000000001</v>
      </c>
      <c r="G22">
        <v>0.32179999999999997</v>
      </c>
      <c r="H22">
        <v>0.26640000000000003</v>
      </c>
    </row>
    <row r="23" spans="2:11">
      <c r="B23">
        <v>362</v>
      </c>
      <c r="C23">
        <v>0.89527999999999996</v>
      </c>
      <c r="D23">
        <v>0.73295999999999994</v>
      </c>
      <c r="E23">
        <v>0.57628000000000001</v>
      </c>
      <c r="F23">
        <v>0.45394000000000001</v>
      </c>
      <c r="G23">
        <v>0.36012</v>
      </c>
      <c r="H23">
        <v>0.29796</v>
      </c>
    </row>
    <row r="24" spans="2:11">
      <c r="B24">
        <v>360</v>
      </c>
      <c r="C24">
        <v>0.97945000000000004</v>
      </c>
      <c r="D24">
        <v>0.80208999999999997</v>
      </c>
      <c r="E24">
        <v>0.63044999999999995</v>
      </c>
      <c r="F24">
        <v>0.49646000000000001</v>
      </c>
      <c r="G24">
        <v>0.39411000000000002</v>
      </c>
      <c r="H24">
        <v>0.32600000000000001</v>
      </c>
    </row>
    <row r="25" spans="2:11">
      <c r="B25">
        <v>358</v>
      </c>
      <c r="C25">
        <v>1.0708200000000001</v>
      </c>
      <c r="D25">
        <v>0.87710999999999995</v>
      </c>
      <c r="E25">
        <v>0.68983000000000005</v>
      </c>
      <c r="F25">
        <v>0.54300000000000004</v>
      </c>
      <c r="G25">
        <v>0.43126999999999999</v>
      </c>
      <c r="H25">
        <v>0.35687000000000002</v>
      </c>
    </row>
    <row r="26" spans="2:11">
      <c r="B26">
        <v>356</v>
      </c>
      <c r="C26">
        <v>1.1407099999999999</v>
      </c>
      <c r="D26">
        <v>0.93445</v>
      </c>
      <c r="E26">
        <v>0.73517999999999994</v>
      </c>
      <c r="F26">
        <v>0.57882</v>
      </c>
      <c r="G26">
        <v>0.45973999999999998</v>
      </c>
      <c r="H26">
        <v>0.38002999999999998</v>
      </c>
    </row>
    <row r="27" spans="2:11">
      <c r="B27">
        <v>354</v>
      </c>
      <c r="C27">
        <v>1.20207</v>
      </c>
      <c r="D27">
        <v>0.98526999999999998</v>
      </c>
      <c r="E27">
        <v>0.77531000000000005</v>
      </c>
      <c r="F27">
        <v>0.61029</v>
      </c>
      <c r="G27">
        <v>0.48508000000000001</v>
      </c>
      <c r="H27">
        <v>0.40106000000000003</v>
      </c>
    </row>
    <row r="28" spans="2:11">
      <c r="B28">
        <v>352</v>
      </c>
      <c r="C28">
        <v>1.2506900000000001</v>
      </c>
      <c r="D28">
        <v>1.0253000000000001</v>
      </c>
      <c r="E28">
        <v>0.80689</v>
      </c>
      <c r="F28">
        <v>0.63519000000000003</v>
      </c>
      <c r="G28">
        <v>0.50485999999999998</v>
      </c>
      <c r="H28">
        <v>0.41743000000000002</v>
      </c>
    </row>
    <row r="29" spans="2:11">
      <c r="B29">
        <v>350</v>
      </c>
      <c r="C29">
        <v>1.2835300000000001</v>
      </c>
      <c r="D29">
        <v>1.05244</v>
      </c>
      <c r="E29">
        <v>0.82816000000000001</v>
      </c>
      <c r="F29">
        <v>0.65247999999999995</v>
      </c>
      <c r="G29">
        <v>0.51812000000000002</v>
      </c>
      <c r="H29">
        <v>0.42853999999999998</v>
      </c>
    </row>
    <row r="30" spans="2:11">
      <c r="B30">
        <v>348</v>
      </c>
      <c r="C30">
        <v>1.30206</v>
      </c>
      <c r="D30">
        <v>1.0672200000000001</v>
      </c>
      <c r="E30">
        <v>0.84016999999999997</v>
      </c>
      <c r="F30">
        <v>0.6613</v>
      </c>
      <c r="G30">
        <v>0.52586999999999995</v>
      </c>
      <c r="H30">
        <v>0.43485000000000001</v>
      </c>
    </row>
    <row r="31" spans="2:11">
      <c r="B31" s="6">
        <v>346</v>
      </c>
      <c r="C31" s="6">
        <v>1.3058399999999999</v>
      </c>
      <c r="D31" s="6">
        <v>1.0701099999999999</v>
      </c>
      <c r="E31" s="6">
        <v>0.84247000000000005</v>
      </c>
      <c r="F31" s="6">
        <v>0.66308999999999996</v>
      </c>
      <c r="G31" s="6">
        <v>0.52698999999999996</v>
      </c>
      <c r="H31" s="6">
        <v>0.43590000000000001</v>
      </c>
      <c r="K31" t="s">
        <v>38</v>
      </c>
    </row>
    <row r="32" spans="2:11">
      <c r="B32">
        <v>344</v>
      </c>
      <c r="C32">
        <v>1.2932300000000001</v>
      </c>
      <c r="D32">
        <v>1.0602</v>
      </c>
      <c r="E32">
        <v>0.83442000000000005</v>
      </c>
      <c r="F32">
        <v>0.65717000000000003</v>
      </c>
      <c r="G32">
        <v>0.52254</v>
      </c>
      <c r="H32">
        <v>0.43225000000000002</v>
      </c>
      <c r="K32" t="s">
        <v>39</v>
      </c>
    </row>
    <row r="33" spans="2:11">
      <c r="B33">
        <v>342</v>
      </c>
      <c r="C33">
        <v>1.26448</v>
      </c>
      <c r="D33">
        <v>1.03698</v>
      </c>
      <c r="E33">
        <v>0.81601999999999997</v>
      </c>
      <c r="F33">
        <v>0.64295999999999998</v>
      </c>
      <c r="G33">
        <v>0.51127999999999996</v>
      </c>
      <c r="H33">
        <v>0.42288999999999999</v>
      </c>
      <c r="K33" t="s">
        <v>40</v>
      </c>
    </row>
    <row r="34" spans="2:11">
      <c r="B34">
        <v>340</v>
      </c>
      <c r="C34">
        <v>1.2208399999999999</v>
      </c>
      <c r="D34">
        <v>1.0013799999999999</v>
      </c>
      <c r="E34">
        <v>0.78800999999999999</v>
      </c>
      <c r="F34">
        <v>0.62109000000000003</v>
      </c>
      <c r="G34">
        <v>0.49408999999999997</v>
      </c>
      <c r="H34">
        <v>0.40872999999999998</v>
      </c>
      <c r="K34" t="s">
        <v>41</v>
      </c>
    </row>
    <row r="35" spans="2:11">
      <c r="B35">
        <v>338</v>
      </c>
      <c r="C35">
        <v>1.17188</v>
      </c>
      <c r="D35">
        <v>0.96131</v>
      </c>
      <c r="E35">
        <v>0.75624999999999998</v>
      </c>
      <c r="F35">
        <v>0.59636999999999996</v>
      </c>
      <c r="G35">
        <v>0.47427000000000002</v>
      </c>
      <c r="H35">
        <v>0.39241999999999999</v>
      </c>
      <c r="K35" t="s">
        <v>145</v>
      </c>
    </row>
    <row r="36" spans="2:11">
      <c r="B36">
        <v>336</v>
      </c>
      <c r="C36">
        <v>1.11134</v>
      </c>
      <c r="D36">
        <v>0.91161000000000003</v>
      </c>
      <c r="E36">
        <v>0.71786000000000005</v>
      </c>
      <c r="F36">
        <v>0.56588000000000005</v>
      </c>
      <c r="G36">
        <v>0.45001999999999998</v>
      </c>
      <c r="H36">
        <v>0.37280999999999997</v>
      </c>
    </row>
    <row r="37" spans="2:11">
      <c r="B37">
        <v>334</v>
      </c>
      <c r="C37">
        <v>1.04051</v>
      </c>
      <c r="D37">
        <v>0.85394000000000003</v>
      </c>
      <c r="E37">
        <v>0.67230999999999996</v>
      </c>
      <c r="F37">
        <v>0.53041000000000005</v>
      </c>
      <c r="G37">
        <v>0.4219</v>
      </c>
      <c r="H37">
        <v>0.34954000000000002</v>
      </c>
    </row>
    <row r="38" spans="2:11">
      <c r="B38">
        <v>332</v>
      </c>
      <c r="C38">
        <v>0.97648999999999997</v>
      </c>
      <c r="D38">
        <v>0.80108999999999997</v>
      </c>
      <c r="E38">
        <v>0.63138000000000005</v>
      </c>
      <c r="F38">
        <v>0.49807000000000001</v>
      </c>
      <c r="G38">
        <v>0.39652999999999999</v>
      </c>
      <c r="H38">
        <v>0.32862999999999998</v>
      </c>
    </row>
    <row r="39" spans="2:11">
      <c r="B39">
        <v>330</v>
      </c>
      <c r="C39">
        <v>0.89915999999999996</v>
      </c>
      <c r="D39">
        <v>0.73751</v>
      </c>
      <c r="E39">
        <v>0.58181000000000005</v>
      </c>
      <c r="F39">
        <v>0.45896999999999999</v>
      </c>
      <c r="G39">
        <v>0.36558000000000002</v>
      </c>
      <c r="H39">
        <v>0.30336000000000002</v>
      </c>
    </row>
    <row r="40" spans="2:11">
      <c r="B40">
        <v>328</v>
      </c>
      <c r="C40">
        <v>0.82347000000000004</v>
      </c>
      <c r="D40">
        <v>0.67537999999999998</v>
      </c>
      <c r="E40">
        <v>0.53252999999999995</v>
      </c>
      <c r="F40">
        <v>0.42104999999999998</v>
      </c>
      <c r="G40">
        <v>0.33556000000000002</v>
      </c>
      <c r="H40">
        <v>0.27848000000000001</v>
      </c>
    </row>
    <row r="41" spans="2:11">
      <c r="B41">
        <v>326</v>
      </c>
      <c r="C41">
        <v>0.75487000000000004</v>
      </c>
      <c r="D41">
        <v>0.61921000000000004</v>
      </c>
      <c r="E41">
        <v>0.48866999999999999</v>
      </c>
      <c r="F41">
        <v>0.38650000000000001</v>
      </c>
      <c r="G41">
        <v>0.30797999999999998</v>
      </c>
      <c r="H41">
        <v>0.25622</v>
      </c>
    </row>
    <row r="42" spans="2:11">
      <c r="B42">
        <v>324</v>
      </c>
      <c r="C42">
        <v>0.68269999999999997</v>
      </c>
      <c r="D42">
        <v>0.56040999999999996</v>
      </c>
      <c r="E42">
        <v>0.44242999999999999</v>
      </c>
      <c r="F42">
        <v>0.35043999999999997</v>
      </c>
      <c r="G42">
        <v>0.27944999999999998</v>
      </c>
      <c r="H42">
        <v>0.23258000000000001</v>
      </c>
    </row>
    <row r="43" spans="2:11">
      <c r="B43">
        <v>322</v>
      </c>
      <c r="C43">
        <v>0.61204999999999998</v>
      </c>
      <c r="D43">
        <v>0.50297999999999998</v>
      </c>
      <c r="E43">
        <v>0.39761999999999997</v>
      </c>
      <c r="F43">
        <v>0.31483</v>
      </c>
      <c r="G43">
        <v>0.25128</v>
      </c>
      <c r="H43">
        <v>0.20956</v>
      </c>
    </row>
    <row r="44" spans="2:11">
      <c r="B44">
        <v>320</v>
      </c>
      <c r="C44">
        <v>0.55093999999999999</v>
      </c>
      <c r="D44">
        <v>0.45271</v>
      </c>
      <c r="E44">
        <v>0.35813</v>
      </c>
      <c r="F44">
        <v>0.28382000000000002</v>
      </c>
      <c r="G44">
        <v>0.22675000000000001</v>
      </c>
      <c r="H44">
        <v>0.18942999999999999</v>
      </c>
    </row>
    <row r="45" spans="2:11">
      <c r="B45">
        <v>318</v>
      </c>
      <c r="C45">
        <v>0.49403000000000002</v>
      </c>
      <c r="D45">
        <v>0.40606999999999999</v>
      </c>
      <c r="E45">
        <v>0.32158999999999999</v>
      </c>
      <c r="F45">
        <v>0.25566</v>
      </c>
      <c r="G45">
        <v>0.20427999999999999</v>
      </c>
      <c r="H45">
        <v>0.17111000000000001</v>
      </c>
    </row>
    <row r="46" spans="2:11">
      <c r="B46">
        <v>316</v>
      </c>
      <c r="C46">
        <v>0.43312</v>
      </c>
      <c r="D46">
        <v>0.35610000000000003</v>
      </c>
      <c r="E46">
        <v>0.28264</v>
      </c>
      <c r="F46">
        <v>0.22503000000000001</v>
      </c>
      <c r="G46">
        <v>0.18032000000000001</v>
      </c>
      <c r="H46">
        <v>0.15129000000000001</v>
      </c>
    </row>
    <row r="47" spans="2:11">
      <c r="B47">
        <v>314</v>
      </c>
      <c r="C47">
        <v>0.39383000000000001</v>
      </c>
      <c r="D47">
        <v>0.32433000000000001</v>
      </c>
      <c r="E47">
        <v>0.25741000000000003</v>
      </c>
      <c r="F47">
        <v>0.20547000000000001</v>
      </c>
      <c r="G47">
        <v>0.16461000000000001</v>
      </c>
      <c r="H47">
        <v>0.13850000000000001</v>
      </c>
    </row>
    <row r="48" spans="2:11">
      <c r="B48">
        <v>312</v>
      </c>
      <c r="C48">
        <v>0.34605000000000002</v>
      </c>
      <c r="D48">
        <v>0.28554000000000002</v>
      </c>
      <c r="E48">
        <v>0.22703000000000001</v>
      </c>
      <c r="F48">
        <v>0.18151999999999999</v>
      </c>
      <c r="G48">
        <v>0.14568</v>
      </c>
      <c r="H48">
        <v>0.12292</v>
      </c>
    </row>
    <row r="49" spans="2:8">
      <c r="B49">
        <v>310</v>
      </c>
      <c r="C49">
        <v>0.30427999999999999</v>
      </c>
      <c r="D49">
        <v>0.25108999999999998</v>
      </c>
      <c r="E49">
        <v>0.20016999999999999</v>
      </c>
      <c r="F49">
        <v>0.16045999999999999</v>
      </c>
      <c r="G49">
        <v>0.12892000000000001</v>
      </c>
      <c r="H49">
        <v>0.10906</v>
      </c>
    </row>
    <row r="50" spans="2:8">
      <c r="B50">
        <v>308</v>
      </c>
      <c r="C50">
        <v>0.27554000000000001</v>
      </c>
      <c r="D50">
        <v>0.22742000000000001</v>
      </c>
      <c r="E50">
        <v>0.18151</v>
      </c>
      <c r="F50">
        <v>0.14577999999999999</v>
      </c>
      <c r="G50">
        <v>0.11737</v>
      </c>
      <c r="H50">
        <v>9.9559999999999996E-2</v>
      </c>
    </row>
    <row r="51" spans="2:8">
      <c r="B51">
        <v>306</v>
      </c>
      <c r="C51">
        <v>0.24712999999999999</v>
      </c>
      <c r="D51">
        <v>0.20413000000000001</v>
      </c>
      <c r="E51">
        <v>0.16334000000000001</v>
      </c>
      <c r="F51">
        <v>0.13166</v>
      </c>
      <c r="G51">
        <v>0.10587000000000001</v>
      </c>
      <c r="H51">
        <v>9.0139999999999998E-2</v>
      </c>
    </row>
    <row r="52" spans="2:8">
      <c r="B52">
        <v>304</v>
      </c>
      <c r="C52">
        <v>0.22455</v>
      </c>
      <c r="D52">
        <v>0.18582000000000001</v>
      </c>
      <c r="E52">
        <v>0.14901</v>
      </c>
      <c r="F52">
        <v>0.12032</v>
      </c>
      <c r="G52">
        <v>9.6970000000000001E-2</v>
      </c>
      <c r="H52">
        <v>8.2919999999999994E-2</v>
      </c>
    </row>
    <row r="53" spans="2:8">
      <c r="B53">
        <v>302</v>
      </c>
      <c r="C53">
        <v>0.20968999999999999</v>
      </c>
      <c r="D53">
        <v>0.17365</v>
      </c>
      <c r="E53">
        <v>0.13954</v>
      </c>
      <c r="F53">
        <v>0.11301</v>
      </c>
      <c r="G53">
        <v>9.1179999999999997E-2</v>
      </c>
      <c r="H53">
        <v>7.8350000000000003E-2</v>
      </c>
    </row>
    <row r="54" spans="2:8">
      <c r="B54">
        <v>300</v>
      </c>
      <c r="C54">
        <v>0.19836000000000001</v>
      </c>
      <c r="D54">
        <v>0.16464999999999999</v>
      </c>
      <c r="E54">
        <v>0.13239000000000001</v>
      </c>
      <c r="F54">
        <v>0.10757</v>
      </c>
      <c r="G54">
        <v>8.7139999999999995E-2</v>
      </c>
      <c r="H54">
        <v>7.51E-2</v>
      </c>
    </row>
  </sheetData>
  <pageMargins left="0.7" right="0.7" top="0.78740157499999996" bottom="0.78740157499999996" header="0.3" footer="0.3"/>
  <pageSetup paperSize="9" scale="59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FB6B-3FB6-A243-BEE6-577206020F0D}">
  <sheetPr>
    <pageSetUpPr fitToPage="1"/>
  </sheetPr>
  <dimension ref="C4:G16"/>
  <sheetViews>
    <sheetView zoomScale="113" workbookViewId="0">
      <selection activeCell="C20" sqref="C20"/>
    </sheetView>
  </sheetViews>
  <sheetFormatPr baseColWidth="10" defaultRowHeight="16"/>
  <cols>
    <col min="3" max="3" width="22.33203125" customWidth="1"/>
    <col min="5" max="5" width="20.1640625" customWidth="1"/>
    <col min="7" max="7" width="18.6640625" customWidth="1"/>
  </cols>
  <sheetData>
    <row r="4" spans="3:7">
      <c r="C4" t="s">
        <v>83</v>
      </c>
    </row>
    <row r="6" spans="3:7">
      <c r="C6" t="s">
        <v>84</v>
      </c>
    </row>
    <row r="8" spans="3:7">
      <c r="C8" s="6" t="s">
        <v>85</v>
      </c>
      <c r="E8" s="6" t="s">
        <v>86</v>
      </c>
      <c r="G8" s="6" t="s">
        <v>87</v>
      </c>
    </row>
    <row r="9" spans="3:7">
      <c r="C9" t="s">
        <v>88</v>
      </c>
      <c r="E9" t="s">
        <v>89</v>
      </c>
      <c r="G9" t="s">
        <v>90</v>
      </c>
    </row>
    <row r="10" spans="3:7">
      <c r="C10" t="s">
        <v>91</v>
      </c>
      <c r="E10" t="s">
        <v>92</v>
      </c>
      <c r="G10" t="s">
        <v>93</v>
      </c>
    </row>
    <row r="12" spans="3:7">
      <c r="C12" t="s">
        <v>94</v>
      </c>
      <c r="E12" t="s">
        <v>95</v>
      </c>
    </row>
    <row r="13" spans="3:7">
      <c r="C13" t="s">
        <v>96</v>
      </c>
      <c r="E13" t="s">
        <v>97</v>
      </c>
    </row>
    <row r="14" spans="3:7">
      <c r="C14" s="10" t="s">
        <v>98</v>
      </c>
      <c r="E14" s="10" t="s">
        <v>99</v>
      </c>
    </row>
    <row r="15" spans="3:7">
      <c r="C15" s="7" t="s">
        <v>188</v>
      </c>
      <c r="E15" s="7" t="s">
        <v>189</v>
      </c>
    </row>
    <row r="16" spans="3:7">
      <c r="E16" t="s">
        <v>100</v>
      </c>
    </row>
  </sheetData>
  <pageMargins left="0.7" right="0.7" top="0.78740157499999996" bottom="0.78740157499999996" header="0.3" footer="0.3"/>
  <pageSetup paperSize="9" scale="7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4AB8-6A21-8D45-80FE-52939B71713C}">
  <sheetPr>
    <pageSetUpPr fitToPage="1"/>
  </sheetPr>
  <dimension ref="C5:I19"/>
  <sheetViews>
    <sheetView zoomScale="116" workbookViewId="0">
      <selection activeCell="C8" sqref="C8"/>
    </sheetView>
  </sheetViews>
  <sheetFormatPr baseColWidth="10" defaultRowHeight="16"/>
  <cols>
    <col min="3" max="3" width="36.1640625" customWidth="1"/>
    <col min="5" max="5" width="27" customWidth="1"/>
    <col min="7" max="7" width="14.33203125" customWidth="1"/>
    <col min="9" max="9" width="45.5" customWidth="1"/>
  </cols>
  <sheetData>
    <row r="5" spans="3:9">
      <c r="C5" t="s">
        <v>101</v>
      </c>
      <c r="E5" t="s">
        <v>102</v>
      </c>
      <c r="G5" t="s">
        <v>103</v>
      </c>
      <c r="I5" t="s">
        <v>104</v>
      </c>
    </row>
    <row r="6" spans="3:9">
      <c r="C6" s="14" t="s">
        <v>105</v>
      </c>
      <c r="E6" s="14" t="s">
        <v>106</v>
      </c>
      <c r="G6" s="14" t="s">
        <v>107</v>
      </c>
      <c r="I6" s="14" t="s">
        <v>108</v>
      </c>
    </row>
    <row r="8" spans="3:9">
      <c r="C8" t="s">
        <v>109</v>
      </c>
      <c r="E8" t="s">
        <v>110</v>
      </c>
    </row>
    <row r="9" spans="3:9">
      <c r="C9" t="s">
        <v>111</v>
      </c>
      <c r="E9" t="s">
        <v>112</v>
      </c>
    </row>
    <row r="10" spans="3:9">
      <c r="C10" t="s">
        <v>193</v>
      </c>
      <c r="E10" t="s">
        <v>113</v>
      </c>
    </row>
    <row r="12" spans="3:9">
      <c r="C12" s="15" t="s">
        <v>114</v>
      </c>
    </row>
    <row r="13" spans="3:9">
      <c r="C13" t="s">
        <v>115</v>
      </c>
    </row>
    <row r="14" spans="3:9">
      <c r="C14" t="s">
        <v>194</v>
      </c>
    </row>
    <row r="17" spans="3:3">
      <c r="C17" t="s">
        <v>116</v>
      </c>
    </row>
    <row r="19" spans="3:3">
      <c r="C19" s="2" t="s">
        <v>192</v>
      </c>
    </row>
  </sheetData>
  <pageMargins left="0.7" right="0.7" top="0.78740157499999996" bottom="0.78740157499999996" header="0.3" footer="0.3"/>
  <pageSetup paperSize="9" scale="6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D15E-9D2E-B54F-A603-87AE6A7BE500}">
  <sheetPr>
    <pageSetUpPr fitToPage="1"/>
  </sheetPr>
  <dimension ref="D5:N18"/>
  <sheetViews>
    <sheetView workbookViewId="0">
      <selection activeCell="G19" sqref="G19"/>
    </sheetView>
  </sheetViews>
  <sheetFormatPr baseColWidth="10" defaultRowHeight="16"/>
  <cols>
    <col min="4" max="4" width="17.5" customWidth="1"/>
    <col min="5" max="5" width="16.83203125" customWidth="1"/>
    <col min="10" max="10" width="22.83203125" customWidth="1"/>
  </cols>
  <sheetData>
    <row r="5" spans="4:12">
      <c r="D5" s="7" t="s">
        <v>117</v>
      </c>
      <c r="J5" s="7" t="s">
        <v>118</v>
      </c>
    </row>
    <row r="6" spans="4:12">
      <c r="D6" t="s">
        <v>119</v>
      </c>
      <c r="J6" s="16" t="s">
        <v>120</v>
      </c>
    </row>
    <row r="7" spans="4:12">
      <c r="D7" t="s">
        <v>121</v>
      </c>
    </row>
    <row r="9" spans="4:12">
      <c r="D9" t="s">
        <v>208</v>
      </c>
      <c r="J9" t="s">
        <v>209</v>
      </c>
    </row>
    <row r="10" spans="4:12">
      <c r="D10" s="29" t="s">
        <v>202</v>
      </c>
      <c r="J10" s="29" t="s">
        <v>203</v>
      </c>
    </row>
    <row r="11" spans="4:12">
      <c r="D11" s="29" t="s">
        <v>204</v>
      </c>
      <c r="J11" t="s">
        <v>205</v>
      </c>
    </row>
    <row r="13" spans="4:12">
      <c r="D13" t="s">
        <v>206</v>
      </c>
      <c r="E13">
        <f>0.119/84800</f>
        <v>1.4033018867924527E-6</v>
      </c>
      <c r="F13" t="s">
        <v>196</v>
      </c>
      <c r="G13">
        <f xml:space="preserve"> E13*1000</f>
        <v>1.4033018867924526E-3</v>
      </c>
      <c r="H13" t="s">
        <v>197</v>
      </c>
      <c r="J13" t="s">
        <v>207</v>
      </c>
      <c r="K13">
        <f>0.107/12.5</f>
        <v>8.5599999999999999E-3</v>
      </c>
      <c r="L13" t="s">
        <v>197</v>
      </c>
    </row>
    <row r="15" spans="4:12">
      <c r="D15" t="s">
        <v>198</v>
      </c>
      <c r="J15" t="s">
        <v>198</v>
      </c>
    </row>
    <row r="16" spans="4:12">
      <c r="D16" t="s">
        <v>195</v>
      </c>
      <c r="E16">
        <f>G13*100</f>
        <v>0.14033018867924527</v>
      </c>
      <c r="F16" t="s">
        <v>197</v>
      </c>
      <c r="J16" t="s">
        <v>195</v>
      </c>
      <c r="K16">
        <f xml:space="preserve"> K13*10</f>
        <v>8.5599999999999996E-2</v>
      </c>
      <c r="L16" t="s">
        <v>197</v>
      </c>
    </row>
    <row r="18" spans="4:14">
      <c r="D18" t="s">
        <v>199</v>
      </c>
      <c r="E18">
        <f>62042.29 *E16</f>
        <v>8706.4062617924519</v>
      </c>
      <c r="F18" t="s">
        <v>200</v>
      </c>
      <c r="G18">
        <f>E18/1000</f>
        <v>8.706406261792452</v>
      </c>
      <c r="H18" t="s">
        <v>201</v>
      </c>
      <c r="J18" t="s">
        <v>210</v>
      </c>
      <c r="K18">
        <f>62042.29 *K16</f>
        <v>5310.8200239999996</v>
      </c>
      <c r="L18" t="s">
        <v>200</v>
      </c>
      <c r="M18">
        <f>K18/1000</f>
        <v>5.3108200239999999</v>
      </c>
      <c r="N18" t="s">
        <v>201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7E15-900C-5F4D-A7DD-B33D667C819A}">
  <sheetPr>
    <pageSetUpPr fitToPage="1"/>
  </sheetPr>
  <dimension ref="C3:L22"/>
  <sheetViews>
    <sheetView topLeftCell="B1" workbookViewId="0">
      <selection activeCell="N7" sqref="N7"/>
    </sheetView>
  </sheetViews>
  <sheetFormatPr baseColWidth="10" defaultRowHeight="16"/>
  <cols>
    <col min="4" max="4" width="17.83203125" customWidth="1"/>
    <col min="5" max="5" width="11.6640625" customWidth="1"/>
    <col min="6" max="6" width="17" customWidth="1"/>
    <col min="7" max="7" width="17.83203125" customWidth="1"/>
    <col min="9" max="9" width="21.33203125" customWidth="1"/>
    <col min="10" max="10" width="16.6640625" customWidth="1"/>
    <col min="11" max="11" width="16.5" customWidth="1"/>
    <col min="12" max="12" width="15" customWidth="1"/>
  </cols>
  <sheetData>
    <row r="3" spans="3:12">
      <c r="C3" s="19" t="s">
        <v>128</v>
      </c>
      <c r="D3" s="19" t="s">
        <v>125</v>
      </c>
      <c r="E3" s="19" t="s">
        <v>126</v>
      </c>
      <c r="F3" s="19" t="s">
        <v>129</v>
      </c>
      <c r="G3" s="19" t="s">
        <v>130</v>
      </c>
      <c r="H3" s="19" t="s">
        <v>127</v>
      </c>
      <c r="I3" s="19" t="s">
        <v>131</v>
      </c>
      <c r="J3" s="19" t="s">
        <v>132</v>
      </c>
      <c r="K3" s="19" t="s">
        <v>133</v>
      </c>
      <c r="L3" s="19" t="s">
        <v>134</v>
      </c>
    </row>
    <row r="4" spans="3:12">
      <c r="C4">
        <v>1</v>
      </c>
      <c r="D4">
        <v>0</v>
      </c>
      <c r="E4">
        <v>0.9</v>
      </c>
      <c r="F4">
        <v>0</v>
      </c>
      <c r="G4">
        <v>3.129</v>
      </c>
      <c r="I4">
        <v>0</v>
      </c>
      <c r="J4">
        <v>19990351</v>
      </c>
      <c r="K4" s="6">
        <v>0</v>
      </c>
      <c r="L4" s="6">
        <v>30</v>
      </c>
    </row>
    <row r="5" spans="3:12">
      <c r="C5">
        <v>2</v>
      </c>
      <c r="D5">
        <v>0.3</v>
      </c>
      <c r="E5">
        <v>0.6</v>
      </c>
      <c r="F5">
        <v>2.5499999999999998</v>
      </c>
      <c r="G5">
        <v>3.1259999999999999</v>
      </c>
      <c r="I5">
        <v>1464035</v>
      </c>
      <c r="J5">
        <v>12848254</v>
      </c>
      <c r="K5" s="6">
        <v>10.19</v>
      </c>
      <c r="L5" s="6">
        <v>19.28</v>
      </c>
    </row>
    <row r="6" spans="3:12">
      <c r="C6">
        <v>3</v>
      </c>
      <c r="D6">
        <v>0.6</v>
      </c>
      <c r="E6">
        <v>0.3</v>
      </c>
      <c r="F6">
        <v>2.5489999999999999</v>
      </c>
      <c r="G6">
        <v>3.1269999999999998</v>
      </c>
      <c r="I6">
        <v>2971727</v>
      </c>
      <c r="J6">
        <v>6119929</v>
      </c>
      <c r="K6" s="6">
        <v>20.67</v>
      </c>
      <c r="L6" s="6">
        <v>9.1839999999999993</v>
      </c>
    </row>
    <row r="7" spans="3:12">
      <c r="C7">
        <v>4</v>
      </c>
      <c r="D7">
        <v>0.9</v>
      </c>
      <c r="E7">
        <v>0</v>
      </c>
      <c r="F7">
        <v>2.5569999999999999</v>
      </c>
      <c r="I7">
        <v>4312184</v>
      </c>
      <c r="J7">
        <v>0</v>
      </c>
      <c r="K7" s="6">
        <v>30</v>
      </c>
      <c r="L7" s="6">
        <v>0</v>
      </c>
    </row>
    <row r="8" spans="3:12">
      <c r="C8">
        <v>5</v>
      </c>
      <c r="D8">
        <v>0.2</v>
      </c>
      <c r="E8">
        <v>0.8</v>
      </c>
      <c r="F8">
        <v>2.5510000000000002</v>
      </c>
      <c r="G8">
        <v>3.129</v>
      </c>
      <c r="I8">
        <v>304207</v>
      </c>
      <c r="J8">
        <v>5305473</v>
      </c>
      <c r="K8" s="6">
        <v>2.1160000000000001</v>
      </c>
      <c r="L8" s="6">
        <v>7.9619999999999997</v>
      </c>
    </row>
    <row r="9" spans="3:12">
      <c r="C9">
        <v>6</v>
      </c>
      <c r="D9">
        <v>0.4</v>
      </c>
      <c r="E9">
        <v>0.6</v>
      </c>
      <c r="F9">
        <v>2.5489999999999999</v>
      </c>
      <c r="G9">
        <v>3.1269999999999998</v>
      </c>
      <c r="I9">
        <v>618123</v>
      </c>
      <c r="J9">
        <v>3967523</v>
      </c>
      <c r="K9" s="6">
        <v>4.3</v>
      </c>
      <c r="L9" s="6">
        <v>5.9539999999999997</v>
      </c>
    </row>
    <row r="10" spans="3:12">
      <c r="C10">
        <v>7</v>
      </c>
      <c r="D10">
        <v>0.6</v>
      </c>
      <c r="E10">
        <v>0.4</v>
      </c>
      <c r="F10">
        <v>2.556</v>
      </c>
      <c r="G10">
        <v>3.1339999999999999</v>
      </c>
      <c r="I10">
        <v>918631</v>
      </c>
      <c r="J10">
        <v>2603317</v>
      </c>
      <c r="K10" s="6">
        <v>6.391</v>
      </c>
      <c r="L10" s="6">
        <v>3.907</v>
      </c>
    </row>
    <row r="11" spans="3:12">
      <c r="C11">
        <v>8</v>
      </c>
      <c r="D11">
        <v>0.8</v>
      </c>
      <c r="E11">
        <v>0.2</v>
      </c>
      <c r="F11">
        <v>2.5550000000000002</v>
      </c>
      <c r="G11">
        <v>3.133</v>
      </c>
      <c r="I11">
        <v>1242420</v>
      </c>
      <c r="J11">
        <v>1297388</v>
      </c>
      <c r="K11" s="6">
        <v>8.6440000000000001</v>
      </c>
      <c r="L11" s="6">
        <v>1.9470000000000001</v>
      </c>
    </row>
    <row r="12" spans="3:12">
      <c r="C12" s="21" t="s">
        <v>135</v>
      </c>
      <c r="F12" s="20">
        <f>AVERAGE(F5:F11)</f>
        <v>2.5524285714285715</v>
      </c>
      <c r="G12" s="21">
        <f>AVERAGE(G4:G11)</f>
        <v>3.129285714285714</v>
      </c>
    </row>
    <row r="17" spans="3:8">
      <c r="H17" t="s">
        <v>137</v>
      </c>
    </row>
    <row r="18" spans="3:8">
      <c r="C18" s="10"/>
      <c r="H18" t="s">
        <v>139</v>
      </c>
    </row>
    <row r="19" spans="3:8">
      <c r="C19" s="10"/>
      <c r="H19" t="s">
        <v>138</v>
      </c>
    </row>
    <row r="20" spans="3:8">
      <c r="H20" t="s">
        <v>136</v>
      </c>
    </row>
    <row r="21" spans="3:8">
      <c r="H21" t="s">
        <v>140</v>
      </c>
    </row>
    <row r="22" spans="3:8">
      <c r="H22" t="s">
        <v>141</v>
      </c>
    </row>
  </sheetData>
  <pageMargins left="0.7" right="0.7" top="0.78740157499999996" bottom="0.78740157499999996" header="0.3" footer="0.3"/>
  <pageSetup paperSize="9" scale="56" orientation="landscape" horizontalDpi="0" verticalDpi="0"/>
  <ignoredErrors>
    <ignoredError sqref="F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Absorbanzmessungen bei 280nm</vt:lpstr>
      <vt:lpstr>Bradford Assay 465nm, 595nm</vt:lpstr>
      <vt:lpstr>Isosbestischer Punkt</vt:lpstr>
      <vt:lpstr>Molarer e für pH-Werte</vt:lpstr>
      <vt:lpstr>Vanillinabsorbanz pH10 </vt:lpstr>
      <vt:lpstr>Bradford E.Oxidase</vt:lpstr>
      <vt:lpstr>Enzymkinetik</vt:lpstr>
      <vt:lpstr>Konz 280nm 440nm</vt:lpstr>
      <vt:lpstr>HPLC</vt:lpstr>
      <vt:lpstr>Aufreinigungstabelle</vt:lpstr>
      <vt:lpstr>PH Optimum</vt:lpstr>
      <vt:lpstr>M-M-Kinetik</vt:lpstr>
      <vt:lpstr>Temperaturstabilität</vt:lpstr>
      <vt:lpstr>theoretische Vanillinsynthese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2024-05-10T13:56:15Z</cp:lastPrinted>
  <dcterms:created xsi:type="dcterms:W3CDTF">2024-04-02T16:21:35Z</dcterms:created>
  <dcterms:modified xsi:type="dcterms:W3CDTF">2024-07-02T14:56:01Z</dcterms:modified>
</cp:coreProperties>
</file>