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ha.elizalde\Documents\Elizalde FRS CLARES\Consultoría\EDUCA\"/>
    </mc:Choice>
  </mc:AlternateContent>
  <bookViews>
    <workbookView xWindow="360" yWindow="30" windowWidth="11580" windowHeight="7815" tabRatio="777" activeTab="5"/>
  </bookViews>
  <sheets>
    <sheet name="83" sheetId="6" r:id="rId1"/>
    <sheet name="INGRESOS" sheetId="1" r:id="rId2"/>
    <sheet name="GASTOS" sheetId="3" r:id="rId3"/>
    <sheet name="FACTOR HUMANO" sheetId="2" r:id="rId4"/>
    <sheet name="VIÁTICOS LOCALES " sheetId="7" r:id="rId5"/>
    <sheet name="VIÁTICOS VISITANTES " sheetId="9" r:id="rId6"/>
    <sheet name="formatopresupuesto" sheetId="8" r:id="rId7"/>
  </sheets>
  <definedNames>
    <definedName name="_xlnm.Print_Area" localSheetId="0">'83'!$A$1:$E$50</definedName>
    <definedName name="_xlnm.Print_Area" localSheetId="3">'FACTOR HUMANO'!$A$1:$H$40</definedName>
    <definedName name="_xlnm.Print_Area" localSheetId="2">GASTOS!$A$1:$D$34</definedName>
    <definedName name="_xlnm.Print_Area" localSheetId="1">INGRESOS!$A$1:$F$34</definedName>
    <definedName name="_xlnm.Print_Area" localSheetId="4">'VIÁTICOS LOCALES '!$A$1:$G$50</definedName>
  </definedNames>
  <calcPr calcId="162913"/>
</workbook>
</file>

<file path=xl/calcChain.xml><?xml version="1.0" encoding="utf-8"?>
<calcChain xmlns="http://schemas.openxmlformats.org/spreadsheetml/2006/main">
  <c r="C14" i="6" l="1"/>
  <c r="H25" i="2"/>
  <c r="F41" i="9" l="1"/>
  <c r="G50" i="7"/>
  <c r="H43" i="2"/>
  <c r="D34" i="3"/>
  <c r="F36" i="1"/>
  <c r="C21" i="3" l="1"/>
  <c r="B33" i="9"/>
  <c r="E29" i="9"/>
  <c r="C29" i="9"/>
  <c r="F29" i="9" s="1"/>
  <c r="E28" i="9"/>
  <c r="C28" i="9"/>
  <c r="F28" i="9" s="1"/>
  <c r="E27" i="9"/>
  <c r="C27" i="9"/>
  <c r="F27" i="9" s="1"/>
  <c r="E26" i="9"/>
  <c r="C26" i="9"/>
  <c r="F26" i="9" s="1"/>
  <c r="E25" i="9"/>
  <c r="C25" i="9"/>
  <c r="F25" i="9" s="1"/>
  <c r="E24" i="9"/>
  <c r="E33" i="9" s="1"/>
  <c r="C24" i="9"/>
  <c r="C33" i="9" s="1"/>
  <c r="F24" i="9" l="1"/>
  <c r="F33" i="9" s="1"/>
  <c r="B2" i="8" l="1"/>
  <c r="B4" i="7" l="1"/>
  <c r="B3" i="7"/>
  <c r="D31" i="2"/>
  <c r="C31" i="2"/>
  <c r="E30" i="2"/>
  <c r="H30" i="2" s="1"/>
  <c r="E29" i="2"/>
  <c r="H29" i="2" s="1"/>
  <c r="E28" i="2"/>
  <c r="H28" i="2" s="1"/>
  <c r="E24" i="2"/>
  <c r="B4" i="2"/>
  <c r="B3" i="2"/>
  <c r="D9" i="1"/>
  <c r="F9" i="1"/>
  <c r="D10" i="1"/>
  <c r="D11" i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/>
  <c r="D18" i="1"/>
  <c r="F18" i="1" s="1"/>
  <c r="D19" i="1"/>
  <c r="F19" i="1" s="1"/>
  <c r="D8" i="1"/>
  <c r="F8" i="1" s="1"/>
  <c r="C4" i="3"/>
  <c r="C3" i="3"/>
  <c r="E20" i="1"/>
  <c r="C20" i="1"/>
  <c r="B20" i="1"/>
  <c r="B3" i="1"/>
  <c r="D20" i="1" l="1"/>
  <c r="E31" i="2"/>
  <c r="H24" i="2"/>
  <c r="H31" i="2" s="1"/>
  <c r="H33" i="2" s="1"/>
  <c r="F20" i="1" l="1"/>
  <c r="F28" i="1" s="1"/>
  <c r="E15" i="2" l="1"/>
  <c r="H15" i="2" s="1"/>
  <c r="E14" i="2"/>
  <c r="H14" i="2" s="1"/>
  <c r="E13" i="2"/>
  <c r="H13" i="2" s="1"/>
  <c r="E12" i="2"/>
  <c r="H12" i="2" s="1"/>
  <c r="E11" i="2"/>
  <c r="H11" i="2" s="1"/>
  <c r="E10" i="2" l="1"/>
  <c r="H10" i="2" s="1"/>
  <c r="AB2" i="8" l="1"/>
  <c r="AA79" i="8"/>
  <c r="Z79" i="8"/>
  <c r="Y79" i="8"/>
  <c r="AA78" i="8"/>
  <c r="Z78" i="8"/>
  <c r="Y78" i="8"/>
  <c r="AA77" i="8"/>
  <c r="Z77" i="8"/>
  <c r="Y77" i="8"/>
  <c r="AA76" i="8"/>
  <c r="Z76" i="8"/>
  <c r="Y76" i="8"/>
  <c r="AA75" i="8"/>
  <c r="Z75" i="8"/>
  <c r="Y75" i="8"/>
  <c r="AA74" i="8"/>
  <c r="Z74" i="8"/>
  <c r="Y74" i="8"/>
  <c r="AA73" i="8"/>
  <c r="AB73" i="8" s="1"/>
  <c r="Z73" i="8"/>
  <c r="Y73" i="8"/>
  <c r="AA72" i="8"/>
  <c r="Z72" i="8"/>
  <c r="Y72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AA47" i="8"/>
  <c r="AA31" i="8" s="1"/>
  <c r="AA55" i="8" s="1"/>
  <c r="Z47" i="8"/>
  <c r="Y47" i="8"/>
  <c r="AA38" i="8"/>
  <c r="Z38" i="8"/>
  <c r="Y38" i="8"/>
  <c r="AA37" i="8"/>
  <c r="AB37" i="8" s="1"/>
  <c r="Z37" i="8"/>
  <c r="Y37" i="8"/>
  <c r="X33" i="8"/>
  <c r="X56" i="8" s="1"/>
  <c r="W33" i="8"/>
  <c r="W56" i="8" s="1"/>
  <c r="V33" i="8"/>
  <c r="V56" i="8" s="1"/>
  <c r="U33" i="8"/>
  <c r="U56" i="8" s="1"/>
  <c r="T33" i="8"/>
  <c r="T56" i="8" s="1"/>
  <c r="S33" i="8"/>
  <c r="S56" i="8" s="1"/>
  <c r="R33" i="8"/>
  <c r="R56" i="8" s="1"/>
  <c r="Q33" i="8"/>
  <c r="Q56" i="8" s="1"/>
  <c r="P33" i="8"/>
  <c r="P56" i="8" s="1"/>
  <c r="O33" i="8"/>
  <c r="O56" i="8" s="1"/>
  <c r="N33" i="8"/>
  <c r="N56" i="8" s="1"/>
  <c r="M33" i="8"/>
  <c r="M56" i="8" s="1"/>
  <c r="L33" i="8"/>
  <c r="L56" i="8" s="1"/>
  <c r="K33" i="8"/>
  <c r="K56" i="8" s="1"/>
  <c r="J33" i="8"/>
  <c r="J56" i="8" s="1"/>
  <c r="I33" i="8"/>
  <c r="I56" i="8" s="1"/>
  <c r="H33" i="8"/>
  <c r="H56" i="8" s="1"/>
  <c r="G33" i="8"/>
  <c r="G56" i="8" s="1"/>
  <c r="F33" i="8"/>
  <c r="F56" i="8" s="1"/>
  <c r="E33" i="8"/>
  <c r="E56" i="8" s="1"/>
  <c r="D33" i="8"/>
  <c r="X32" i="8"/>
  <c r="X57" i="8" s="1"/>
  <c r="W32" i="8"/>
  <c r="W57" i="8" s="1"/>
  <c r="V32" i="8"/>
  <c r="V57" i="8" s="1"/>
  <c r="U32" i="8"/>
  <c r="U57" i="8" s="1"/>
  <c r="T32" i="8"/>
  <c r="T57" i="8" s="1"/>
  <c r="S32" i="8"/>
  <c r="S57" i="8" s="1"/>
  <c r="R32" i="8"/>
  <c r="Q32" i="8"/>
  <c r="Q57" i="8" s="1"/>
  <c r="P32" i="8"/>
  <c r="P57" i="8" s="1"/>
  <c r="O32" i="8"/>
  <c r="O57" i="8" s="1"/>
  <c r="N32" i="8"/>
  <c r="N57" i="8" s="1"/>
  <c r="M32" i="8"/>
  <c r="M57" i="8" s="1"/>
  <c r="L32" i="8"/>
  <c r="L57" i="8" s="1"/>
  <c r="K32" i="8"/>
  <c r="K57" i="8" s="1"/>
  <c r="J32" i="8"/>
  <c r="J57" i="8" s="1"/>
  <c r="I32" i="8"/>
  <c r="I57" i="8" s="1"/>
  <c r="H32" i="8"/>
  <c r="H57" i="8" s="1"/>
  <c r="G32" i="8"/>
  <c r="G57" i="8" s="1"/>
  <c r="F32" i="8"/>
  <c r="F57" i="8" s="1"/>
  <c r="E32" i="8"/>
  <c r="E57" i="8" s="1"/>
  <c r="D32" i="8"/>
  <c r="D57" i="8" s="1"/>
  <c r="X31" i="8"/>
  <c r="X55" i="8" s="1"/>
  <c r="W31" i="8"/>
  <c r="W55" i="8" s="1"/>
  <c r="V31" i="8"/>
  <c r="V55" i="8" s="1"/>
  <c r="U31" i="8"/>
  <c r="U55" i="8" s="1"/>
  <c r="T31" i="8"/>
  <c r="T55" i="8" s="1"/>
  <c r="S31" i="8"/>
  <c r="S55" i="8" s="1"/>
  <c r="R31" i="8"/>
  <c r="R55" i="8" s="1"/>
  <c r="Q31" i="8"/>
  <c r="Q55" i="8" s="1"/>
  <c r="P31" i="8"/>
  <c r="P55" i="8" s="1"/>
  <c r="O31" i="8"/>
  <c r="O55" i="8" s="1"/>
  <c r="N31" i="8"/>
  <c r="N55" i="8" s="1"/>
  <c r="M31" i="8"/>
  <c r="M55" i="8" s="1"/>
  <c r="L31" i="8"/>
  <c r="L55" i="8" s="1"/>
  <c r="K31" i="8"/>
  <c r="K55" i="8" s="1"/>
  <c r="J31" i="8"/>
  <c r="J55" i="8" s="1"/>
  <c r="I31" i="8"/>
  <c r="I55" i="8" s="1"/>
  <c r="H31" i="8"/>
  <c r="H55" i="8" s="1"/>
  <c r="G31" i="8"/>
  <c r="G55" i="8" s="1"/>
  <c r="F31" i="8"/>
  <c r="F55" i="8" s="1"/>
  <c r="E31" i="8"/>
  <c r="E55" i="8" s="1"/>
  <c r="D31" i="8"/>
  <c r="AA30" i="8"/>
  <c r="AB30" i="8" s="1"/>
  <c r="Z30" i="8"/>
  <c r="Y30" i="8"/>
  <c r="AA29" i="8"/>
  <c r="AB29" i="8" s="1"/>
  <c r="Z29" i="8"/>
  <c r="Y29" i="8"/>
  <c r="AA28" i="8"/>
  <c r="Z28" i="8"/>
  <c r="Y28" i="8"/>
  <c r="AA27" i="8"/>
  <c r="Z27" i="8"/>
  <c r="Y27" i="8"/>
  <c r="AA26" i="8"/>
  <c r="Z26" i="8"/>
  <c r="Y26" i="8"/>
  <c r="AA25" i="8"/>
  <c r="Z25" i="8"/>
  <c r="Y25" i="8"/>
  <c r="AA16" i="8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B1" i="8"/>
  <c r="C63" i="8"/>
  <c r="C28" i="8"/>
  <c r="C27" i="8"/>
  <c r="C25" i="8"/>
  <c r="AB25" i="8" s="1"/>
  <c r="C16" i="8"/>
  <c r="C15" i="8"/>
  <c r="C14" i="8"/>
  <c r="AB14" i="8" s="1"/>
  <c r="C13" i="8"/>
  <c r="C12" i="8"/>
  <c r="AB28" i="8" l="1"/>
  <c r="AB12" i="8"/>
  <c r="AB15" i="8"/>
  <c r="AB16" i="8"/>
  <c r="AA33" i="8"/>
  <c r="AA56" i="8" s="1"/>
  <c r="AA49" i="8"/>
  <c r="Y31" i="8"/>
  <c r="AB13" i="8"/>
  <c r="AB27" i="8"/>
  <c r="Y51" i="8"/>
  <c r="AA32" i="8"/>
  <c r="AA57" i="8" s="1"/>
  <c r="Z53" i="8"/>
  <c r="Z55" i="8"/>
  <c r="Y49" i="8"/>
  <c r="Y33" i="8"/>
  <c r="Z51" i="8"/>
  <c r="Y53" i="8"/>
  <c r="AA51" i="8"/>
  <c r="Z32" i="8"/>
  <c r="Z49" i="8"/>
  <c r="Y57" i="8"/>
  <c r="F59" i="8"/>
  <c r="N59" i="8"/>
  <c r="V59" i="8"/>
  <c r="E59" i="8"/>
  <c r="M59" i="8"/>
  <c r="U59" i="8"/>
  <c r="L59" i="8"/>
  <c r="T59" i="8"/>
  <c r="K59" i="8"/>
  <c r="S59" i="8"/>
  <c r="J60" i="8"/>
  <c r="I61" i="8"/>
  <c r="Q61" i="8"/>
  <c r="Z56" i="8"/>
  <c r="H59" i="8"/>
  <c r="X59" i="8"/>
  <c r="G59" i="8"/>
  <c r="O59" i="8"/>
  <c r="W59" i="8"/>
  <c r="D56" i="8"/>
  <c r="Y56" i="8" s="1"/>
  <c r="J59" i="8"/>
  <c r="I60" i="8"/>
  <c r="Q60" i="8"/>
  <c r="H61" i="8"/>
  <c r="P61" i="8"/>
  <c r="X61" i="8"/>
  <c r="D55" i="8"/>
  <c r="Y55" i="8" s="1"/>
  <c r="R57" i="8"/>
  <c r="Z57" i="8" s="1"/>
  <c r="I59" i="8"/>
  <c r="Q59" i="8"/>
  <c r="H60" i="8"/>
  <c r="P60" i="8"/>
  <c r="X60" i="8"/>
  <c r="G61" i="8"/>
  <c r="O61" i="8"/>
  <c r="W61" i="8"/>
  <c r="P59" i="8"/>
  <c r="G60" i="8"/>
  <c r="O60" i="8"/>
  <c r="W60" i="8"/>
  <c r="F61" i="8"/>
  <c r="N61" i="8"/>
  <c r="V61" i="8"/>
  <c r="Z33" i="8"/>
  <c r="AA53" i="8"/>
  <c r="AA59" i="8" s="1"/>
  <c r="F60" i="8"/>
  <c r="N60" i="8"/>
  <c r="V60" i="8"/>
  <c r="E61" i="8"/>
  <c r="M61" i="8"/>
  <c r="U61" i="8"/>
  <c r="E60" i="8"/>
  <c r="M60" i="8"/>
  <c r="U60" i="8"/>
  <c r="L61" i="8"/>
  <c r="T61" i="8"/>
  <c r="Z31" i="8"/>
  <c r="Y32" i="8"/>
  <c r="L60" i="8"/>
  <c r="T60" i="8"/>
  <c r="K61" i="8"/>
  <c r="S61" i="8"/>
  <c r="K60" i="8"/>
  <c r="S60" i="8"/>
  <c r="J61" i="8"/>
  <c r="C51" i="8"/>
  <c r="AB51" i="8" l="1"/>
  <c r="AA60" i="8"/>
  <c r="AB78" i="8" s="1"/>
  <c r="D59" i="8"/>
  <c r="Y59" i="8" s="1"/>
  <c r="R60" i="8"/>
  <c r="Z60" i="8" s="1"/>
  <c r="AB79" i="8"/>
  <c r="AB77" i="8"/>
  <c r="AB75" i="8"/>
  <c r="D60" i="8"/>
  <c r="Y60" i="8" s="1"/>
  <c r="R59" i="8"/>
  <c r="Z59" i="8" s="1"/>
  <c r="AA61" i="8"/>
  <c r="R61" i="8"/>
  <c r="Z61" i="8" s="1"/>
  <c r="D61" i="8"/>
  <c r="Y61" i="8" s="1"/>
  <c r="AB76" i="8" l="1"/>
  <c r="AB72" i="8"/>
  <c r="AB74" i="8"/>
  <c r="E50" i="6"/>
  <c r="C13" i="3"/>
  <c r="C32" i="7"/>
  <c r="G32" i="7" s="1"/>
  <c r="C33" i="7"/>
  <c r="G33" i="7" s="1"/>
  <c r="C34" i="7"/>
  <c r="G34" i="7" s="1"/>
  <c r="C35" i="7"/>
  <c r="G35" i="7" s="1"/>
  <c r="C36" i="7"/>
  <c r="G36" i="7" s="1"/>
  <c r="C31" i="7"/>
  <c r="G31" i="7" s="1"/>
  <c r="F31" i="7"/>
  <c r="F32" i="7"/>
  <c r="F33" i="7"/>
  <c r="F34" i="7"/>
  <c r="F35" i="7"/>
  <c r="F36" i="7"/>
  <c r="B38" i="7"/>
  <c r="C16" i="2"/>
  <c r="D16" i="2"/>
  <c r="E16" i="2"/>
  <c r="C67" i="8" l="1"/>
  <c r="F38" i="7"/>
  <c r="G38" i="7"/>
  <c r="H16" i="2"/>
  <c r="C38" i="7"/>
  <c r="C20" i="6"/>
  <c r="C47" i="8"/>
  <c r="C22" i="6"/>
  <c r="E14" i="6"/>
  <c r="C20" i="3" l="1"/>
  <c r="C25" i="3" s="1"/>
  <c r="H18" i="2"/>
  <c r="H35" i="2" s="1"/>
  <c r="C18" i="6" s="1"/>
  <c r="C31" i="8"/>
  <c r="C55" i="8" s="1"/>
  <c r="AB55" i="8" s="1"/>
  <c r="C32" i="8"/>
  <c r="C57" i="8" s="1"/>
  <c r="AB57" i="8" s="1"/>
  <c r="C33" i="8"/>
  <c r="C56" i="8" s="1"/>
  <c r="AB56" i="8" s="1"/>
  <c r="AB47" i="8"/>
  <c r="C16" i="6" l="1"/>
  <c r="C24" i="6" s="1"/>
  <c r="C26" i="8"/>
  <c r="AB26" i="8" s="1"/>
  <c r="E18" i="6"/>
  <c r="C38" i="8"/>
  <c r="C53" i="8" s="1"/>
  <c r="AB31" i="8"/>
  <c r="AB33" i="8"/>
  <c r="AB32" i="8"/>
  <c r="E16" i="6" l="1"/>
  <c r="C49" i="8"/>
  <c r="AB49" i="8" s="1"/>
  <c r="AB38" i="8"/>
  <c r="C26" i="6"/>
  <c r="C65" i="8"/>
  <c r="E24" i="6"/>
  <c r="AB53" i="8"/>
  <c r="C59" i="8" l="1"/>
  <c r="C61" i="8"/>
  <c r="C60" i="8"/>
  <c r="C79" i="8" s="1"/>
  <c r="C38" i="6"/>
  <c r="C37" i="6"/>
  <c r="C35" i="6"/>
  <c r="C36" i="6"/>
  <c r="E26" i="6"/>
  <c r="AB60" i="8"/>
  <c r="AB59" i="8"/>
  <c r="AB61" i="8"/>
  <c r="C74" i="8" l="1"/>
  <c r="C75" i="8"/>
  <c r="C76" i="8"/>
  <c r="C78" i="8"/>
  <c r="C72" i="8"/>
  <c r="C77" i="8"/>
</calcChain>
</file>

<file path=xl/sharedStrings.xml><?xml version="1.0" encoding="utf-8"?>
<sst xmlns="http://schemas.openxmlformats.org/spreadsheetml/2006/main" count="334" uniqueCount="203">
  <si>
    <t xml:space="preserve">  </t>
  </si>
  <si>
    <t xml:space="preserve"> </t>
  </si>
  <si>
    <t>INGRESOS TOTALES</t>
  </si>
  <si>
    <t>COMENTARIOS</t>
  </si>
  <si>
    <t>NIVEL</t>
  </si>
  <si>
    <t>TOTAL</t>
  </si>
  <si>
    <t xml:space="preserve"> GASTOS DE LANZAMIENTO (PUBLICIDAD Y PROMOCION)</t>
  </si>
  <si>
    <t>Observaciones</t>
  </si>
  <si>
    <t>TOTAL GASTOS DE LANZAMIENTO</t>
  </si>
  <si>
    <t xml:space="preserve"> GASTOS DE OPERACION</t>
  </si>
  <si>
    <t>TOTAL GASTOS DE OPERACIÓN</t>
  </si>
  <si>
    <t>IMPORTE</t>
  </si>
  <si>
    <t>% S/INGRESOS</t>
  </si>
  <si>
    <t xml:space="preserve">C.- FACTOR HUMANO </t>
  </si>
  <si>
    <t xml:space="preserve">D.- INDIRECTOS ADMINISTRATIVOS  </t>
  </si>
  <si>
    <t xml:space="preserve">      CUOTA PROMEDIO POR ALUMNO</t>
  </si>
  <si>
    <t xml:space="preserve">      PUNTO DE EQUILIBRIO</t>
  </si>
  <si>
    <t xml:space="preserve">      ALUMNOS PRESUPUESTADOS</t>
  </si>
  <si>
    <t>PAGO TOTAL</t>
  </si>
  <si>
    <t>INGRESOS</t>
  </si>
  <si>
    <t>FACTOR HUMANO</t>
  </si>
  <si>
    <t>E.- INFRAESTRUCTURA ACADÉMICA</t>
  </si>
  <si>
    <t xml:space="preserve">Total de horas </t>
  </si>
  <si>
    <t>Congreso a asistir</t>
  </si>
  <si>
    <t>o viaje a realizar</t>
  </si>
  <si>
    <t>Lugar y fecha</t>
  </si>
  <si>
    <t>No. de días</t>
  </si>
  <si>
    <t xml:space="preserve">Objetivos del viaje </t>
  </si>
  <si>
    <t>Beneficios esperados del viaje</t>
  </si>
  <si>
    <t>Nombre de las</t>
  </si>
  <si>
    <t>personas que</t>
  </si>
  <si>
    <t>asistiran</t>
  </si>
  <si>
    <t>Egresos estimados</t>
  </si>
  <si>
    <t>Por persona</t>
  </si>
  <si>
    <t>Total</t>
  </si>
  <si>
    <t>dólares *</t>
  </si>
  <si>
    <t>pesos</t>
  </si>
  <si>
    <t>dólares</t>
  </si>
  <si>
    <t>Inscripción</t>
  </si>
  <si>
    <t>Transportes aéreo</t>
  </si>
  <si>
    <t>Transporte terrestre</t>
  </si>
  <si>
    <t>Hospedaje</t>
  </si>
  <si>
    <t>Alimentos</t>
  </si>
  <si>
    <t>AL PRECIO SE LE DEBE INCREMENTAR EL 16% DE IVA</t>
  </si>
  <si>
    <t xml:space="preserve">Otros  </t>
  </si>
  <si>
    <t>HONORARIOS</t>
  </si>
  <si>
    <t>IVA</t>
  </si>
  <si>
    <t xml:space="preserve">PARTICIPACIÓN EN LA VENTA DEL PROYECTO </t>
  </si>
  <si>
    <t xml:space="preserve">PARTICIPACIÓN PARA EL ÁREA </t>
  </si>
  <si>
    <t xml:space="preserve">FECHA DE INICIO:  </t>
  </si>
  <si>
    <t xml:space="preserve">        GASTOS LANZAMIENTO</t>
  </si>
  <si>
    <t>No Cta</t>
  </si>
  <si>
    <t>Nombre de la Cuenta</t>
  </si>
  <si>
    <t>Presupuesto Aprobado</t>
  </si>
  <si>
    <t>REUNIONES DE TRABAJO</t>
  </si>
  <si>
    <t>CORREO Y MENSAJERIA</t>
  </si>
  <si>
    <t>PAPELERIA IMPRESA PUBLICIDAD Y PROMOCION</t>
  </si>
  <si>
    <t>ANUNCIOS  PUBLICIDAD Y PROMOCION</t>
  </si>
  <si>
    <t>SERVICIOS PROFESIONALES (PROMOCION DE VENTA)</t>
  </si>
  <si>
    <t xml:space="preserve">        GASTOS OPERACIÓN</t>
  </si>
  <si>
    <t>MASTER EN EMPRESA Y ESTRATEGIA</t>
  </si>
  <si>
    <t>PAPELERIA Y ARTICULOS DE OFICINA</t>
  </si>
  <si>
    <t>TRANSPORTES Y VIATICOS</t>
  </si>
  <si>
    <t xml:space="preserve">EVENTOS </t>
  </si>
  <si>
    <t>513001</t>
  </si>
  <si>
    <t>MATERIAL DIDACTICO</t>
  </si>
  <si>
    <t>GASTOS POR COMPROBAR</t>
  </si>
  <si>
    <t>INVERSIONES</t>
  </si>
  <si>
    <t>APORTACION CENTRO DE POSGRADO</t>
  </si>
  <si>
    <t>GASTOS INDIRECTOS ADMINISTRATIVOS</t>
  </si>
  <si>
    <t>INFRAESTRUCTURA ACADEMICA</t>
  </si>
  <si>
    <t xml:space="preserve">                             SALARIOS</t>
  </si>
  <si>
    <t>SALARIOS</t>
  </si>
  <si>
    <t xml:space="preserve">      * RESUMEN PRESUPUESTO</t>
  </si>
  <si>
    <t>Presupuestado</t>
  </si>
  <si>
    <t>A.-</t>
  </si>
  <si>
    <t>INGRESOS NETOS</t>
  </si>
  <si>
    <t>B.-</t>
  </si>
  <si>
    <t>GASTOS  E INVERSIONES</t>
  </si>
  <si>
    <t>C.-</t>
  </si>
  <si>
    <t xml:space="preserve">PUBLICIDAD Y PROMOCION </t>
  </si>
  <si>
    <t>D.-</t>
  </si>
  <si>
    <t>FACTOR HUMANO INDEXADO</t>
  </si>
  <si>
    <t>E.-</t>
  </si>
  <si>
    <t>F.-</t>
  </si>
  <si>
    <t>G.</t>
  </si>
  <si>
    <t xml:space="preserve">INDIRECTOS ADMINISTRATIVOS </t>
  </si>
  <si>
    <t>RESULTADO DESPUES DE PAGO DE REMANENTE</t>
  </si>
  <si>
    <t>RESULTADO</t>
  </si>
  <si>
    <t>EGRESOS TOTALES (B+C+D+E+F)</t>
  </si>
  <si>
    <t>CUOTA PROMEDIO POR PARTICIPANTE</t>
  </si>
  <si>
    <t>No ALUMNOS PUNTO EQUILIBRIO</t>
  </si>
  <si>
    <t>No. ALUMNOS PRESUPUESTADOS</t>
  </si>
  <si>
    <t xml:space="preserve">PRESUPUESTO AL </t>
  </si>
  <si>
    <t>PARTCIPACION EN LA VENTA DEL PROYECTO</t>
  </si>
  <si>
    <t>SEGUIMIENTO/SERVICIO/AFMON DEL PROYECTO</t>
  </si>
  <si>
    <t>COORD EJECUTIVO</t>
  </si>
  <si>
    <t>DESARROLLO Y SOPORTE ACADEMICO</t>
  </si>
  <si>
    <t>DESARROLLO DEL PROYECTO</t>
  </si>
  <si>
    <t>SELECCIÓN DEL PERSONAL</t>
  </si>
  <si>
    <t>SUPERVISION</t>
  </si>
  <si>
    <t>PARTICIPACION PARA EL AREA</t>
  </si>
  <si>
    <t>sin iva</t>
  </si>
  <si>
    <t>No cuenta</t>
  </si>
  <si>
    <t xml:space="preserve"> CAJA  </t>
  </si>
  <si>
    <t xml:space="preserve">ADEUDO   </t>
  </si>
  <si>
    <t>MXB0011740</t>
  </si>
  <si>
    <t>DF y A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</si>
  <si>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</si>
  <si>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</si>
  <si>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</si>
  <si>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</si>
  <si>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</si>
  <si>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</si>
  <si>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</si>
  <si>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</si>
  <si>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</si>
  <si>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</si>
  <si>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</si>
  <si>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Gasto Acumulado Real</t>
  </si>
  <si>
    <t>Presupuesto Disponible</t>
  </si>
  <si>
    <t>Gasto Real</t>
  </si>
  <si>
    <t>Real</t>
  </si>
  <si>
    <t>PUESTO/MATERIA</t>
  </si>
  <si>
    <t>NOMBRE PRESUP</t>
  </si>
  <si>
    <t>NOMBRE REAL</t>
  </si>
  <si>
    <t>HRS</t>
  </si>
  <si>
    <t>PAGO PROP</t>
  </si>
  <si>
    <t>PAGO REAL</t>
  </si>
  <si>
    <t>No REQ. Y FECHA</t>
  </si>
  <si>
    <t>PROP</t>
  </si>
  <si>
    <t>REAL</t>
  </si>
  <si>
    <t xml:space="preserve">NOMBRE DEL MÓDULO </t>
  </si>
  <si>
    <t>DOCENTE</t>
  </si>
  <si>
    <t>HRS. x SESIÓN</t>
  </si>
  <si>
    <t xml:space="preserve">HORAS TOTALES </t>
  </si>
  <si>
    <t xml:space="preserve">NIVEL </t>
  </si>
  <si>
    <t>Num.de personas</t>
  </si>
  <si>
    <t>Tipo de cambio</t>
  </si>
  <si>
    <t xml:space="preserve">* SI EL VIAJE SE HARA EN TERRITORIO NACIONAL Y EL COSTO SERÁ EN PESOS SE HARÁ EL CÁLCULO EN DÓLARES PARA OBTENER EL TOTAL A GASTAR EN PESOS </t>
  </si>
  <si>
    <t xml:space="preserve">Comentarios </t>
  </si>
  <si>
    <t>FECHA DE INICIO:</t>
  </si>
  <si>
    <t>RESUMEN POR PARTIDAS</t>
  </si>
  <si>
    <t>NOMBRE DEL PROGRAMA :</t>
  </si>
  <si>
    <t>NÚMERO DE ORDEN INTERNA  (A ASIGNAR POR LA VRFyA)</t>
  </si>
  <si>
    <t xml:space="preserve">COORDINACIÓN ACADÉMICA </t>
  </si>
  <si>
    <t xml:space="preserve">COORD. ADMVA. / DE LOGÍSTICA </t>
  </si>
  <si>
    <t>I N G R E S O S</t>
  </si>
  <si>
    <t>CONCEPTO DEL PAGO</t>
  </si>
  <si>
    <t xml:space="preserve">NÚM . DE HORAS </t>
  </si>
  <si>
    <t xml:space="preserve">PRECIO POR HORA </t>
  </si>
  <si>
    <t xml:space="preserve">IMPORTE TOTAL </t>
  </si>
  <si>
    <t>NÚM DE ALUMNOS</t>
  </si>
  <si>
    <t xml:space="preserve">TOTALES </t>
  </si>
  <si>
    <t xml:space="preserve"> GASTOS DE LANZAMIENTO Y DE OPERACIÓN</t>
  </si>
  <si>
    <t>ANUNCIOS PUBLICIDAD Y PROMOCION</t>
  </si>
  <si>
    <t xml:space="preserve">SERVICIOS PROFESIONALES </t>
  </si>
  <si>
    <t xml:space="preserve"> REUNIONES DE TRABAJO</t>
  </si>
  <si>
    <t>PAPELERIA</t>
  </si>
  <si>
    <t>CONGRESOS Y VIATICOS LOCALES</t>
  </si>
  <si>
    <t xml:space="preserve"> CONGRESOS Y VIATICOS  PROFESORES VISITANTES</t>
  </si>
  <si>
    <t>EVENTOS</t>
  </si>
  <si>
    <t>SISTEMAS Y PAQUETES</t>
  </si>
  <si>
    <t xml:space="preserve">IMPORTE </t>
  </si>
  <si>
    <t xml:space="preserve">NÓMINA (PLANTA ) </t>
  </si>
  <si>
    <t>IMPORTE POR HR.</t>
  </si>
  <si>
    <t xml:space="preserve">NUM.SESIONES </t>
  </si>
  <si>
    <t xml:space="preserve">HONORARIOS  Y ASIMILADOS </t>
  </si>
  <si>
    <t xml:space="preserve">SOBRESUELDO </t>
  </si>
  <si>
    <t xml:space="preserve">COMENTARIOS </t>
  </si>
  <si>
    <t xml:space="preserve">TOTAL DE FACTOR HUMANO </t>
  </si>
  <si>
    <t xml:space="preserve">JUSTIFICACIÓN DE CONGRESOS Y VIÁTICOS </t>
  </si>
  <si>
    <t xml:space="preserve">DISTRIBUCIÓN DE REMANENTES </t>
  </si>
  <si>
    <t>1. Complete ÚNICAMENTE los campos en blanco de cada una de las hojas</t>
  </si>
  <si>
    <t>JUSTIFICACION DE CONGRESOS Y VIATICOS DE PROFESORES VISITANTES</t>
  </si>
  <si>
    <t>Nombre del visitante</t>
  </si>
  <si>
    <t>Curso o Conferencia a Impartir</t>
  </si>
  <si>
    <t>País de origen</t>
  </si>
  <si>
    <t>Fecha</t>
  </si>
  <si>
    <t>No días</t>
  </si>
  <si>
    <t xml:space="preserve">TOTAL DE VISITANTES </t>
  </si>
  <si>
    <t>COMENTARIOS:</t>
  </si>
  <si>
    <t>Otros (especificar)</t>
  </si>
  <si>
    <t>tipo de cambio</t>
  </si>
  <si>
    <t xml:space="preserve">* SI LOS GASTOS  SE HARÁN EN O DESDE EL TERRITORIO NACIONAL Y EL COSTO SERÁ EN PESOS DEBERÁ HACERSE EL CÁLCULO EN DÓLARES PARA OBTENER EL TOTAL EN PESOS </t>
  </si>
  <si>
    <t>2. Los campos señalados en amarillo están programadas con fórmulas por lo que no deberá escribir ahí.</t>
  </si>
  <si>
    <t xml:space="preserve">DESCTO.  PAGO EN BANCO </t>
  </si>
  <si>
    <t>DESCTO. PROMEDIO A EGRESADOS</t>
  </si>
  <si>
    <t xml:space="preserve">JUSTIFICACIÓN FORMATO VIÁTICOS LOCALES </t>
  </si>
  <si>
    <t xml:space="preserve">JUSTIFICACIÓN FORMATO VIÁTICOS VISITANTES </t>
  </si>
  <si>
    <t xml:space="preserve">PRESUPUESTO PROGRAMA DE EDUCACIÓN CONTINUA </t>
  </si>
  <si>
    <t xml:space="preserve">        GASTOS FACTOR HUMANO PROGRAMAS DE EDUCACIÓN CONTINUA</t>
  </si>
  <si>
    <t>A.- INGRESOS NETOS</t>
  </si>
  <si>
    <t xml:space="preserve">B.- GASTOS DE LANZAMIENTO Y DE OPERACION  </t>
  </si>
  <si>
    <t>F.- EGRESOS TOTALES (B+C+D+E)</t>
  </si>
  <si>
    <t>G.- RESULTADO (A-F)</t>
  </si>
  <si>
    <t xml:space="preserve">ESCUELA O FACULTAD              C O P E C                      VICERRECTORÍA ACADÉMICA                        V. DE FINANZAS Y ADMON.                    </t>
  </si>
  <si>
    <t>B</t>
  </si>
  <si>
    <t xml:space="preserve">EXPO RESPONSABILIDAD SOCIAL </t>
  </si>
  <si>
    <t>Consultoría EDUCA 2018</t>
  </si>
  <si>
    <t>Daniela GarcíaHernández</t>
  </si>
  <si>
    <t>Consultor</t>
  </si>
  <si>
    <t xml:space="preserve">pago consultoría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</si>
</sst>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;\-&quot;$&quot;#,##0"/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[$$-80A]#,##0.00"/>
    <numFmt numFmtId="166" formatCode="dd\-mmm\-yy_)"/>
    <numFmt numFmtId="167" formatCode="[$$-80A]#,##0"/>
    <numFmt numFmtId="168" formatCode="_-* #,##0_-;\-* #,##0_-;_-* &quot;-&quot;??_-;_-@_-"/>
    <numFmt numFmtId="169" formatCode="&quot;$&quot;#,##0"/>
  </numFmts>
  <fonts count="46" x14ac:knownFonts="1">
    <font>
      <sz val="10"/>
      <name val="Arial"/>
    </font>
    <font>
      <sz val="10"/>
      <name val="Arial"/>
      <family val="2"/>
    </font>
    <font>
      <b/>
      <sz val="12"/>
      <name val="Arial Narrow"/>
      <family val="2"/>
    </font>
    <font>
      <b/>
      <sz val="10"/>
      <name val="Arial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sz val="9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9"/>
      <name val="Arial Narrow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color indexed="10"/>
      <name val="Arial Narrow"/>
      <family val="2"/>
    </font>
    <font>
      <b/>
      <sz val="10"/>
      <name val="Arial Narrow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Arial"/>
      <family val="2"/>
    </font>
    <font>
      <b/>
      <sz val="16"/>
      <name val="Arial Narrow"/>
      <family val="2"/>
    </font>
    <font>
      <b/>
      <sz val="20"/>
      <name val="Arial"/>
      <family val="2"/>
    </font>
    <font>
      <b/>
      <sz val="12"/>
      <name val="Courier"/>
      <family val="3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Courier"/>
      <family val="3"/>
    </font>
    <font>
      <b/>
      <sz val="15"/>
      <name val="Courier"/>
      <family val="3"/>
    </font>
    <font>
      <sz val="12"/>
      <name val="Courier"/>
      <family val="3"/>
    </font>
    <font>
      <b/>
      <sz val="14"/>
      <color indexed="57"/>
      <name val="Arial"/>
      <family val="2"/>
    </font>
    <font>
      <b/>
      <sz val="14"/>
      <color indexed="49"/>
      <name val="Arial"/>
      <family val="2"/>
    </font>
    <font>
      <sz val="12"/>
      <color indexed="57"/>
      <name val="Arial"/>
      <family val="2"/>
    </font>
    <font>
      <sz val="12"/>
      <color indexed="49"/>
      <name val="Arial"/>
      <family val="2"/>
    </font>
    <font>
      <sz val="12"/>
      <color indexed="10"/>
      <name val="Courier"/>
      <family val="3"/>
    </font>
    <font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9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44" fontId="41" fillId="0" borderId="0" applyFont="0" applyFill="0" applyBorder="0" applyAlignment="0" applyProtection="0"/>
  </cellStyleXfs>
  <cellXfs count="529">
    <xf numFmtId="0" fontId="0" fillId="0" borderId="0" xfId="0"/>
    <xf numFmtId="3" fontId="4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0" fillId="0" borderId="0" xfId="0" applyProtection="1"/>
    <xf numFmtId="43" fontId="0" fillId="0" borderId="0" xfId="1" applyFont="1" applyProtection="1"/>
    <xf numFmtId="43" fontId="0" fillId="0" borderId="0" xfId="1" applyFont="1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0" fontId="4" fillId="0" borderId="0" xfId="0" applyFont="1"/>
    <xf numFmtId="10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/>
    <xf numFmtId="10" fontId="9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10" fillId="0" borderId="0" xfId="0" applyFont="1"/>
    <xf numFmtId="0" fontId="9" fillId="0" borderId="0" xfId="3" applyFont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38" fontId="18" fillId="0" borderId="0" xfId="1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23" fillId="0" borderId="0" xfId="2" applyFont="1"/>
    <xf numFmtId="0" fontId="4" fillId="0" borderId="0" xfId="0" applyFont="1" applyBorder="1" applyAlignment="1">
      <alignment horizontal="left"/>
    </xf>
    <xf numFmtId="3" fontId="20" fillId="0" borderId="0" xfId="3" applyNumberFormat="1" applyFont="1" applyBorder="1" applyAlignment="1">
      <alignment horizontal="left"/>
    </xf>
    <xf numFmtId="3" fontId="18" fillId="0" borderId="0" xfId="3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25" fillId="0" borderId="0" xfId="0" applyFont="1" applyFill="1" applyAlignment="1" applyProtection="1">
      <alignment vertical="center"/>
    </xf>
    <xf numFmtId="0" fontId="0" fillId="0" borderId="0" xfId="0" applyAlignment="1" applyProtection="1">
      <alignment horizontal="left"/>
    </xf>
    <xf numFmtId="17" fontId="27" fillId="0" borderId="0" xfId="0" applyNumberFormat="1" applyFont="1" applyAlignment="1" applyProtection="1">
      <alignment horizontal="left"/>
    </xf>
    <xf numFmtId="0" fontId="27" fillId="0" borderId="0" xfId="0" applyFont="1"/>
    <xf numFmtId="0" fontId="0" fillId="0" borderId="0" xfId="0" applyFont="1" applyFill="1"/>
    <xf numFmtId="0" fontId="12" fillId="0" borderId="0" xfId="0" applyFont="1" applyFill="1" applyAlignment="1" applyProtection="1"/>
    <xf numFmtId="0" fontId="28" fillId="0" borderId="16" xfId="0" applyFont="1" applyFill="1" applyBorder="1" applyAlignment="1" applyProtection="1">
      <alignment horizontal="center"/>
    </xf>
    <xf numFmtId="0" fontId="28" fillId="0" borderId="27" xfId="0" applyFont="1" applyFill="1" applyBorder="1" applyAlignment="1" applyProtection="1">
      <alignment horizontal="center"/>
    </xf>
    <xf numFmtId="0" fontId="29" fillId="0" borderId="8" xfId="0" applyFont="1" applyFill="1" applyBorder="1" applyAlignment="1" applyProtection="1"/>
    <xf numFmtId="39" fontId="29" fillId="0" borderId="8" xfId="0" applyNumberFormat="1" applyFont="1" applyFill="1" applyBorder="1" applyProtection="1"/>
    <xf numFmtId="0" fontId="29" fillId="0" borderId="5" xfId="0" applyFont="1" applyFill="1" applyBorder="1" applyAlignment="1" applyProtection="1"/>
    <xf numFmtId="39" fontId="29" fillId="0" borderId="2" xfId="0" applyNumberFormat="1" applyFont="1" applyFill="1" applyBorder="1" applyProtection="1"/>
    <xf numFmtId="0" fontId="29" fillId="0" borderId="2" xfId="0" applyFont="1" applyFill="1" applyBorder="1" applyAlignment="1" applyProtection="1"/>
    <xf numFmtId="0" fontId="29" fillId="0" borderId="17" xfId="0" applyFont="1" applyFill="1" applyBorder="1"/>
    <xf numFmtId="39" fontId="29" fillId="0" borderId="17" xfId="0" applyNumberFormat="1" applyFont="1" applyFill="1" applyBorder="1" applyAlignment="1" applyProtection="1"/>
    <xf numFmtId="39" fontId="16" fillId="0" borderId="0" xfId="0" applyNumberFormat="1" applyFont="1" applyProtection="1"/>
    <xf numFmtId="39" fontId="16" fillId="0" borderId="0" xfId="0" applyNumberFormat="1" applyFont="1" applyFill="1" applyProtection="1"/>
    <xf numFmtId="0" fontId="28" fillId="0" borderId="16" xfId="0" applyFont="1" applyFill="1" applyBorder="1" applyAlignment="1" applyProtection="1"/>
    <xf numFmtId="0" fontId="28" fillId="0" borderId="27" xfId="0" applyFont="1" applyFill="1" applyBorder="1" applyAlignment="1" applyProtection="1"/>
    <xf numFmtId="39" fontId="28" fillId="0" borderId="27" xfId="0" applyNumberFormat="1" applyFont="1" applyFill="1" applyBorder="1" applyAlignment="1" applyProtection="1">
      <alignment horizontal="center" wrapText="1"/>
    </xf>
    <xf numFmtId="0" fontId="29" fillId="3" borderId="2" xfId="0" applyFont="1" applyFill="1" applyBorder="1" applyAlignment="1" applyProtection="1"/>
    <xf numFmtId="39" fontId="29" fillId="3" borderId="2" xfId="0" applyNumberFormat="1" applyFont="1" applyFill="1" applyBorder="1" applyProtection="1"/>
    <xf numFmtId="39" fontId="29" fillId="3" borderId="13" xfId="0" applyNumberFormat="1" applyFont="1" applyFill="1" applyBorder="1" applyProtection="1"/>
    <xf numFmtId="39" fontId="29" fillId="0" borderId="0" xfId="0" applyNumberFormat="1" applyFont="1" applyFill="1" applyBorder="1" applyProtection="1"/>
    <xf numFmtId="0" fontId="12" fillId="0" borderId="0" xfId="0" applyFont="1" applyFill="1" applyAlignment="1" applyProtection="1">
      <alignment horizontal="left"/>
    </xf>
    <xf numFmtId="0" fontId="29" fillId="0" borderId="17" xfId="0" applyFont="1" applyFill="1" applyBorder="1" applyAlignment="1" applyProtection="1"/>
    <xf numFmtId="39" fontId="16" fillId="0" borderId="0" xfId="0" applyNumberFormat="1" applyFont="1" applyFill="1" applyAlignment="1" applyProtection="1"/>
    <xf numFmtId="39" fontId="12" fillId="0" borderId="0" xfId="0" applyNumberFormat="1" applyFont="1" applyAlignment="1" applyProtection="1">
      <alignment horizontal="left"/>
    </xf>
    <xf numFmtId="0" fontId="11" fillId="0" borderId="0" xfId="0" applyFont="1" applyAlignment="1" applyProtection="1">
      <alignment horizontal="left"/>
    </xf>
    <xf numFmtId="39" fontId="29" fillId="4" borderId="13" xfId="0" applyNumberFormat="1" applyFont="1" applyFill="1" applyBorder="1" applyProtection="1"/>
    <xf numFmtId="39" fontId="30" fillId="4" borderId="2" xfId="0" applyNumberFormat="1" applyFont="1" applyFill="1" applyBorder="1" applyProtection="1"/>
    <xf numFmtId="39" fontId="29" fillId="0" borderId="17" xfId="0" applyNumberFormat="1" applyFont="1" applyFill="1" applyBorder="1" applyProtection="1"/>
    <xf numFmtId="39" fontId="29" fillId="4" borderId="2" xfId="0" applyNumberFormat="1" applyFont="1" applyFill="1" applyBorder="1" applyProtection="1"/>
    <xf numFmtId="39" fontId="29" fillId="4" borderId="12" xfId="0" applyNumberFormat="1" applyFont="1" applyFill="1" applyBorder="1" applyProtection="1"/>
    <xf numFmtId="39" fontId="29" fillId="4" borderId="8" xfId="0" applyNumberFormat="1" applyFont="1" applyFill="1" applyBorder="1" applyProtection="1"/>
    <xf numFmtId="39" fontId="29" fillId="0" borderId="13" xfId="0" applyNumberFormat="1" applyFont="1" applyFill="1" applyBorder="1" applyProtection="1"/>
    <xf numFmtId="0" fontId="16" fillId="0" borderId="0" xfId="0" applyFont="1" applyAlignment="1" applyProtection="1">
      <alignment horizontal="left"/>
    </xf>
    <xf numFmtId="164" fontId="16" fillId="4" borderId="13" xfId="1" applyNumberFormat="1" applyFont="1" applyFill="1" applyBorder="1" applyProtection="1"/>
    <xf numFmtId="0" fontId="0" fillId="0" borderId="0" xfId="0" applyAlignment="1"/>
    <xf numFmtId="0" fontId="27" fillId="0" borderId="0" xfId="0" applyFont="1" applyAlignment="1"/>
    <xf numFmtId="0" fontId="0" fillId="0" borderId="0" xfId="0" applyFont="1" applyFill="1" applyAlignment="1"/>
    <xf numFmtId="0" fontId="16" fillId="0" borderId="0" xfId="0" applyFont="1" applyAlignment="1"/>
    <xf numFmtId="39" fontId="16" fillId="0" borderId="0" xfId="0" applyNumberFormat="1" applyFont="1" applyAlignment="1" applyProtection="1"/>
    <xf numFmtId="39" fontId="29" fillId="3" borderId="2" xfId="0" applyNumberFormat="1" applyFont="1" applyFill="1" applyBorder="1" applyAlignment="1" applyProtection="1"/>
    <xf numFmtId="39" fontId="29" fillId="0" borderId="0" xfId="0" applyNumberFormat="1" applyFont="1" applyFill="1" applyBorder="1" applyAlignment="1" applyProtection="1"/>
    <xf numFmtId="39" fontId="29" fillId="4" borderId="13" xfId="0" applyNumberFormat="1" applyFont="1" applyFill="1" applyBorder="1" applyAlignment="1" applyProtection="1"/>
    <xf numFmtId="0" fontId="11" fillId="0" borderId="0" xfId="0" applyFont="1" applyAlignment="1"/>
    <xf numFmtId="39" fontId="30" fillId="4" borderId="2" xfId="0" applyNumberFormat="1" applyFont="1" applyFill="1" applyBorder="1" applyAlignment="1" applyProtection="1"/>
    <xf numFmtId="39" fontId="29" fillId="4" borderId="2" xfId="0" applyNumberFormat="1" applyFont="1" applyFill="1" applyBorder="1" applyAlignment="1" applyProtection="1"/>
    <xf numFmtId="39" fontId="29" fillId="4" borderId="12" xfId="0" applyNumberFormat="1" applyFont="1" applyFill="1" applyBorder="1" applyAlignment="1" applyProtection="1"/>
    <xf numFmtId="39" fontId="29" fillId="4" borderId="8" xfId="0" applyNumberFormat="1" applyFont="1" applyFill="1" applyBorder="1" applyAlignment="1" applyProtection="1"/>
    <xf numFmtId="39" fontId="29" fillId="0" borderId="13" xfId="0" applyNumberFormat="1" applyFont="1" applyFill="1" applyBorder="1" applyAlignment="1" applyProtection="1"/>
    <xf numFmtId="39" fontId="16" fillId="0" borderId="12" xfId="0" applyNumberFormat="1" applyFont="1" applyBorder="1" applyAlignment="1" applyProtection="1"/>
    <xf numFmtId="164" fontId="16" fillId="4" borderId="13" xfId="1" applyNumberFormat="1" applyFont="1" applyFill="1" applyBorder="1" applyAlignment="1" applyProtection="1"/>
    <xf numFmtId="164" fontId="16" fillId="4" borderId="13" xfId="1" applyNumberFormat="1" applyFont="1" applyFill="1" applyBorder="1" applyAlignment="1"/>
    <xf numFmtId="0" fontId="29" fillId="0" borderId="0" xfId="0" applyFont="1" applyFill="1" applyBorder="1" applyAlignment="1"/>
    <xf numFmtId="0" fontId="28" fillId="0" borderId="28" xfId="0" applyFont="1" applyFill="1" applyBorder="1" applyAlignment="1" applyProtection="1">
      <alignment horizontal="center"/>
    </xf>
    <xf numFmtId="0" fontId="29" fillId="0" borderId="21" xfId="0" applyFont="1" applyFill="1" applyBorder="1" applyAlignment="1" applyProtection="1"/>
    <xf numFmtId="39" fontId="29" fillId="0" borderId="29" xfId="0" applyNumberFormat="1" applyFont="1" applyFill="1" applyBorder="1" applyAlignment="1" applyProtection="1"/>
    <xf numFmtId="0" fontId="29" fillId="0" borderId="30" xfId="0" applyFont="1" applyFill="1" applyBorder="1" applyAlignment="1" applyProtection="1"/>
    <xf numFmtId="39" fontId="29" fillId="0" borderId="31" xfId="0" applyNumberFormat="1" applyFont="1" applyFill="1" applyBorder="1" applyAlignment="1" applyProtection="1"/>
    <xf numFmtId="0" fontId="29" fillId="0" borderId="32" xfId="0" applyFont="1" applyFill="1" applyBorder="1" applyAlignment="1" applyProtection="1"/>
    <xf numFmtId="0" fontId="29" fillId="0" borderId="33" xfId="0" applyFont="1" applyFill="1" applyBorder="1" applyAlignment="1" applyProtection="1"/>
    <xf numFmtId="0" fontId="29" fillId="0" borderId="34" xfId="0" applyFont="1" applyFill="1" applyBorder="1" applyAlignment="1" applyProtection="1"/>
    <xf numFmtId="39" fontId="29" fillId="0" borderId="35" xfId="0" applyNumberFormat="1" applyFont="1" applyFill="1" applyBorder="1" applyAlignment="1" applyProtection="1"/>
    <xf numFmtId="39" fontId="28" fillId="0" borderId="28" xfId="0" applyNumberFormat="1" applyFont="1" applyFill="1" applyBorder="1" applyAlignment="1" applyProtection="1">
      <alignment horizontal="center"/>
    </xf>
    <xf numFmtId="0" fontId="29" fillId="0" borderId="21" xfId="0" applyFont="1" applyFill="1" applyBorder="1" applyAlignment="1" applyProtection="1">
      <alignment horizontal="right"/>
    </xf>
    <xf numFmtId="0" fontId="29" fillId="0" borderId="32" xfId="0" applyFont="1" applyFill="1" applyBorder="1" applyAlignment="1" applyProtection="1">
      <alignment horizontal="right"/>
    </xf>
    <xf numFmtId="49" fontId="29" fillId="0" borderId="32" xfId="0" applyNumberFormat="1" applyFont="1" applyFill="1" applyBorder="1" applyAlignment="1" applyProtection="1">
      <alignment horizontal="right"/>
    </xf>
    <xf numFmtId="39" fontId="29" fillId="3" borderId="31" xfId="0" applyNumberFormat="1" applyFont="1" applyFill="1" applyBorder="1" applyAlignment="1" applyProtection="1"/>
    <xf numFmtId="0" fontId="29" fillId="0" borderId="33" xfId="0" applyFont="1" applyFill="1" applyBorder="1" applyAlignment="1"/>
    <xf numFmtId="0" fontId="29" fillId="3" borderId="34" xfId="0" applyFont="1" applyFill="1" applyBorder="1" applyAlignment="1"/>
    <xf numFmtId="39" fontId="29" fillId="3" borderId="35" xfId="0" applyNumberFormat="1" applyFont="1" applyFill="1" applyBorder="1" applyAlignment="1" applyProtection="1"/>
    <xf numFmtId="0" fontId="16" fillId="0" borderId="0" xfId="0" applyFont="1" applyFill="1" applyBorder="1" applyAlignment="1"/>
    <xf numFmtId="0" fontId="29" fillId="0" borderId="0" xfId="0" applyFont="1" applyFill="1" applyBorder="1" applyAlignment="1" applyProtection="1"/>
    <xf numFmtId="0" fontId="29" fillId="0" borderId="24" xfId="0" applyFont="1" applyFill="1" applyBorder="1" applyAlignment="1" applyProtection="1">
      <alignment horizontal="right"/>
    </xf>
    <xf numFmtId="0" fontId="29" fillId="0" borderId="36" xfId="0" applyFont="1" applyFill="1" applyBorder="1" applyAlignment="1" applyProtection="1"/>
    <xf numFmtId="39" fontId="29" fillId="0" borderId="37" xfId="0" applyNumberFormat="1" applyFont="1" applyFill="1" applyBorder="1" applyAlignment="1" applyProtection="1"/>
    <xf numFmtId="0" fontId="29" fillId="0" borderId="38" xfId="0" applyFont="1" applyFill="1" applyBorder="1" applyAlignment="1" applyProtection="1">
      <alignment horizontal="right"/>
    </xf>
    <xf numFmtId="0" fontId="29" fillId="0" borderId="39" xfId="0" applyFont="1" applyFill="1" applyBorder="1" applyAlignment="1" applyProtection="1"/>
    <xf numFmtId="166" fontId="0" fillId="0" borderId="0" xfId="0" applyNumberFormat="1" applyProtection="1"/>
    <xf numFmtId="166" fontId="16" fillId="0" borderId="0" xfId="0" applyNumberFormat="1" applyFont="1" applyProtection="1"/>
    <xf numFmtId="0" fontId="0" fillId="0" borderId="0" xfId="0" applyFont="1" applyFill="1" applyBorder="1"/>
    <xf numFmtId="0" fontId="12" fillId="0" borderId="0" xfId="0" applyFont="1" applyAlignment="1">
      <alignment vertical="center"/>
    </xf>
    <xf numFmtId="1" fontId="26" fillId="0" borderId="12" xfId="0" applyNumberFormat="1" applyFont="1" applyFill="1" applyBorder="1" applyAlignment="1" applyProtection="1">
      <alignment horizontal="center" vertical="center"/>
    </xf>
    <xf numFmtId="0" fontId="3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2" fillId="0" borderId="0" xfId="0" applyFont="1"/>
    <xf numFmtId="0" fontId="12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0" fontId="12" fillId="0" borderId="12" xfId="0" applyFont="1" applyBorder="1" applyAlignment="1">
      <alignment horizontal="center"/>
    </xf>
    <xf numFmtId="17" fontId="12" fillId="0" borderId="12" xfId="0" applyNumberFormat="1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17" fontId="12" fillId="0" borderId="41" xfId="0" applyNumberFormat="1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28" fillId="0" borderId="42" xfId="0" applyFont="1" applyFill="1" applyBorder="1" applyAlignment="1" applyProtection="1">
      <alignment horizontal="center" wrapText="1"/>
    </xf>
    <xf numFmtId="0" fontId="28" fillId="0" borderId="28" xfId="0" applyFont="1" applyFill="1" applyBorder="1" applyAlignment="1" applyProtection="1">
      <alignment horizontal="center" wrapText="1"/>
    </xf>
    <xf numFmtId="0" fontId="30" fillId="0" borderId="0" xfId="0" applyFont="1" applyFill="1" applyBorder="1"/>
    <xf numFmtId="39" fontId="35" fillId="4" borderId="13" xfId="0" applyNumberFormat="1" applyFont="1" applyFill="1" applyBorder="1" applyProtection="1"/>
    <xf numFmtId="39" fontId="36" fillId="4" borderId="13" xfId="0" applyNumberFormat="1" applyFont="1" applyFill="1" applyBorder="1" applyProtection="1"/>
    <xf numFmtId="0" fontId="30" fillId="0" borderId="8" xfId="0" applyFont="1" applyFill="1" applyBorder="1"/>
    <xf numFmtId="39" fontId="35" fillId="0" borderId="0" xfId="0" applyNumberFormat="1" applyFont="1" applyFill="1" applyBorder="1" applyAlignment="1" applyProtection="1"/>
    <xf numFmtId="39" fontId="36" fillId="0" borderId="17" xfId="0" applyNumberFormat="1" applyFont="1" applyFill="1" applyBorder="1" applyAlignment="1" applyProtection="1"/>
    <xf numFmtId="39" fontId="35" fillId="0" borderId="0" xfId="0" applyNumberFormat="1" applyFont="1" applyProtection="1"/>
    <xf numFmtId="39" fontId="36" fillId="0" borderId="0" xfId="0" applyNumberFormat="1" applyFont="1" applyProtection="1"/>
    <xf numFmtId="39" fontId="35" fillId="0" borderId="0" xfId="0" applyNumberFormat="1" applyFont="1" applyFill="1" applyProtection="1"/>
    <xf numFmtId="39" fontId="36" fillId="0" borderId="0" xfId="0" applyNumberFormat="1" applyFont="1" applyFill="1" applyProtection="1"/>
    <xf numFmtId="49" fontId="12" fillId="0" borderId="0" xfId="0" applyNumberFormat="1" applyFont="1" applyFill="1" applyAlignment="1" applyProtection="1">
      <alignment horizontal="center"/>
    </xf>
    <xf numFmtId="39" fontId="28" fillId="0" borderId="0" xfId="0" applyNumberFormat="1" applyFont="1" applyFill="1" applyAlignment="1" applyProtection="1">
      <alignment horizontal="center"/>
    </xf>
    <xf numFmtId="39" fontId="33" fillId="0" borderId="27" xfId="0" applyNumberFormat="1" applyFont="1" applyFill="1" applyBorder="1" applyAlignment="1" applyProtection="1">
      <alignment horizontal="center"/>
    </xf>
    <xf numFmtId="39" fontId="34" fillId="0" borderId="27" xfId="0" applyNumberFormat="1" applyFont="1" applyFill="1" applyBorder="1" applyAlignment="1" applyProtection="1">
      <alignment horizontal="center"/>
    </xf>
    <xf numFmtId="39" fontId="28" fillId="0" borderId="28" xfId="0" applyNumberFormat="1" applyFont="1" applyFill="1" applyBorder="1" applyAlignment="1" applyProtection="1">
      <alignment horizontal="center" wrapText="1"/>
    </xf>
    <xf numFmtId="0" fontId="35" fillId="0" borderId="0" xfId="0" applyFont="1"/>
    <xf numFmtId="0" fontId="36" fillId="0" borderId="0" xfId="0" applyFont="1"/>
    <xf numFmtId="0" fontId="35" fillId="0" borderId="17" xfId="0" applyFont="1" applyFill="1" applyBorder="1" applyAlignment="1" applyProtection="1"/>
    <xf numFmtId="0" fontId="36" fillId="0" borderId="17" xfId="0" applyFont="1" applyFill="1" applyBorder="1" applyAlignment="1" applyProtection="1"/>
    <xf numFmtId="39" fontId="35" fillId="0" borderId="0" xfId="0" applyNumberFormat="1" applyFont="1" applyFill="1" applyAlignment="1" applyProtection="1"/>
    <xf numFmtId="39" fontId="36" fillId="0" borderId="0" xfId="0" applyNumberFormat="1" applyFont="1" applyFill="1" applyAlignment="1" applyProtection="1"/>
    <xf numFmtId="39" fontId="33" fillId="0" borderId="0" xfId="0" applyNumberFormat="1" applyFont="1" applyAlignment="1" applyProtection="1">
      <alignment horizontal="left"/>
    </xf>
    <xf numFmtId="39" fontId="34" fillId="0" borderId="0" xfId="0" applyNumberFormat="1" applyFont="1" applyAlignment="1" applyProtection="1">
      <alignment horizontal="left"/>
    </xf>
    <xf numFmtId="39" fontId="12" fillId="0" borderId="0" xfId="0" applyNumberFormat="1" applyFont="1" applyAlignment="1" applyProtection="1">
      <alignment horizontal="center"/>
    </xf>
    <xf numFmtId="39" fontId="30" fillId="0" borderId="2" xfId="0" applyNumberFormat="1" applyFont="1" applyFill="1" applyBorder="1" applyProtection="1"/>
    <xf numFmtId="39" fontId="35" fillId="0" borderId="17" xfId="0" applyNumberFormat="1" applyFont="1" applyFill="1" applyBorder="1" applyProtection="1"/>
    <xf numFmtId="39" fontId="36" fillId="0" borderId="17" xfId="0" applyNumberFormat="1" applyFont="1" applyFill="1" applyBorder="1" applyProtection="1"/>
    <xf numFmtId="0" fontId="30" fillId="0" borderId="8" xfId="0" applyFont="1" applyFill="1" applyBorder="1" applyAlignment="1" applyProtection="1"/>
    <xf numFmtId="39" fontId="29" fillId="4" borderId="43" xfId="0" applyNumberFormat="1" applyFont="1" applyFill="1" applyBorder="1" applyProtection="1"/>
    <xf numFmtId="39" fontId="29" fillId="0" borderId="12" xfId="0" applyNumberFormat="1" applyFont="1" applyFill="1" applyBorder="1" applyProtection="1"/>
    <xf numFmtId="39" fontId="35" fillId="0" borderId="17" xfId="0" applyNumberFormat="1" applyFont="1" applyFill="1" applyBorder="1" applyAlignment="1" applyProtection="1"/>
    <xf numFmtId="39" fontId="35" fillId="0" borderId="0" xfId="0" applyNumberFormat="1" applyFont="1" applyFill="1" applyBorder="1" applyProtection="1"/>
    <xf numFmtId="39" fontId="36" fillId="0" borderId="0" xfId="0" applyNumberFormat="1" applyFont="1" applyFill="1" applyBorder="1" applyProtection="1"/>
    <xf numFmtId="164" fontId="16" fillId="0" borderId="13" xfId="1" applyNumberFormat="1" applyFont="1" applyBorder="1" applyProtection="1"/>
    <xf numFmtId="164" fontId="16" fillId="0" borderId="13" xfId="1" applyNumberFormat="1" applyFont="1" applyBorder="1"/>
    <xf numFmtId="0" fontId="27" fillId="0" borderId="0" xfId="0" applyFont="1" applyFill="1" applyAlignment="1" applyProtection="1"/>
    <xf numFmtId="0" fontId="27" fillId="0" borderId="2" xfId="0" applyFont="1" applyFill="1" applyBorder="1" applyAlignment="1" applyProtection="1">
      <alignment horizontal="center"/>
    </xf>
    <xf numFmtId="0" fontId="27" fillId="0" borderId="8" xfId="0" applyFont="1" applyFill="1" applyBorder="1"/>
    <xf numFmtId="0" fontId="27" fillId="0" borderId="8" xfId="0" applyFont="1" applyFill="1" applyBorder="1" applyAlignment="1" applyProtection="1">
      <alignment horizontal="center"/>
    </xf>
    <xf numFmtId="0" fontId="30" fillId="0" borderId="2" xfId="0" applyFont="1" applyFill="1" applyBorder="1" applyAlignment="1" applyProtection="1"/>
    <xf numFmtId="0" fontId="30" fillId="0" borderId="2" xfId="0" applyFont="1" applyFill="1" applyBorder="1" applyAlignment="1" applyProtection="1">
      <alignment horizontal="center"/>
    </xf>
    <xf numFmtId="164" fontId="30" fillId="0" borderId="2" xfId="1" applyNumberFormat="1" applyFont="1" applyFill="1" applyBorder="1" applyAlignment="1" applyProtection="1"/>
    <xf numFmtId="164" fontId="30" fillId="0" borderId="2" xfId="1" applyNumberFormat="1" applyFont="1" applyFill="1" applyBorder="1" applyProtection="1"/>
    <xf numFmtId="0" fontId="30" fillId="0" borderId="2" xfId="0" applyFont="1" applyFill="1" applyBorder="1"/>
    <xf numFmtId="0" fontId="30" fillId="0" borderId="2" xfId="0" applyFont="1" applyFill="1" applyBorder="1" applyAlignment="1">
      <alignment horizontal="center"/>
    </xf>
    <xf numFmtId="0" fontId="37" fillId="0" borderId="2" xfId="0" applyFont="1" applyFill="1" applyBorder="1"/>
    <xf numFmtId="164" fontId="37" fillId="0" borderId="2" xfId="1" applyNumberFormat="1" applyFont="1" applyFill="1" applyBorder="1" applyProtection="1"/>
    <xf numFmtId="164" fontId="30" fillId="0" borderId="2" xfId="1" applyNumberFormat="1" applyFont="1" applyFill="1" applyBorder="1"/>
    <xf numFmtId="0" fontId="30" fillId="0" borderId="2" xfId="0" applyFont="1" applyFill="1" applyBorder="1" applyAlignment="1">
      <alignment horizontal="left"/>
    </xf>
    <xf numFmtId="164" fontId="30" fillId="0" borderId="2" xfId="0" applyNumberFormat="1" applyFont="1" applyFill="1" applyBorder="1" applyAlignment="1">
      <alignment horizontal="left"/>
    </xf>
    <xf numFmtId="37" fontId="30" fillId="0" borderId="2" xfId="0" applyNumberFormat="1" applyFont="1" applyFill="1" applyBorder="1" applyProtection="1"/>
    <xf numFmtId="37" fontId="30" fillId="0" borderId="2" xfId="0" applyNumberFormat="1" applyFont="1" applyFill="1" applyBorder="1" applyAlignment="1" applyProtection="1"/>
    <xf numFmtId="0" fontId="30" fillId="0" borderId="5" xfId="0" applyFont="1" applyFill="1" applyBorder="1"/>
    <xf numFmtId="37" fontId="30" fillId="0" borderId="5" xfId="0" applyNumberFormat="1" applyFont="1" applyFill="1" applyBorder="1" applyProtection="1"/>
    <xf numFmtId="0" fontId="30" fillId="0" borderId="13" xfId="0" applyFont="1" applyFill="1" applyBorder="1"/>
    <xf numFmtId="49" fontId="16" fillId="5" borderId="13" xfId="1" applyNumberFormat="1" applyFont="1" applyFill="1" applyBorder="1" applyProtection="1"/>
    <xf numFmtId="0" fontId="4" fillId="0" borderId="0" xfId="0" applyFont="1" applyBorder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center" vertical="top"/>
    </xf>
    <xf numFmtId="0" fontId="12" fillId="0" borderId="0" xfId="0" applyFont="1" applyFill="1" applyBorder="1" applyProtection="1"/>
    <xf numFmtId="0" fontId="39" fillId="0" borderId="0" xfId="0" applyFont="1" applyBorder="1" applyAlignment="1">
      <alignment horizontal="left"/>
    </xf>
    <xf numFmtId="0" fontId="3" fillId="0" borderId="21" xfId="0" applyFont="1" applyBorder="1" applyAlignment="1"/>
    <xf numFmtId="0" fontId="3" fillId="0" borderId="0" xfId="0" applyFont="1" applyBorder="1" applyAlignment="1"/>
    <xf numFmtId="0" fontId="3" fillId="0" borderId="22" xfId="0" applyFont="1" applyBorder="1" applyAlignment="1"/>
    <xf numFmtId="0" fontId="7" fillId="0" borderId="0" xfId="0" applyFont="1" applyFill="1"/>
    <xf numFmtId="14" fontId="7" fillId="0" borderId="0" xfId="0" applyNumberFormat="1" applyFont="1" applyFill="1"/>
    <xf numFmtId="0" fontId="7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Protection="1"/>
    <xf numFmtId="49" fontId="2" fillId="0" borderId="0" xfId="0" applyNumberFormat="1" applyFont="1" applyFill="1" applyBorder="1" applyProtection="1"/>
    <xf numFmtId="3" fontId="2" fillId="0" borderId="0" xfId="0" applyNumberFormat="1" applyFont="1" applyFill="1" applyAlignment="1" applyProtection="1">
      <alignment horizontal="left"/>
    </xf>
    <xf numFmtId="3" fontId="2" fillId="0" borderId="0" xfId="0" applyNumberFormat="1" applyFont="1" applyFill="1" applyProtection="1"/>
    <xf numFmtId="3" fontId="4" fillId="0" borderId="0" xfId="0" applyNumberFormat="1" applyFont="1" applyFill="1" applyProtection="1"/>
    <xf numFmtId="3" fontId="4" fillId="0" borderId="0" xfId="0" applyNumberFormat="1" applyFont="1" applyFill="1" applyAlignment="1" applyProtection="1">
      <alignment horizont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3" fontId="13" fillId="0" borderId="17" xfId="0" applyNumberFormat="1" applyFont="1" applyFill="1" applyBorder="1" applyAlignment="1" applyProtection="1">
      <alignment horizontal="left"/>
    </xf>
    <xf numFmtId="3" fontId="5" fillId="0" borderId="0" xfId="0" applyNumberFormat="1" applyFont="1" applyFill="1" applyBorder="1" applyAlignment="1" applyProtection="1">
      <alignment horizontal="left"/>
    </xf>
    <xf numFmtId="3" fontId="5" fillId="0" borderId="10" xfId="0" applyNumberFormat="1" applyFont="1" applyFill="1" applyBorder="1" applyAlignment="1" applyProtection="1">
      <alignment horizontal="left"/>
    </xf>
    <xf numFmtId="3" fontId="4" fillId="0" borderId="0" xfId="0" applyNumberFormat="1" applyFont="1" applyFill="1" applyBorder="1" applyAlignment="1" applyProtection="1">
      <alignment horizontal="center"/>
    </xf>
    <xf numFmtId="3" fontId="14" fillId="0" borderId="6" xfId="0" applyNumberFormat="1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alignment horizontal="left"/>
    </xf>
    <xf numFmtId="3" fontId="11" fillId="0" borderId="0" xfId="0" applyNumberFormat="1" applyFont="1" applyFill="1" applyBorder="1" applyAlignment="1" applyProtection="1">
      <alignment horizontal="left"/>
    </xf>
    <xf numFmtId="3" fontId="4" fillId="0" borderId="2" xfId="0" applyNumberFormat="1" applyFont="1" applyFill="1" applyBorder="1" applyAlignment="1" applyProtection="1">
      <alignment horizontal="left"/>
      <protection locked="0"/>
    </xf>
    <xf numFmtId="3" fontId="4" fillId="0" borderId="17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4" fillId="0" borderId="8" xfId="0" applyNumberFormat="1" applyFont="1" applyFill="1" applyBorder="1" applyAlignment="1" applyProtection="1">
      <alignment horizontal="left"/>
      <protection locked="0"/>
    </xf>
    <xf numFmtId="3" fontId="4" fillId="0" borderId="0" xfId="0" applyNumberFormat="1" applyFont="1" applyFill="1" applyBorder="1" applyAlignment="1" applyProtection="1">
      <alignment horizontal="center"/>
      <protection locked="0"/>
    </xf>
    <xf numFmtId="3" fontId="4" fillId="0" borderId="9" xfId="0" applyNumberFormat="1" applyFont="1" applyFill="1" applyBorder="1" applyAlignment="1" applyProtection="1">
      <alignment horizontal="center"/>
      <protection locked="0"/>
    </xf>
    <xf numFmtId="3" fontId="4" fillId="0" borderId="10" xfId="0" applyNumberFormat="1" applyFont="1" applyFill="1" applyBorder="1" applyAlignment="1" applyProtection="1">
      <alignment horizontal="center"/>
      <protection locked="0"/>
    </xf>
    <xf numFmtId="3" fontId="4" fillId="0" borderId="11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  <xf numFmtId="0" fontId="39" fillId="6" borderId="4" xfId="0" applyFont="1" applyFill="1" applyBorder="1" applyAlignment="1">
      <alignment horizontal="left" vertical="top" wrapText="1"/>
    </xf>
    <xf numFmtId="0" fontId="39" fillId="6" borderId="1" xfId="0" applyFont="1" applyFill="1" applyBorder="1" applyAlignment="1">
      <alignment horizontal="left" vertical="top"/>
    </xf>
    <xf numFmtId="0" fontId="39" fillId="6" borderId="8" xfId="0" applyFont="1" applyFill="1" applyBorder="1" applyAlignment="1">
      <alignment horizontal="left" vertical="top"/>
    </xf>
    <xf numFmtId="9" fontId="21" fillId="0" borderId="0" xfId="4" applyFont="1" applyFill="1" applyBorder="1" applyAlignment="1">
      <alignment horizontal="center"/>
    </xf>
    <xf numFmtId="0" fontId="42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168" fontId="24" fillId="0" borderId="0" xfId="1" applyNumberFormat="1" applyFont="1" applyFill="1" applyBorder="1"/>
    <xf numFmtId="0" fontId="39" fillId="6" borderId="3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3" fontId="1" fillId="0" borderId="1" xfId="1" applyNumberFormat="1" applyFont="1" applyBorder="1" applyAlignment="1">
      <alignment horizontal="center" vertical="top"/>
    </xf>
    <xf numFmtId="3" fontId="1" fillId="0" borderId="18" xfId="1" applyNumberFormat="1" applyFont="1" applyBorder="1" applyAlignment="1">
      <alignment horizontal="center" vertical="top"/>
    </xf>
    <xf numFmtId="3" fontId="1" fillId="0" borderId="3" xfId="1" applyNumberFormat="1" applyFont="1" applyBorder="1" applyAlignment="1">
      <alignment horizontal="center" vertical="top"/>
    </xf>
    <xf numFmtId="3" fontId="18" fillId="0" borderId="0" xfId="0" applyNumberFormat="1" applyFont="1" applyFill="1" applyBorder="1" applyAlignment="1" applyProtection="1">
      <alignment horizontal="center"/>
    </xf>
    <xf numFmtId="3" fontId="38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Fill="1" applyAlignment="1" applyProtection="1">
      <alignment horizontal="center" vertical="top"/>
    </xf>
    <xf numFmtId="3" fontId="3" fillId="0" borderId="0" xfId="0" applyNumberFormat="1" applyFont="1" applyFill="1" applyAlignment="1" applyProtection="1">
      <alignment horizontal="center" vertical="top"/>
    </xf>
    <xf numFmtId="3" fontId="3" fillId="0" borderId="0" xfId="0" applyNumberFormat="1" applyFont="1" applyFill="1" applyAlignment="1">
      <alignment horizontal="center" vertical="top"/>
    </xf>
    <xf numFmtId="3" fontId="43" fillId="0" borderId="2" xfId="0" applyNumberFormat="1" applyFont="1" applyFill="1" applyBorder="1" applyAlignment="1" applyProtection="1">
      <alignment horizontal="left"/>
    </xf>
    <xf numFmtId="0" fontId="43" fillId="0" borderId="8" xfId="0" applyFont="1" applyFill="1" applyBorder="1" applyAlignment="1" applyProtection="1">
      <alignment horizontal="left" wrapText="1"/>
    </xf>
    <xf numFmtId="0" fontId="43" fillId="0" borderId="4" xfId="0" applyFont="1" applyFill="1" applyBorder="1" applyAlignment="1" applyProtection="1">
      <alignment horizontal="left" wrapText="1"/>
    </xf>
    <xf numFmtId="0" fontId="44" fillId="0" borderId="9" xfId="0" applyFont="1" applyBorder="1" applyAlignment="1">
      <alignment horizontal="center" vertical="center"/>
    </xf>
    <xf numFmtId="3" fontId="11" fillId="0" borderId="5" xfId="0" applyNumberFormat="1" applyFont="1" applyFill="1" applyBorder="1" applyAlignment="1" applyProtection="1">
      <alignment horizontal="left" vertical="center"/>
    </xf>
    <xf numFmtId="9" fontId="45" fillId="0" borderId="7" xfId="4" applyFont="1" applyFill="1" applyBorder="1" applyAlignment="1" applyProtection="1">
      <alignment horizontal="center" vertical="center"/>
    </xf>
    <xf numFmtId="9" fontId="45" fillId="0" borderId="11" xfId="4" applyFont="1" applyBorder="1" applyAlignment="1">
      <alignment horizontal="center" vertical="center"/>
    </xf>
    <xf numFmtId="3" fontId="16" fillId="0" borderId="0" xfId="1" applyNumberFormat="1" applyFont="1" applyFill="1" applyBorder="1" applyAlignment="1" applyProtection="1">
      <alignment horizontal="center"/>
    </xf>
    <xf numFmtId="3" fontId="16" fillId="0" borderId="0" xfId="1" applyNumberFormat="1" applyFont="1" applyFill="1" applyAlignment="1" applyProtection="1">
      <alignment horizontal="center"/>
    </xf>
    <xf numFmtId="3" fontId="11" fillId="0" borderId="0" xfId="0" applyNumberFormat="1" applyFont="1" applyFill="1" applyAlignment="1" applyProtection="1">
      <alignment horizontal="center" wrapText="1"/>
    </xf>
    <xf numFmtId="0" fontId="11" fillId="0" borderId="0" xfId="0" applyFont="1" applyFill="1" applyAlignment="1" applyProtection="1">
      <alignment horizontal="left"/>
    </xf>
    <xf numFmtId="3" fontId="16" fillId="0" borderId="0" xfId="0" applyNumberFormat="1" applyFont="1" applyFill="1" applyAlignment="1" applyProtection="1">
      <alignment horizontal="left"/>
    </xf>
    <xf numFmtId="0" fontId="11" fillId="0" borderId="0" xfId="1" applyNumberFormat="1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left"/>
    </xf>
    <xf numFmtId="3" fontId="11" fillId="0" borderId="0" xfId="0" applyNumberFormat="1" applyFont="1" applyFill="1" applyBorder="1" applyAlignment="1" applyProtection="1">
      <alignment horizontal="center"/>
    </xf>
    <xf numFmtId="3" fontId="11" fillId="0" borderId="0" xfId="0" applyNumberFormat="1" applyFont="1" applyFill="1" applyAlignment="1" applyProtection="1">
      <alignment horizontal="left"/>
    </xf>
    <xf numFmtId="0" fontId="6" fillId="0" borderId="0" xfId="0" applyFont="1" applyFill="1" applyProtection="1"/>
    <xf numFmtId="3" fontId="15" fillId="0" borderId="13" xfId="1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/>
    <xf numFmtId="0" fontId="16" fillId="0" borderId="0" xfId="0" applyFont="1" applyFill="1" applyProtection="1"/>
    <xf numFmtId="3" fontId="11" fillId="0" borderId="0" xfId="0" applyNumberFormat="1" applyFont="1" applyFill="1" applyAlignment="1" applyProtection="1">
      <alignment horizontal="center"/>
    </xf>
    <xf numFmtId="0" fontId="16" fillId="0" borderId="0" xfId="0" applyFont="1" applyFill="1" applyAlignment="1" applyProtection="1">
      <alignment horizontal="center"/>
    </xf>
    <xf numFmtId="3" fontId="16" fillId="0" borderId="0" xfId="0" applyNumberFormat="1" applyFont="1" applyFill="1" applyAlignment="1" applyProtection="1">
      <alignment horizontal="center"/>
    </xf>
    <xf numFmtId="0" fontId="16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43" fontId="16" fillId="0" borderId="0" xfId="1" applyFont="1" applyFill="1" applyProtection="1"/>
    <xf numFmtId="43" fontId="16" fillId="0" borderId="17" xfId="1" applyFont="1" applyFill="1" applyBorder="1" applyAlignment="1" applyProtection="1">
      <alignment horizontal="center"/>
      <protection locked="0"/>
    </xf>
    <xf numFmtId="3" fontId="16" fillId="0" borderId="7" xfId="0" applyNumberFormat="1" applyFont="1" applyFill="1" applyBorder="1" applyAlignment="1" applyProtection="1">
      <alignment horizontal="center"/>
      <protection locked="0"/>
    </xf>
    <xf numFmtId="0" fontId="11" fillId="6" borderId="1" xfId="0" applyFont="1" applyFill="1" applyBorder="1" applyAlignment="1">
      <alignment horizontal="left" vertical="top"/>
    </xf>
    <xf numFmtId="0" fontId="11" fillId="6" borderId="3" xfId="0" applyFont="1" applyFill="1" applyBorder="1" applyAlignment="1">
      <alignment horizontal="left" vertical="top"/>
    </xf>
    <xf numFmtId="0" fontId="12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6" fillId="0" borderId="1" xfId="0" applyFont="1" applyFill="1" applyBorder="1" applyAlignment="1" applyProtection="1">
      <alignment horizontal="left" vertical="top"/>
    </xf>
    <xf numFmtId="3" fontId="16" fillId="0" borderId="13" xfId="0" applyNumberFormat="1" applyFont="1" applyFill="1" applyBorder="1" applyAlignment="1" applyProtection="1">
      <alignment horizontal="center" vertical="top"/>
      <protection locked="0"/>
    </xf>
    <xf numFmtId="0" fontId="16" fillId="0" borderId="13" xfId="0" applyFont="1" applyFill="1" applyBorder="1" applyAlignment="1" applyProtection="1">
      <alignment horizontal="left" vertical="top"/>
    </xf>
    <xf numFmtId="3" fontId="16" fillId="0" borderId="0" xfId="0" applyNumberFormat="1" applyFont="1" applyFill="1" applyAlignment="1" applyProtection="1">
      <alignment horizontal="center" vertical="top"/>
    </xf>
    <xf numFmtId="169" fontId="16" fillId="0" borderId="5" xfId="1" applyNumberFormat="1" applyFont="1" applyFill="1" applyBorder="1" applyAlignment="1" applyProtection="1">
      <alignment horizontal="center" vertical="top"/>
      <protection locked="0"/>
    </xf>
    <xf numFmtId="169" fontId="16" fillId="0" borderId="2" xfId="1" applyNumberFormat="1" applyFont="1" applyFill="1" applyBorder="1" applyAlignment="1" applyProtection="1">
      <alignment horizontal="center" vertical="top"/>
      <protection locked="0"/>
    </xf>
    <xf numFmtId="3" fontId="16" fillId="0" borderId="13" xfId="0" applyNumberFormat="1" applyFont="1" applyFill="1" applyBorder="1" applyAlignment="1" applyProtection="1">
      <alignment horizontal="center" vertical="top" wrapText="1"/>
      <protection locked="0"/>
    </xf>
    <xf numFmtId="3" fontId="11" fillId="0" borderId="13" xfId="0" applyNumberFormat="1" applyFont="1" applyFill="1" applyBorder="1" applyAlignment="1" applyProtection="1">
      <alignment horizontal="center" vertical="top"/>
    </xf>
    <xf numFmtId="0" fontId="16" fillId="0" borderId="0" xfId="0" applyFont="1" applyFill="1" applyAlignment="1" applyProtection="1">
      <alignment horizontal="center" vertical="top"/>
    </xf>
    <xf numFmtId="0" fontId="39" fillId="6" borderId="2" xfId="0" applyFont="1" applyFill="1" applyBorder="1" applyAlignment="1">
      <alignment horizontal="left" vertical="top"/>
    </xf>
    <xf numFmtId="0" fontId="39" fillId="6" borderId="4" xfId="0" applyFont="1" applyFill="1" applyBorder="1" applyAlignment="1">
      <alignment horizontal="left" vertical="top"/>
    </xf>
    <xf numFmtId="0" fontId="16" fillId="0" borderId="17" xfId="0" applyFont="1" applyFill="1" applyBorder="1" applyAlignment="1" applyProtection="1">
      <alignment horizontal="left"/>
      <protection locked="0"/>
    </xf>
    <xf numFmtId="0" fontId="16" fillId="0" borderId="1" xfId="0" applyFont="1" applyFill="1" applyBorder="1" applyAlignment="1" applyProtection="1">
      <alignment horizontal="left" vertical="top" wrapText="1"/>
    </xf>
    <xf numFmtId="0" fontId="16" fillId="0" borderId="13" xfId="0" applyFont="1" applyFill="1" applyBorder="1" applyAlignment="1" applyProtection="1">
      <alignment horizontal="left" vertical="top" wrapText="1"/>
    </xf>
    <xf numFmtId="3" fontId="43" fillId="0" borderId="17" xfId="0" applyNumberFormat="1" applyFont="1" applyFill="1" applyBorder="1" applyAlignment="1" applyProtection="1">
      <alignment horizontal="left"/>
    </xf>
    <xf numFmtId="0" fontId="43" fillId="0" borderId="0" xfId="0" applyFont="1" applyFill="1" applyBorder="1" applyAlignment="1" applyProtection="1">
      <alignment horizontal="left" wrapText="1"/>
    </xf>
    <xf numFmtId="0" fontId="43" fillId="0" borderId="10" xfId="0" applyFont="1" applyFill="1" applyBorder="1" applyAlignment="1" applyProtection="1">
      <alignment horizontal="left" wrapText="1"/>
    </xf>
    <xf numFmtId="3" fontId="11" fillId="0" borderId="14" xfId="0" applyNumberFormat="1" applyFont="1" applyFill="1" applyBorder="1" applyAlignment="1" applyProtection="1">
      <alignment horizontal="left" vertic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5" fontId="1" fillId="0" borderId="1" xfId="5" applyNumberFormat="1" applyFont="1" applyBorder="1" applyAlignment="1">
      <alignment horizontal="center" vertical="top"/>
    </xf>
    <xf numFmtId="5" fontId="1" fillId="0" borderId="18" xfId="5" applyNumberFormat="1" applyFont="1" applyBorder="1" applyAlignment="1">
      <alignment horizontal="center" vertical="top"/>
    </xf>
    <xf numFmtId="5" fontId="1" fillId="0" borderId="18" xfId="5" applyNumberFormat="1" applyFont="1" applyFill="1" applyBorder="1" applyAlignment="1">
      <alignment horizontal="center" vertical="top"/>
    </xf>
    <xf numFmtId="5" fontId="1" fillId="0" borderId="3" xfId="5" applyNumberFormat="1" applyFont="1" applyFill="1" applyBorder="1" applyAlignment="1">
      <alignment horizontal="center" vertical="top"/>
    </xf>
    <xf numFmtId="3" fontId="1" fillId="0" borderId="1" xfId="4" applyNumberFormat="1" applyFont="1" applyBorder="1" applyAlignment="1">
      <alignment horizontal="center" vertical="top"/>
    </xf>
    <xf numFmtId="3" fontId="1" fillId="0" borderId="18" xfId="4" applyNumberFormat="1" applyFont="1" applyBorder="1" applyAlignment="1">
      <alignment horizontal="center" vertical="top"/>
    </xf>
    <xf numFmtId="3" fontId="1" fillId="0" borderId="3" xfId="4" applyNumberFormat="1" applyFont="1" applyBorder="1" applyAlignment="1">
      <alignment horizontal="center" vertical="top"/>
    </xf>
    <xf numFmtId="5" fontId="3" fillId="0" borderId="0" xfId="0" applyNumberFormat="1" applyFont="1" applyFill="1" applyAlignment="1">
      <alignment horizontal="center" vertical="top"/>
    </xf>
    <xf numFmtId="0" fontId="11" fillId="0" borderId="2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Protection="1"/>
    <xf numFmtId="0" fontId="16" fillId="0" borderId="0" xfId="0" applyFont="1" applyFill="1" applyBorder="1" applyAlignment="1" applyProtection="1">
      <alignment horizontal="left" vertical="top" wrapText="1"/>
      <protection locked="0"/>
    </xf>
    <xf numFmtId="3" fontId="16" fillId="0" borderId="0" xfId="0" applyNumberFormat="1" applyFont="1" applyFill="1" applyBorder="1" applyAlignment="1" applyProtection="1">
      <alignment horizontal="center" vertical="top" wrapText="1"/>
      <protection locked="0"/>
    </xf>
    <xf numFmtId="3" fontId="16" fillId="0" borderId="0" xfId="0" applyNumberFormat="1" applyFont="1" applyFill="1" applyAlignment="1" applyProtection="1">
      <alignment horizontal="center" vertical="top"/>
      <protection locked="0"/>
    </xf>
    <xf numFmtId="165" fontId="16" fillId="0" borderId="0" xfId="0" applyNumberFormat="1" applyFont="1" applyFill="1" applyBorder="1" applyAlignment="1" applyProtection="1">
      <alignment horizontal="center" vertical="top" wrapText="1"/>
    </xf>
    <xf numFmtId="3" fontId="0" fillId="0" borderId="0" xfId="0" applyNumberFormat="1" applyFill="1"/>
    <xf numFmtId="3" fontId="12" fillId="0" borderId="0" xfId="0" applyNumberFormat="1" applyFont="1" applyFill="1" applyBorder="1" applyAlignment="1" applyProtection="1">
      <alignment horizontal="left"/>
    </xf>
    <xf numFmtId="3" fontId="4" fillId="0" borderId="4" xfId="0" applyNumberFormat="1" applyFont="1" applyFill="1" applyBorder="1" applyAlignment="1" applyProtection="1">
      <alignment horizontal="center"/>
      <protection locked="0"/>
    </xf>
    <xf numFmtId="3" fontId="12" fillId="0" borderId="0" xfId="0" applyNumberFormat="1" applyFont="1" applyFill="1" applyProtection="1"/>
    <xf numFmtId="3" fontId="39" fillId="0" borderId="13" xfId="0" applyNumberFormat="1" applyFont="1" applyFill="1" applyBorder="1" applyAlignment="1" applyProtection="1">
      <alignment horizontal="center" vertical="top" wrapText="1"/>
    </xf>
    <xf numFmtId="0" fontId="39" fillId="0" borderId="13" xfId="0" applyFont="1" applyFill="1" applyBorder="1" applyAlignment="1" applyProtection="1">
      <alignment horizontal="center" vertical="top" wrapText="1"/>
    </xf>
    <xf numFmtId="0" fontId="39" fillId="0" borderId="13" xfId="0" applyFont="1" applyFill="1" applyBorder="1" applyAlignment="1" applyProtection="1">
      <alignment horizontal="center" vertical="top"/>
    </xf>
    <xf numFmtId="0" fontId="6" fillId="0" borderId="0" xfId="0" applyFont="1" applyAlignment="1">
      <alignment horizontal="center" vertical="top"/>
    </xf>
    <xf numFmtId="169" fontId="16" fillId="0" borderId="0" xfId="0" applyNumberFormat="1" applyFont="1" applyFill="1" applyBorder="1" applyAlignment="1" applyProtection="1">
      <alignment horizontal="center" vertical="top" wrapText="1"/>
      <protection locked="0"/>
    </xf>
    <xf numFmtId="3" fontId="1" fillId="0" borderId="0" xfId="0" applyNumberFormat="1" applyFont="1" applyFill="1"/>
    <xf numFmtId="0" fontId="40" fillId="0" borderId="0" xfId="0" applyFont="1" applyFill="1" applyProtection="1"/>
    <xf numFmtId="3" fontId="40" fillId="0" borderId="0" xfId="0" applyNumberFormat="1" applyFont="1" applyFill="1" applyAlignment="1">
      <alignment horizontal="center" vertical="top"/>
    </xf>
    <xf numFmtId="3" fontId="15" fillId="0" borderId="17" xfId="0" applyNumberFormat="1" applyFont="1" applyFill="1" applyBorder="1" applyAlignment="1" applyProtection="1">
      <alignment vertical="top" wrapText="1"/>
      <protection locked="0"/>
    </xf>
    <xf numFmtId="3" fontId="15" fillId="0" borderId="7" xfId="0" applyNumberFormat="1" applyFont="1" applyFill="1" applyBorder="1" applyAlignment="1" applyProtection="1">
      <alignment vertical="top" wrapText="1"/>
      <protection locked="0"/>
    </xf>
    <xf numFmtId="3" fontId="11" fillId="0" borderId="2" xfId="0" applyNumberFormat="1" applyFont="1" applyFill="1" applyBorder="1" applyAlignment="1" applyProtection="1">
      <alignment vertical="top" wrapText="1"/>
      <protection locked="0"/>
    </xf>
    <xf numFmtId="0" fontId="11" fillId="0" borderId="13" xfId="0" applyFont="1" applyFill="1" applyBorder="1" applyAlignment="1" applyProtection="1">
      <alignment vertical="top"/>
    </xf>
    <xf numFmtId="169" fontId="11" fillId="0" borderId="13" xfId="0" applyNumberFormat="1" applyFont="1" applyFill="1" applyBorder="1" applyAlignment="1" applyProtection="1">
      <alignment horizontal="center" vertical="top"/>
    </xf>
    <xf numFmtId="0" fontId="11" fillId="0" borderId="0" xfId="0" applyFont="1" applyAlignment="1">
      <alignment vertical="top"/>
    </xf>
    <xf numFmtId="0" fontId="22" fillId="0" borderId="0" xfId="2" applyFont="1" applyFill="1"/>
    <xf numFmtId="0" fontId="22" fillId="0" borderId="0" xfId="2" applyFont="1" applyFill="1" applyBorder="1" applyAlignment="1">
      <alignment horizontal="center"/>
    </xf>
    <xf numFmtId="0" fontId="40" fillId="0" borderId="0" xfId="2" applyFont="1" applyFill="1"/>
    <xf numFmtId="0" fontId="40" fillId="0" borderId="1" xfId="2" applyFont="1" applyFill="1" applyBorder="1" applyAlignment="1">
      <alignment horizontal="left"/>
    </xf>
    <xf numFmtId="0" fontId="15" fillId="0" borderId="17" xfId="2" applyFont="1" applyFill="1" applyBorder="1" applyProtection="1">
      <protection locked="0"/>
    </xf>
    <xf numFmtId="0" fontId="15" fillId="0" borderId="0" xfId="2" applyFont="1"/>
    <xf numFmtId="0" fontId="40" fillId="0" borderId="3" xfId="2" applyFont="1" applyFill="1" applyBorder="1" applyAlignment="1">
      <alignment horizontal="left"/>
    </xf>
    <xf numFmtId="0" fontId="15" fillId="0" borderId="4" xfId="2" applyFont="1" applyFill="1" applyBorder="1" applyProtection="1">
      <protection locked="0"/>
    </xf>
    <xf numFmtId="0" fontId="15" fillId="0" borderId="10" xfId="2" applyFont="1" applyFill="1" applyBorder="1" applyProtection="1">
      <protection locked="0"/>
    </xf>
    <xf numFmtId="0" fontId="40" fillId="0" borderId="0" xfId="2" applyFont="1" applyFill="1" applyAlignment="1">
      <alignment horizontal="left"/>
    </xf>
    <xf numFmtId="0" fontId="15" fillId="0" borderId="0" xfId="2" applyFont="1" applyFill="1" applyBorder="1"/>
    <xf numFmtId="0" fontId="40" fillId="0" borderId="0" xfId="2" applyFont="1" applyFill="1" applyBorder="1" applyAlignment="1">
      <alignment horizontal="right"/>
    </xf>
    <xf numFmtId="0" fontId="15" fillId="0" borderId="0" xfId="2" applyFont="1" applyFill="1"/>
    <xf numFmtId="0" fontId="15" fillId="0" borderId="7" xfId="2" applyFont="1" applyFill="1" applyBorder="1" applyProtection="1">
      <protection locked="0"/>
    </xf>
    <xf numFmtId="0" fontId="15" fillId="0" borderId="11" xfId="2" applyFont="1" applyFill="1" applyBorder="1" applyProtection="1">
      <protection locked="0"/>
    </xf>
    <xf numFmtId="0" fontId="15" fillId="0" borderId="0" xfId="2" applyFont="1" applyFill="1" applyBorder="1" applyProtection="1">
      <protection locked="0"/>
    </xf>
    <xf numFmtId="0" fontId="15" fillId="0" borderId="9" xfId="2" applyFont="1" applyFill="1" applyBorder="1" applyProtection="1">
      <protection locked="0"/>
    </xf>
    <xf numFmtId="0" fontId="15" fillId="0" borderId="8" xfId="2" applyFont="1" applyFill="1" applyBorder="1" applyProtection="1">
      <protection locked="0"/>
    </xf>
    <xf numFmtId="0" fontId="15" fillId="0" borderId="0" xfId="2" applyFont="1" applyFill="1" applyProtection="1">
      <protection locked="0"/>
    </xf>
    <xf numFmtId="0" fontId="15" fillId="0" borderId="10" xfId="2" applyFont="1" applyFill="1" applyBorder="1" applyAlignment="1">
      <alignment horizontal="centerContinuous"/>
    </xf>
    <xf numFmtId="0" fontId="15" fillId="0" borderId="10" xfId="2" applyFont="1" applyFill="1" applyBorder="1"/>
    <xf numFmtId="0" fontId="15" fillId="0" borderId="0" xfId="2" applyFont="1" applyFill="1" applyAlignment="1">
      <alignment horizontal="center"/>
    </xf>
    <xf numFmtId="3" fontId="15" fillId="0" borderId="0" xfId="2" applyNumberFormat="1" applyFont="1" applyFill="1"/>
    <xf numFmtId="3" fontId="15" fillId="0" borderId="13" xfId="2" applyNumberFormat="1" applyFont="1" applyFill="1" applyBorder="1" applyAlignment="1" applyProtection="1">
      <alignment horizontal="center"/>
      <protection locked="0"/>
    </xf>
    <xf numFmtId="3" fontId="15" fillId="0" borderId="0" xfId="2" applyNumberFormat="1" applyFont="1" applyFill="1" applyBorder="1" applyAlignment="1">
      <alignment horizontal="center"/>
    </xf>
    <xf numFmtId="3" fontId="15" fillId="0" borderId="0" xfId="2" applyNumberFormat="1" applyFont="1" applyFill="1" applyBorder="1"/>
    <xf numFmtId="0" fontId="40" fillId="0" borderId="0" xfId="2" applyFont="1" applyFill="1" applyAlignment="1">
      <alignment horizontal="right"/>
    </xf>
    <xf numFmtId="3" fontId="40" fillId="0" borderId="13" xfId="2" applyNumberFormat="1" applyFont="1" applyFill="1" applyBorder="1" applyAlignment="1">
      <alignment horizontal="center"/>
    </xf>
    <xf numFmtId="3" fontId="40" fillId="0" borderId="0" xfId="2" applyNumberFormat="1" applyFont="1" applyFill="1"/>
    <xf numFmtId="3" fontId="40" fillId="0" borderId="0" xfId="2" applyNumberFormat="1" applyFont="1" applyFill="1" applyAlignment="1">
      <alignment horizontal="right"/>
    </xf>
    <xf numFmtId="4" fontId="15" fillId="0" borderId="0" xfId="2" applyNumberFormat="1" applyFont="1" applyFill="1"/>
    <xf numFmtId="4" fontId="40" fillId="0" borderId="12" xfId="2" applyNumberFormat="1" applyFont="1" applyFill="1" applyBorder="1" applyAlignment="1">
      <alignment wrapText="1"/>
    </xf>
    <xf numFmtId="4" fontId="15" fillId="0" borderId="12" xfId="2" applyNumberFormat="1" applyFont="1" applyFill="1" applyBorder="1"/>
    <xf numFmtId="4" fontId="15" fillId="0" borderId="0" xfId="0" applyNumberFormat="1" applyFont="1" applyFill="1"/>
    <xf numFmtId="0" fontId="15" fillId="0" borderId="0" xfId="0" applyFont="1" applyFill="1"/>
    <xf numFmtId="14" fontId="15" fillId="0" borderId="0" xfId="0" applyNumberFormat="1" applyFont="1" applyFill="1"/>
    <xf numFmtId="0" fontId="40" fillId="0" borderId="2" xfId="2" applyFont="1" applyFill="1" applyBorder="1" applyProtection="1">
      <protection locked="0"/>
    </xf>
    <xf numFmtId="0" fontId="40" fillId="0" borderId="1" xfId="2" applyFont="1" applyFill="1" applyBorder="1" applyAlignment="1" applyProtection="1">
      <alignment horizontal="left" wrapText="1"/>
      <protection locked="0"/>
    </xf>
    <xf numFmtId="0" fontId="40" fillId="0" borderId="3" xfId="2" applyFont="1" applyFill="1" applyBorder="1" applyAlignment="1" applyProtection="1">
      <alignment horizontal="left" wrapText="1"/>
      <protection locked="0"/>
    </xf>
    <xf numFmtId="0" fontId="15" fillId="0" borderId="15" xfId="2" applyFont="1" applyFill="1" applyBorder="1" applyAlignment="1" applyProtection="1">
      <alignment horizontal="left" vertical="top" wrapText="1"/>
      <protection locked="0"/>
    </xf>
    <xf numFmtId="0" fontId="22" fillId="0" borderId="6" xfId="2" applyFont="1" applyFill="1" applyBorder="1"/>
    <xf numFmtId="6" fontId="17" fillId="0" borderId="0" xfId="1" applyNumberFormat="1" applyFont="1" applyAlignment="1">
      <alignment horizontal="center"/>
    </xf>
    <xf numFmtId="0" fontId="11" fillId="0" borderId="0" xfId="0" applyFont="1"/>
    <xf numFmtId="9" fontId="39" fillId="0" borderId="0" xfId="3" applyNumberFormat="1" applyFont="1" applyAlignment="1">
      <alignment horizontal="center" vertical="top"/>
    </xf>
    <xf numFmtId="0" fontId="6" fillId="0" borderId="0" xfId="3" applyFont="1" applyAlignment="1">
      <alignment horizontal="left" vertical="top" wrapText="1"/>
    </xf>
    <xf numFmtId="0" fontId="6" fillId="0" borderId="0" xfId="3" applyFont="1" applyAlignment="1">
      <alignment horizontal="left" vertical="top"/>
    </xf>
    <xf numFmtId="3" fontId="1" fillId="0" borderId="0" xfId="3" applyNumberFormat="1" applyFont="1" applyBorder="1" applyAlignment="1">
      <alignment vertical="top"/>
    </xf>
    <xf numFmtId="3" fontId="1" fillId="0" borderId="13" xfId="3" applyNumberFormat="1" applyFont="1" applyBorder="1" applyAlignment="1">
      <alignment horizontal="left" vertical="top"/>
    </xf>
    <xf numFmtId="0" fontId="3" fillId="7" borderId="8" xfId="0" applyFont="1" applyFill="1" applyBorder="1"/>
    <xf numFmtId="5" fontId="1" fillId="9" borderId="1" xfId="5" applyNumberFormat="1" applyFont="1" applyFill="1" applyBorder="1" applyAlignment="1">
      <alignment horizontal="center" vertical="top"/>
    </xf>
    <xf numFmtId="5" fontId="1" fillId="9" borderId="18" xfId="5" applyNumberFormat="1" applyFont="1" applyFill="1" applyBorder="1" applyAlignment="1">
      <alignment horizontal="center" vertical="top"/>
    </xf>
    <xf numFmtId="5" fontId="1" fillId="9" borderId="3" xfId="5" applyNumberFormat="1" applyFont="1" applyFill="1" applyBorder="1" applyAlignment="1">
      <alignment horizontal="center" vertical="top"/>
    </xf>
    <xf numFmtId="5" fontId="1" fillId="9" borderId="1" xfId="1" applyNumberFormat="1" applyFont="1" applyFill="1" applyBorder="1" applyAlignment="1">
      <alignment horizontal="center" vertical="top"/>
    </xf>
    <xf numFmtId="5" fontId="1" fillId="9" borderId="18" xfId="1" applyNumberFormat="1" applyFont="1" applyFill="1" applyBorder="1" applyAlignment="1">
      <alignment horizontal="center" vertical="top"/>
    </xf>
    <xf numFmtId="5" fontId="1" fillId="9" borderId="3" xfId="1" applyNumberFormat="1" applyFont="1" applyFill="1" applyBorder="1" applyAlignment="1">
      <alignment horizontal="center" vertical="top"/>
    </xf>
    <xf numFmtId="167" fontId="11" fillId="9" borderId="13" xfId="0" applyNumberFormat="1" applyFont="1" applyFill="1" applyBorder="1" applyAlignment="1" applyProtection="1">
      <alignment horizontal="center" vertical="center"/>
    </xf>
    <xf numFmtId="169" fontId="11" fillId="9" borderId="12" xfId="1" applyNumberFormat="1" applyFont="1" applyFill="1" applyBorder="1" applyAlignment="1" applyProtection="1">
      <alignment horizontal="center" vertical="top"/>
    </xf>
    <xf numFmtId="3" fontId="16" fillId="9" borderId="0" xfId="0" applyNumberFormat="1" applyFont="1" applyFill="1" applyBorder="1" applyAlignment="1" applyProtection="1">
      <alignment horizontal="center" vertical="top" wrapText="1"/>
    </xf>
    <xf numFmtId="3" fontId="11" fillId="9" borderId="13" xfId="0" applyNumberFormat="1" applyFont="1" applyFill="1" applyBorder="1" applyAlignment="1" applyProtection="1">
      <alignment horizontal="center" vertical="top"/>
    </xf>
    <xf numFmtId="169" fontId="16" fillId="9" borderId="0" xfId="0" applyNumberFormat="1" applyFont="1" applyFill="1" applyBorder="1" applyAlignment="1" applyProtection="1">
      <alignment horizontal="center" vertical="top" wrapText="1"/>
    </xf>
    <xf numFmtId="169" fontId="11" fillId="9" borderId="13" xfId="0" applyNumberFormat="1" applyFont="1" applyFill="1" applyBorder="1" applyAlignment="1" applyProtection="1">
      <alignment horizontal="center" vertical="top"/>
    </xf>
    <xf numFmtId="169" fontId="1" fillId="9" borderId="13" xfId="0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169" fontId="12" fillId="9" borderId="13" xfId="0" applyNumberFormat="1" applyFont="1" applyFill="1" applyBorder="1" applyAlignment="1" applyProtection="1">
      <alignment horizontal="center"/>
    </xf>
    <xf numFmtId="3" fontId="1" fillId="9" borderId="13" xfId="0" applyNumberFormat="1" applyFont="1" applyFill="1" applyBorder="1" applyAlignment="1">
      <alignment horizontal="center" vertical="top"/>
    </xf>
    <xf numFmtId="3" fontId="40" fillId="9" borderId="13" xfId="2" applyNumberFormat="1" applyFont="1" applyFill="1" applyBorder="1" applyAlignment="1">
      <alignment horizontal="center"/>
    </xf>
    <xf numFmtId="3" fontId="15" fillId="9" borderId="13" xfId="2" applyNumberFormat="1" applyFont="1" applyFill="1" applyBorder="1"/>
    <xf numFmtId="3" fontId="15" fillId="9" borderId="13" xfId="2" applyNumberFormat="1" applyFont="1" applyFill="1" applyBorder="1" applyAlignment="1">
      <alignment horizontal="center"/>
    </xf>
    <xf numFmtId="6" fontId="17" fillId="9" borderId="13" xfId="1" applyNumberFormat="1" applyFont="1" applyFill="1" applyBorder="1" applyAlignment="1">
      <alignment horizontal="center"/>
    </xf>
    <xf numFmtId="9" fontId="18" fillId="9" borderId="13" xfId="0" applyNumberFormat="1" applyFont="1" applyFill="1" applyBorder="1" applyAlignment="1">
      <alignment horizontal="center"/>
    </xf>
    <xf numFmtId="6" fontId="12" fillId="9" borderId="13" xfId="1" applyNumberFormat="1" applyFont="1" applyFill="1" applyBorder="1" applyAlignment="1">
      <alignment horizontal="center"/>
    </xf>
    <xf numFmtId="38" fontId="18" fillId="9" borderId="13" xfId="1" applyNumberFormat="1" applyFont="1" applyFill="1" applyBorder="1" applyAlignment="1">
      <alignment horizontal="center"/>
    </xf>
    <xf numFmtId="3" fontId="18" fillId="9" borderId="13" xfId="3" applyNumberFormat="1" applyFont="1" applyFill="1" applyBorder="1" applyAlignment="1">
      <alignment horizontal="center"/>
    </xf>
    <xf numFmtId="169" fontId="18" fillId="9" borderId="13" xfId="3" applyNumberFormat="1" applyFont="1" applyFill="1" applyBorder="1" applyAlignment="1">
      <alignment horizontal="center" vertical="top"/>
    </xf>
    <xf numFmtId="169" fontId="16" fillId="0" borderId="13" xfId="1" applyNumberFormat="1" applyFont="1" applyFill="1" applyBorder="1" applyAlignment="1" applyProtection="1">
      <alignment horizontal="center" vertical="top"/>
      <protection locked="0"/>
    </xf>
    <xf numFmtId="169" fontId="16" fillId="0" borderId="1" xfId="1" applyNumberFormat="1" applyFont="1" applyFill="1" applyBorder="1" applyAlignment="1" applyProtection="1">
      <alignment horizontal="center" vertical="top"/>
      <protection locked="0"/>
    </xf>
    <xf numFmtId="169" fontId="16" fillId="9" borderId="5" xfId="1" applyNumberFormat="1" applyFont="1" applyFill="1" applyBorder="1" applyAlignment="1" applyProtection="1">
      <alignment horizontal="center" vertical="top"/>
    </xf>
    <xf numFmtId="0" fontId="14" fillId="0" borderId="0" xfId="0" applyNumberFormat="1" applyFont="1" applyFill="1" applyBorder="1" applyAlignment="1" applyProtection="1">
      <alignment horizontal="left"/>
      <protection locked="0"/>
    </xf>
    <xf numFmtId="0" fontId="23" fillId="0" borderId="0" xfId="0" applyNumberFormat="1" applyFont="1" applyFill="1" applyBorder="1" applyAlignment="1" applyProtection="1">
      <protection locked="0"/>
    </xf>
    <xf numFmtId="0" fontId="14" fillId="0" borderId="0" xfId="0" applyNumberFormat="1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Border="1" applyAlignment="1" applyProtection="1"/>
    <xf numFmtId="16" fontId="2" fillId="0" borderId="0" xfId="0" applyNumberFormat="1" applyFont="1" applyFill="1" applyBorder="1" applyAlignment="1" applyProtection="1"/>
    <xf numFmtId="0" fontId="11" fillId="6" borderId="1" xfId="0" applyFont="1" applyFill="1" applyBorder="1" applyAlignment="1">
      <alignment horizontal="left" vertical="top" wrapText="1"/>
    </xf>
    <xf numFmtId="0" fontId="11" fillId="6" borderId="3" xfId="0" applyFont="1" applyFill="1" applyBorder="1" applyAlignment="1">
      <alignment horizontal="left" vertical="top" wrapText="1"/>
    </xf>
    <xf numFmtId="0" fontId="3" fillId="0" borderId="13" xfId="0" applyNumberFormat="1" applyFont="1" applyFill="1" applyBorder="1" applyAlignment="1" applyProtection="1">
      <alignment horizontal="center" vertical="top" wrapText="1"/>
      <protection locked="0"/>
    </xf>
    <xf numFmtId="0" fontId="1" fillId="0" borderId="13" xfId="0" applyNumberFormat="1" applyFont="1" applyFill="1" applyBorder="1" applyAlignment="1" applyProtection="1">
      <alignment horizontal="left"/>
      <protection locked="0"/>
    </xf>
    <xf numFmtId="0" fontId="1" fillId="0" borderId="13" xfId="0" applyNumberFormat="1" applyFont="1" applyFill="1" applyBorder="1" applyAlignment="1" applyProtection="1">
      <protection locked="0"/>
    </xf>
    <xf numFmtId="0" fontId="1" fillId="0" borderId="13" xfId="0" applyNumberFormat="1" applyFont="1" applyFill="1" applyBorder="1" applyAlignment="1" applyProtection="1">
      <alignment horizontal="right"/>
      <protection locked="0"/>
    </xf>
    <xf numFmtId="17" fontId="1" fillId="0" borderId="13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Continuous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right"/>
    </xf>
    <xf numFmtId="0" fontId="1" fillId="0" borderId="12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9" xfId="0" applyNumberFormat="1" applyFont="1" applyFill="1" applyBorder="1" applyAlignment="1" applyProtection="1"/>
    <xf numFmtId="0" fontId="3" fillId="0" borderId="4" xfId="0" applyNumberFormat="1" applyFont="1" applyFill="1" applyBorder="1" applyAlignment="1" applyProtection="1"/>
    <xf numFmtId="0" fontId="3" fillId="0" borderId="10" xfId="0" applyNumberFormat="1" applyFont="1" applyFill="1" applyBorder="1" applyAlignment="1" applyProtection="1"/>
    <xf numFmtId="0" fontId="3" fillId="0" borderId="11" xfId="0" applyNumberFormat="1" applyFont="1" applyFill="1" applyBorder="1" applyAlignment="1" applyProtection="1"/>
    <xf numFmtId="0" fontId="39" fillId="0" borderId="8" xfId="0" applyNumberFormat="1" applyFont="1" applyFill="1" applyBorder="1" applyAlignment="1" applyProtection="1"/>
    <xf numFmtId="0" fontId="3" fillId="0" borderId="13" xfId="0" applyNumberFormat="1" applyFont="1" applyFill="1" applyBorder="1" applyAlignment="1" applyProtection="1">
      <alignment horizontal="right"/>
      <protection locked="0"/>
    </xf>
    <xf numFmtId="169" fontId="1" fillId="0" borderId="13" xfId="0" applyNumberFormat="1" applyFont="1" applyFill="1" applyBorder="1" applyAlignment="1" applyProtection="1">
      <alignment horizontal="center" vertical="top"/>
      <protection locked="0"/>
    </xf>
    <xf numFmtId="169" fontId="1" fillId="0" borderId="13" xfId="0" applyNumberFormat="1" applyFont="1" applyFill="1" applyBorder="1" applyAlignment="1" applyProtection="1">
      <alignment horizontal="center" vertical="top"/>
    </xf>
    <xf numFmtId="169" fontId="1" fillId="0" borderId="0" xfId="0" applyNumberFormat="1" applyFont="1" applyFill="1" applyBorder="1" applyAlignment="1" applyProtection="1">
      <alignment horizontal="center" vertical="top"/>
      <protection locked="0"/>
    </xf>
    <xf numFmtId="169" fontId="1" fillId="0" borderId="0" xfId="0" applyNumberFormat="1" applyFont="1" applyFill="1" applyBorder="1" applyAlignment="1" applyProtection="1">
      <alignment horizontal="center" vertical="top"/>
    </xf>
    <xf numFmtId="22" fontId="6" fillId="0" borderId="0" xfId="0" applyNumberFormat="1" applyFont="1" applyAlignment="1">
      <alignment horizontal="center"/>
    </xf>
    <xf numFmtId="3" fontId="12" fillId="0" borderId="4" xfId="0" applyNumberFormat="1" applyFont="1" applyFill="1" applyBorder="1" applyAlignment="1" applyProtection="1">
      <alignment horizontal="left"/>
      <protection locked="0"/>
    </xf>
    <xf numFmtId="1" fontId="18" fillId="9" borderId="13" xfId="3" applyNumberFormat="1" applyFont="1" applyFill="1" applyBorder="1" applyAlignment="1">
      <alignment horizontal="center"/>
    </xf>
    <xf numFmtId="0" fontId="11" fillId="9" borderId="1" xfId="0" applyFont="1" applyFill="1" applyBorder="1" applyAlignment="1" applyProtection="1">
      <alignment horizontal="left" vertical="top"/>
    </xf>
    <xf numFmtId="0" fontId="40" fillId="7" borderId="5" xfId="0" applyFont="1" applyFill="1" applyBorder="1" applyAlignment="1">
      <alignment horizontal="left" vertical="top" wrapText="1"/>
    </xf>
    <xf numFmtId="0" fontId="40" fillId="7" borderId="14" xfId="0" applyFont="1" applyFill="1" applyBorder="1" applyAlignment="1">
      <alignment horizontal="left" vertical="top" wrapText="1"/>
    </xf>
    <xf numFmtId="0" fontId="40" fillId="7" borderId="6" xfId="0" applyFont="1" applyFill="1" applyBorder="1" applyAlignment="1">
      <alignment horizontal="left" vertical="top" wrapText="1"/>
    </xf>
    <xf numFmtId="17" fontId="40" fillId="7" borderId="5" xfId="0" applyNumberFormat="1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14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3" fillId="0" borderId="24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1" fillId="0" borderId="2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42" fillId="8" borderId="8" xfId="0" applyFont="1" applyFill="1" applyBorder="1" applyAlignment="1">
      <alignment horizontal="center"/>
    </xf>
    <xf numFmtId="0" fontId="42" fillId="8" borderId="0" xfId="0" applyFont="1" applyFill="1" applyBorder="1" applyAlignment="1">
      <alignment horizontal="center"/>
    </xf>
    <xf numFmtId="0" fontId="40" fillId="7" borderId="5" xfId="0" applyFont="1" applyFill="1" applyBorder="1" applyAlignment="1">
      <alignment horizontal="left" vertical="top"/>
    </xf>
    <xf numFmtId="0" fontId="40" fillId="7" borderId="14" xfId="0" applyFont="1" applyFill="1" applyBorder="1" applyAlignment="1">
      <alignment horizontal="left" vertical="top"/>
    </xf>
    <xf numFmtId="0" fontId="40" fillId="7" borderId="6" xfId="0" applyFont="1" applyFill="1" applyBorder="1" applyAlignment="1">
      <alignment horizontal="left" vertical="top"/>
    </xf>
    <xf numFmtId="0" fontId="42" fillId="8" borderId="5" xfId="0" applyFont="1" applyFill="1" applyBorder="1" applyAlignment="1">
      <alignment horizontal="center" vertical="top" wrapText="1"/>
    </xf>
    <xf numFmtId="0" fontId="42" fillId="8" borderId="14" xfId="0" applyFont="1" applyFill="1" applyBorder="1" applyAlignment="1">
      <alignment horizontal="center" vertical="top" wrapText="1"/>
    </xf>
    <xf numFmtId="0" fontId="42" fillId="8" borderId="6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 applyProtection="1">
      <alignment horizontal="center" vertical="center"/>
    </xf>
    <xf numFmtId="0" fontId="11" fillId="0" borderId="17" xfId="0" applyFont="1" applyFill="1" applyBorder="1" applyAlignment="1" applyProtection="1">
      <alignment horizontal="left" vertical="top"/>
    </xf>
    <xf numFmtId="0" fontId="11" fillId="0" borderId="44" xfId="0" applyFont="1" applyFill="1" applyBorder="1" applyAlignment="1" applyProtection="1">
      <alignment horizontal="left" vertical="top"/>
    </xf>
    <xf numFmtId="0" fontId="16" fillId="0" borderId="8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16" fillId="0" borderId="9" xfId="0" applyFont="1" applyFill="1" applyBorder="1" applyAlignment="1" applyProtection="1">
      <alignment horizontal="left" vertical="top" wrapText="1"/>
      <protection locked="0"/>
    </xf>
    <xf numFmtId="0" fontId="16" fillId="0" borderId="4" xfId="0" applyFont="1" applyFill="1" applyBorder="1" applyAlignment="1" applyProtection="1">
      <alignment horizontal="left" vertical="top" wrapText="1"/>
      <protection locked="0"/>
    </xf>
    <xf numFmtId="0" fontId="16" fillId="0" borderId="10" xfId="0" applyFont="1" applyFill="1" applyBorder="1" applyAlignment="1" applyProtection="1">
      <alignment horizontal="left" vertical="top" wrapText="1"/>
      <protection locked="0"/>
    </xf>
    <xf numFmtId="0" fontId="16" fillId="0" borderId="11" xfId="0" applyFont="1" applyFill="1" applyBorder="1" applyAlignment="1" applyProtection="1">
      <alignment horizontal="left" vertical="top" wrapText="1"/>
      <protection locked="0"/>
    </xf>
    <xf numFmtId="3" fontId="15" fillId="0" borderId="4" xfId="0" applyNumberFormat="1" applyFont="1" applyFill="1" applyBorder="1" applyAlignment="1" applyProtection="1">
      <alignment horizontal="left" vertical="top" wrapText="1"/>
      <protection locked="0"/>
    </xf>
    <xf numFmtId="3" fontId="15" fillId="0" borderId="10" xfId="0" applyNumberFormat="1" applyFont="1" applyFill="1" applyBorder="1" applyAlignment="1" applyProtection="1">
      <alignment horizontal="left" vertical="top" wrapText="1"/>
      <protection locked="0"/>
    </xf>
    <xf numFmtId="3" fontId="15" fillId="0" borderId="11" xfId="0" applyNumberFormat="1" applyFont="1" applyFill="1" applyBorder="1" applyAlignment="1" applyProtection="1">
      <alignment horizontal="left" vertical="top" wrapText="1"/>
      <protection locked="0"/>
    </xf>
    <xf numFmtId="3" fontId="12" fillId="0" borderId="5" xfId="0" applyNumberFormat="1" applyFont="1" applyFill="1" applyBorder="1" applyAlignment="1" applyProtection="1">
      <alignment horizontal="center" wrapText="1"/>
    </xf>
    <xf numFmtId="3" fontId="12" fillId="0" borderId="14" xfId="0" applyNumberFormat="1" applyFont="1" applyFill="1" applyBorder="1" applyAlignment="1" applyProtection="1">
      <alignment horizontal="center" wrapText="1"/>
    </xf>
    <xf numFmtId="3" fontId="12" fillId="0" borderId="6" xfId="0" applyNumberFormat="1" applyFont="1" applyFill="1" applyBorder="1" applyAlignment="1" applyProtection="1">
      <alignment horizontal="center" wrapText="1"/>
    </xf>
    <xf numFmtId="0" fontId="42" fillId="8" borderId="5" xfId="0" applyFont="1" applyFill="1" applyBorder="1" applyAlignment="1">
      <alignment horizontal="center" vertical="center"/>
    </xf>
    <xf numFmtId="0" fontId="42" fillId="8" borderId="14" xfId="0" applyFont="1" applyFill="1" applyBorder="1" applyAlignment="1">
      <alignment horizontal="center" vertical="center"/>
    </xf>
    <xf numFmtId="0" fontId="42" fillId="8" borderId="6" xfId="0" applyFont="1" applyFill="1" applyBorder="1" applyAlignment="1">
      <alignment horizontal="center" vertical="center"/>
    </xf>
    <xf numFmtId="3" fontId="15" fillId="0" borderId="8" xfId="0" applyNumberFormat="1" applyFont="1" applyFill="1" applyBorder="1" applyAlignment="1" applyProtection="1">
      <alignment horizontal="left" vertical="top" wrapText="1"/>
      <protection locked="0"/>
    </xf>
    <xf numFmtId="3" fontId="15" fillId="0" borderId="0" xfId="0" applyNumberFormat="1" applyFont="1" applyFill="1" applyBorder="1" applyAlignment="1" applyProtection="1">
      <alignment horizontal="left" vertical="top" wrapText="1"/>
      <protection locked="0"/>
    </xf>
    <xf numFmtId="3" fontId="15" fillId="0" borderId="9" xfId="0" applyNumberFormat="1" applyFont="1" applyFill="1" applyBorder="1" applyAlignment="1" applyProtection="1">
      <alignment horizontal="left" vertical="top" wrapText="1"/>
      <protection locked="0"/>
    </xf>
    <xf numFmtId="0" fontId="40" fillId="0" borderId="5" xfId="0" applyFont="1" applyFill="1" applyBorder="1" applyAlignment="1">
      <alignment horizontal="left" vertical="top" wrapText="1"/>
    </xf>
    <xf numFmtId="0" fontId="40" fillId="0" borderId="14" xfId="0" applyFont="1" applyFill="1" applyBorder="1" applyAlignment="1">
      <alignment horizontal="left" vertical="top" wrapText="1"/>
    </xf>
    <xf numFmtId="0" fontId="40" fillId="0" borderId="6" xfId="0" applyFont="1" applyFill="1" applyBorder="1" applyAlignment="1">
      <alignment horizontal="left" vertical="top" wrapText="1"/>
    </xf>
    <xf numFmtId="0" fontId="15" fillId="0" borderId="2" xfId="2" applyFont="1" applyFill="1" applyBorder="1" applyAlignment="1" applyProtection="1">
      <alignment horizontal="center" wrapText="1"/>
      <protection locked="0"/>
    </xf>
    <xf numFmtId="0" fontId="15" fillId="0" borderId="17" xfId="2" applyFont="1" applyFill="1" applyBorder="1" applyAlignment="1" applyProtection="1">
      <alignment horizontal="center" wrapText="1"/>
      <protection locked="0"/>
    </xf>
    <xf numFmtId="0" fontId="15" fillId="0" borderId="7" xfId="2" applyFont="1" applyFill="1" applyBorder="1" applyAlignment="1" applyProtection="1">
      <alignment horizontal="center" wrapText="1"/>
      <protection locked="0"/>
    </xf>
    <xf numFmtId="0" fontId="15" fillId="0" borderId="8" xfId="2" applyFont="1" applyFill="1" applyBorder="1" applyAlignment="1" applyProtection="1">
      <alignment horizontal="left" wrapText="1"/>
      <protection locked="0"/>
    </xf>
    <xf numFmtId="0" fontId="15" fillId="0" borderId="0" xfId="2" applyFont="1" applyFill="1" applyBorder="1" applyAlignment="1" applyProtection="1">
      <alignment horizontal="left" wrapText="1"/>
      <protection locked="0"/>
    </xf>
    <xf numFmtId="0" fontId="15" fillId="0" borderId="9" xfId="2" applyFont="1" applyFill="1" applyBorder="1" applyAlignment="1" applyProtection="1">
      <alignment horizontal="left" wrapText="1"/>
      <protection locked="0"/>
    </xf>
    <xf numFmtId="0" fontId="15" fillId="0" borderId="4" xfId="2" applyFont="1" applyFill="1" applyBorder="1" applyAlignment="1" applyProtection="1">
      <alignment horizontal="left" wrapText="1"/>
      <protection locked="0"/>
    </xf>
    <xf numFmtId="0" fontId="15" fillId="0" borderId="10" xfId="2" applyFont="1" applyFill="1" applyBorder="1" applyAlignment="1" applyProtection="1">
      <alignment horizontal="left" wrapText="1"/>
      <protection locked="0"/>
    </xf>
    <xf numFmtId="0" fontId="15" fillId="0" borderId="11" xfId="2" applyFont="1" applyFill="1" applyBorder="1" applyAlignment="1" applyProtection="1">
      <alignment horizontal="left" wrapText="1"/>
      <protection locked="0"/>
    </xf>
    <xf numFmtId="0" fontId="15" fillId="0" borderId="2" xfId="2" applyFont="1" applyFill="1" applyBorder="1" applyAlignment="1" applyProtection="1">
      <alignment horizontal="left" wrapText="1"/>
      <protection locked="0"/>
    </xf>
    <xf numFmtId="0" fontId="15" fillId="0" borderId="17" xfId="2" applyFont="1" applyFill="1" applyBorder="1" applyAlignment="1" applyProtection="1">
      <alignment horizontal="left" wrapText="1"/>
      <protection locked="0"/>
    </xf>
    <xf numFmtId="0" fontId="15" fillId="0" borderId="7" xfId="2" applyFont="1" applyFill="1" applyBorder="1" applyAlignment="1" applyProtection="1">
      <alignment horizontal="left" wrapText="1"/>
      <protection locked="0"/>
    </xf>
    <xf numFmtId="0" fontId="15" fillId="0" borderId="8" xfId="2" applyFont="1" applyFill="1" applyBorder="1" applyAlignment="1" applyProtection="1">
      <alignment horizontal="left" vertical="top" wrapText="1"/>
      <protection locked="0"/>
    </xf>
    <xf numFmtId="0" fontId="15" fillId="0" borderId="0" xfId="2" applyFont="1" applyFill="1" applyBorder="1" applyAlignment="1" applyProtection="1">
      <alignment horizontal="left" vertical="top" wrapText="1"/>
      <protection locked="0"/>
    </xf>
    <xf numFmtId="0" fontId="15" fillId="0" borderId="9" xfId="2" applyFont="1" applyFill="1" applyBorder="1" applyAlignment="1" applyProtection="1">
      <alignment horizontal="left" vertical="top" wrapText="1"/>
      <protection locked="0"/>
    </xf>
    <xf numFmtId="0" fontId="19" fillId="0" borderId="0" xfId="2" applyFont="1" applyFill="1" applyAlignment="1">
      <alignment horizontal="center"/>
    </xf>
    <xf numFmtId="0" fontId="3" fillId="0" borderId="2" xfId="0" applyNumberFormat="1" applyFont="1" applyFill="1" applyBorder="1" applyAlignment="1" applyProtection="1">
      <alignment horizontal="left" wrapText="1"/>
      <protection locked="0"/>
    </xf>
    <xf numFmtId="0" fontId="1" fillId="0" borderId="17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2" fillId="0" borderId="0" xfId="0" applyNumberFormat="1" applyFont="1" applyFill="1" applyBorder="1" applyAlignment="1" applyProtection="1">
      <alignment horizontal="center" wrapText="1"/>
    </xf>
    <xf numFmtId="0" fontId="11" fillId="7" borderId="5" xfId="0" applyFont="1" applyFill="1" applyBorder="1" applyAlignment="1">
      <alignment horizontal="left" vertical="top"/>
    </xf>
    <xf numFmtId="0" fontId="11" fillId="7" borderId="14" xfId="0" applyFont="1" applyFill="1" applyBorder="1" applyAlignment="1">
      <alignment horizontal="left" vertical="top"/>
    </xf>
    <xf numFmtId="0" fontId="11" fillId="7" borderId="6" xfId="0" applyFont="1" applyFill="1" applyBorder="1" applyAlignment="1">
      <alignment horizontal="left" vertical="top"/>
    </xf>
    <xf numFmtId="17" fontId="11" fillId="7" borderId="5" xfId="0" applyNumberFormat="1" applyFont="1" applyFill="1" applyBorder="1" applyAlignment="1">
      <alignment horizontal="left" vertical="top" wrapText="1"/>
    </xf>
    <xf numFmtId="0" fontId="11" fillId="7" borderId="14" xfId="0" applyFont="1" applyFill="1" applyBorder="1" applyAlignment="1">
      <alignment horizontal="left" vertical="top" wrapText="1"/>
    </xf>
    <xf numFmtId="0" fontId="11" fillId="7" borderId="6" xfId="0" applyFont="1" applyFill="1" applyBorder="1" applyAlignment="1">
      <alignment horizontal="left" vertical="top" wrapText="1"/>
    </xf>
    <xf numFmtId="0" fontId="39" fillId="0" borderId="2" xfId="0" applyNumberFormat="1" applyFont="1" applyFill="1" applyBorder="1" applyAlignment="1" applyProtection="1">
      <alignment horizontal="left" vertical="top" wrapText="1"/>
    </xf>
    <xf numFmtId="0" fontId="39" fillId="0" borderId="17" xfId="0" applyNumberFormat="1" applyFont="1" applyFill="1" applyBorder="1" applyAlignment="1" applyProtection="1">
      <alignment horizontal="left" vertical="top" wrapText="1"/>
    </xf>
    <xf numFmtId="0" fontId="39" fillId="0" borderId="7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9" xfId="0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NumberFormat="1" applyFont="1" applyFill="1" applyBorder="1" applyAlignment="1" applyProtection="1">
      <alignment horizontal="left" vertical="top" wrapText="1"/>
      <protection locked="0"/>
    </xf>
    <xf numFmtId="0" fontId="1" fillId="0" borderId="10" xfId="0" applyNumberFormat="1" applyFont="1" applyFill="1" applyBorder="1" applyAlignment="1" applyProtection="1">
      <alignment horizontal="left" vertical="top" wrapText="1"/>
      <protection locked="0"/>
    </xf>
    <xf numFmtId="0" fontId="1" fillId="0" borderId="11" xfId="0" applyNumberFormat="1" applyFont="1" applyFill="1" applyBorder="1" applyAlignment="1" applyProtection="1">
      <alignment horizontal="left" vertical="top" wrapText="1"/>
      <protection locked="0"/>
    </xf>
  </cellXfs>
  <cellStyles count="6">
    <cellStyle name="Millares" xfId="1" builtinId="3"/>
    <cellStyle name="Moneda" xfId="5" builtinId="4"/>
    <cellStyle name="Normal" xfId="0" builtinId="0"/>
    <cellStyle name="Normal_75" xfId="2"/>
    <cellStyle name="Normal_MJUDIO2DA83" xfId="3"/>
    <cellStyle name="Porcentaje" xfId="4" builtinId="5"/>
  </cellStyles>
  <dxfs count="0"/>
  <tableStyles count="0" defaultTableStyle="TableStyleMedium9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showGridLines="0" topLeftCell="A28" workbookViewId="0">
      <selection activeCell="C15" sqref="C15"/>
    </sheetView>
  </sheetViews>
  <sheetFormatPr baseColWidth="10" defaultRowHeight="12.75" x14ac:dyDescent="0.2"/>
  <cols>
    <col min="1" max="1" width="39" customWidth="1"/>
    <col min="2" max="2" width="15.140625" customWidth="1"/>
    <col min="3" max="3" width="23.28515625" customWidth="1"/>
    <col min="4" max="4" width="1.5703125" bestFit="1" customWidth="1"/>
    <col min="5" max="5" width="38" customWidth="1"/>
  </cols>
  <sheetData>
    <row r="1" spans="1:5" ht="20.25" x14ac:dyDescent="0.3">
      <c r="A1" s="452" t="s">
        <v>190</v>
      </c>
      <c r="B1" s="452"/>
      <c r="C1" s="452"/>
      <c r="D1" s="452"/>
      <c r="E1" s="452"/>
    </row>
    <row r="2" spans="1:5" ht="6.75" customHeight="1" x14ac:dyDescent="0.3">
      <c r="A2" s="276"/>
      <c r="B2" s="276"/>
      <c r="C2" s="276"/>
      <c r="D2" s="276"/>
      <c r="E2" s="276"/>
    </row>
    <row r="3" spans="1:5" ht="15.75" customHeight="1" x14ac:dyDescent="0.3">
      <c r="A3" s="381" t="s">
        <v>173</v>
      </c>
      <c r="B3" s="276"/>
      <c r="C3" s="276"/>
      <c r="D3" s="276"/>
      <c r="E3" s="276"/>
    </row>
    <row r="4" spans="1:5" ht="15.75" customHeight="1" x14ac:dyDescent="0.3">
      <c r="A4" s="381" t="s">
        <v>185</v>
      </c>
      <c r="B4" s="276"/>
      <c r="C4" s="276"/>
      <c r="D4" s="276"/>
      <c r="E4" s="276"/>
    </row>
    <row r="5" spans="1:5" ht="15.75" x14ac:dyDescent="0.25">
      <c r="A5" s="193"/>
      <c r="B5" s="193"/>
      <c r="C5" s="194"/>
      <c r="D5" s="193"/>
      <c r="E5" s="195"/>
    </row>
    <row r="6" spans="1:5" s="220" customFormat="1" ht="33" customHeight="1" x14ac:dyDescent="0.2">
      <c r="A6" s="222" t="s">
        <v>143</v>
      </c>
      <c r="B6" s="445" t="s">
        <v>199</v>
      </c>
      <c r="C6" s="446"/>
      <c r="D6" s="446"/>
      <c r="E6" s="447"/>
    </row>
    <row r="7" spans="1:5" s="220" customFormat="1" ht="21.75" customHeight="1" x14ac:dyDescent="0.2">
      <c r="A7" s="223" t="s">
        <v>141</v>
      </c>
      <c r="B7" s="448">
        <v>43101</v>
      </c>
      <c r="C7" s="446"/>
      <c r="D7" s="446"/>
      <c r="E7" s="447"/>
    </row>
    <row r="8" spans="1:5" s="220" customFormat="1" ht="21.75" customHeight="1" x14ac:dyDescent="0.2">
      <c r="A8" s="221" t="s">
        <v>144</v>
      </c>
      <c r="B8" s="449"/>
      <c r="C8" s="450"/>
      <c r="D8" s="450"/>
      <c r="E8" s="451"/>
    </row>
    <row r="9" spans="1:5" ht="9" customHeight="1" x14ac:dyDescent="0.25">
      <c r="A9" s="8"/>
      <c r="B9" s="8"/>
      <c r="C9" s="10"/>
      <c r="D9" s="11"/>
      <c r="E9" s="9"/>
    </row>
    <row r="10" spans="1:5" ht="17.25" customHeight="1" x14ac:dyDescent="0.2">
      <c r="A10" s="462" t="s">
        <v>142</v>
      </c>
      <c r="B10" s="463"/>
      <c r="C10" s="463"/>
      <c r="D10" s="463"/>
      <c r="E10" s="463"/>
    </row>
    <row r="11" spans="1:5" ht="6" customHeight="1" x14ac:dyDescent="0.25">
      <c r="A11" s="8"/>
      <c r="B11" s="8"/>
      <c r="C11" s="8"/>
      <c r="D11" s="8"/>
      <c r="E11" s="9"/>
    </row>
    <row r="12" spans="1:5" ht="13.5" x14ac:dyDescent="0.25">
      <c r="A12" s="8"/>
      <c r="B12" s="8"/>
      <c r="C12" s="12" t="s">
        <v>11</v>
      </c>
      <c r="D12" s="12"/>
      <c r="E12" s="13" t="s">
        <v>12</v>
      </c>
    </row>
    <row r="13" spans="1:5" ht="9" customHeight="1" x14ac:dyDescent="0.25">
      <c r="A13" s="8"/>
      <c r="B13" s="8"/>
      <c r="C13" s="8"/>
      <c r="D13" s="8"/>
      <c r="E13" s="9"/>
    </row>
    <row r="14" spans="1:5" ht="18" x14ac:dyDescent="0.25">
      <c r="A14" s="8" t="s">
        <v>192</v>
      </c>
      <c r="B14" s="8"/>
      <c r="C14" s="401">
        <f>INGRESOS!F28</f>
        <v>60000</v>
      </c>
      <c r="D14" s="20"/>
      <c r="E14" s="402">
        <f>+C14/C14</f>
        <v>1</v>
      </c>
    </row>
    <row r="15" spans="1:5" ht="18" x14ac:dyDescent="0.25">
      <c r="A15" s="8" t="s">
        <v>1</v>
      </c>
      <c r="B15" s="8"/>
      <c r="C15" s="374"/>
      <c r="D15" s="20"/>
      <c r="E15" s="24"/>
    </row>
    <row r="16" spans="1:5" ht="18" x14ac:dyDescent="0.25">
      <c r="A16" s="8" t="s">
        <v>193</v>
      </c>
      <c r="B16" s="8"/>
      <c r="C16" s="401">
        <f>+GASTOS!C13+GASTOS!C25</f>
        <v>1000</v>
      </c>
      <c r="D16" s="20"/>
      <c r="E16" s="402">
        <f>+C16/C14</f>
        <v>1.6666666666666666E-2</v>
      </c>
    </row>
    <row r="17" spans="1:5" ht="18" x14ac:dyDescent="0.25">
      <c r="A17" s="8"/>
      <c r="B17" s="8"/>
      <c r="C17" s="374"/>
      <c r="D17" s="20"/>
      <c r="E17" s="24"/>
    </row>
    <row r="18" spans="1:5" ht="18" x14ac:dyDescent="0.25">
      <c r="A18" s="8" t="s">
        <v>13</v>
      </c>
      <c r="B18" s="8"/>
      <c r="C18" s="401">
        <f>+'FACTOR HUMANO'!H35</f>
        <v>39318.125</v>
      </c>
      <c r="D18" s="20"/>
      <c r="E18" s="402">
        <f>+C18/C14</f>
        <v>0.65530208333333329</v>
      </c>
    </row>
    <row r="19" spans="1:5" ht="18" x14ac:dyDescent="0.25">
      <c r="A19" s="8"/>
      <c r="B19" s="8"/>
      <c r="C19" s="374"/>
      <c r="D19" s="20"/>
      <c r="E19" s="24"/>
    </row>
    <row r="20" spans="1:5" ht="18" x14ac:dyDescent="0.25">
      <c r="A20" s="8" t="s">
        <v>14</v>
      </c>
      <c r="B20" s="8"/>
      <c r="C20" s="401">
        <f>+C14*E20</f>
        <v>2400</v>
      </c>
      <c r="D20" s="20"/>
      <c r="E20" s="402">
        <v>0.04</v>
      </c>
    </row>
    <row r="21" spans="1:5" ht="18" x14ac:dyDescent="0.25">
      <c r="A21" s="8"/>
      <c r="B21" s="8"/>
      <c r="C21" s="374"/>
      <c r="D21" s="20"/>
      <c r="E21" s="24"/>
    </row>
    <row r="22" spans="1:5" ht="18" x14ac:dyDescent="0.25">
      <c r="A22" s="8" t="s">
        <v>21</v>
      </c>
      <c r="B22" s="8"/>
      <c r="C22" s="401">
        <f>+C14*E22</f>
        <v>1800</v>
      </c>
      <c r="D22" s="20"/>
      <c r="E22" s="402">
        <v>0.03</v>
      </c>
    </row>
    <row r="23" spans="1:5" ht="18" x14ac:dyDescent="0.25">
      <c r="A23" s="8"/>
      <c r="B23" s="8"/>
      <c r="C23" s="374"/>
      <c r="D23" s="20"/>
      <c r="E23" s="24"/>
    </row>
    <row r="24" spans="1:5" ht="18" x14ac:dyDescent="0.25">
      <c r="A24" s="8" t="s">
        <v>194</v>
      </c>
      <c r="B24" s="8"/>
      <c r="C24" s="401">
        <f>+C16+C18+C20+C22</f>
        <v>44518.125</v>
      </c>
      <c r="D24" s="20"/>
      <c r="E24" s="402">
        <f>+C24/C14</f>
        <v>0.74196874999999995</v>
      </c>
    </row>
    <row r="25" spans="1:5" ht="18" x14ac:dyDescent="0.25">
      <c r="A25" s="8"/>
      <c r="B25" s="8"/>
      <c r="C25" s="374"/>
      <c r="D25" s="20"/>
      <c r="E25" s="24"/>
    </row>
    <row r="26" spans="1:5" ht="18" x14ac:dyDescent="0.25">
      <c r="A26" s="8" t="s">
        <v>195</v>
      </c>
      <c r="B26" s="8"/>
      <c r="C26" s="403">
        <f>+C14-C24</f>
        <v>15481.875</v>
      </c>
      <c r="D26" s="20"/>
      <c r="E26" s="402">
        <f>+C26/C14</f>
        <v>0.25803124999999999</v>
      </c>
    </row>
    <row r="27" spans="1:5" ht="15.75" x14ac:dyDescent="0.25">
      <c r="A27" s="8"/>
      <c r="B27" s="8"/>
      <c r="C27" s="21"/>
      <c r="D27" s="20"/>
      <c r="E27" s="22"/>
    </row>
    <row r="28" spans="1:5" ht="15.75" x14ac:dyDescent="0.25">
      <c r="A28" s="8" t="s">
        <v>15</v>
      </c>
      <c r="B28" s="8"/>
      <c r="C28" s="404"/>
      <c r="D28" s="20"/>
      <c r="E28" s="22" t="s">
        <v>1</v>
      </c>
    </row>
    <row r="29" spans="1:5" ht="11.25" customHeight="1" x14ac:dyDescent="0.25">
      <c r="A29" s="8"/>
      <c r="B29" s="8"/>
      <c r="C29" s="23"/>
      <c r="D29" s="20"/>
      <c r="E29" s="22"/>
    </row>
    <row r="30" spans="1:5" ht="15.75" x14ac:dyDescent="0.25">
      <c r="A30" s="8" t="s">
        <v>16</v>
      </c>
      <c r="B30" s="8"/>
      <c r="C30" s="443"/>
      <c r="D30" s="20"/>
      <c r="E30" s="22"/>
    </row>
    <row r="31" spans="1:5" ht="15.75" x14ac:dyDescent="0.25">
      <c r="A31" s="8" t="s">
        <v>17</v>
      </c>
      <c r="B31" s="8"/>
      <c r="C31" s="405"/>
      <c r="D31" s="20"/>
      <c r="E31" s="22"/>
    </row>
    <row r="32" spans="1:5" ht="15.75" x14ac:dyDescent="0.25">
      <c r="A32" s="8"/>
      <c r="B32" s="8"/>
      <c r="C32" s="28"/>
      <c r="D32" s="20"/>
      <c r="E32" s="22"/>
    </row>
    <row r="33" spans="1:5" ht="15.75" x14ac:dyDescent="0.25">
      <c r="A33" s="8"/>
      <c r="B33" s="8"/>
      <c r="C33" s="28"/>
      <c r="D33" s="20"/>
      <c r="E33" s="22"/>
    </row>
    <row r="34" spans="1:5" ht="15" customHeight="1" x14ac:dyDescent="0.25">
      <c r="A34" s="332" t="s">
        <v>172</v>
      </c>
      <c r="B34" s="375"/>
      <c r="C34" s="20"/>
      <c r="D34" s="20"/>
      <c r="E34" s="22"/>
    </row>
    <row r="35" spans="1:5" ht="30" customHeight="1" x14ac:dyDescent="0.2">
      <c r="A35" s="377" t="s">
        <v>47</v>
      </c>
      <c r="B35" s="376">
        <v>0.05</v>
      </c>
      <c r="C35" s="406">
        <f>$C$26*0.05</f>
        <v>774.09375</v>
      </c>
      <c r="D35" s="379"/>
      <c r="E35" s="380" t="s">
        <v>198</v>
      </c>
    </row>
    <row r="36" spans="1:5" ht="30" customHeight="1" x14ac:dyDescent="0.2">
      <c r="A36" s="378" t="s">
        <v>146</v>
      </c>
      <c r="B36" s="376">
        <v>0.1</v>
      </c>
      <c r="C36" s="406">
        <f>$C$26*0.1</f>
        <v>1548.1875</v>
      </c>
      <c r="D36" s="379"/>
      <c r="E36" s="380" t="s">
        <v>198</v>
      </c>
    </row>
    <row r="37" spans="1:5" ht="30" customHeight="1" x14ac:dyDescent="0.2">
      <c r="A37" s="378" t="s">
        <v>145</v>
      </c>
      <c r="B37" s="376">
        <v>0.2</v>
      </c>
      <c r="C37" s="406">
        <f>C26*0.2</f>
        <v>3096.375</v>
      </c>
      <c r="D37" s="379"/>
      <c r="E37" s="380" t="s">
        <v>198</v>
      </c>
    </row>
    <row r="38" spans="1:5" ht="30" customHeight="1" x14ac:dyDescent="0.2">
      <c r="A38" s="378" t="s">
        <v>48</v>
      </c>
      <c r="B38" s="376">
        <v>0.65</v>
      </c>
      <c r="C38" s="406">
        <f>C26*0.65</f>
        <v>10063.21875</v>
      </c>
      <c r="D38" s="379"/>
      <c r="E38" s="380" t="s">
        <v>198</v>
      </c>
    </row>
    <row r="39" spans="1:5" ht="25.5" customHeight="1" x14ac:dyDescent="0.25">
      <c r="A39" s="16"/>
      <c r="B39" s="16"/>
      <c r="C39" s="28"/>
      <c r="D39" s="27"/>
      <c r="E39" s="27"/>
    </row>
    <row r="40" spans="1:5" ht="14.25" thickBot="1" x14ac:dyDescent="0.3">
      <c r="A40" s="8"/>
      <c r="B40" s="8"/>
      <c r="C40" s="8"/>
      <c r="D40" s="8"/>
      <c r="E40" s="9"/>
    </row>
    <row r="41" spans="1:5" x14ac:dyDescent="0.2">
      <c r="A41" s="456" t="s">
        <v>3</v>
      </c>
      <c r="B41" s="457"/>
      <c r="C41" s="457"/>
      <c r="D41" s="457"/>
      <c r="E41" s="458"/>
    </row>
    <row r="42" spans="1:5" x14ac:dyDescent="0.2">
      <c r="A42" s="190"/>
      <c r="B42" s="191"/>
      <c r="C42" s="191"/>
      <c r="D42" s="191"/>
      <c r="E42" s="192"/>
    </row>
    <row r="43" spans="1:5" x14ac:dyDescent="0.2">
      <c r="A43" s="459"/>
      <c r="B43" s="460"/>
      <c r="C43" s="460"/>
      <c r="D43" s="460"/>
      <c r="E43" s="461"/>
    </row>
    <row r="44" spans="1:5" ht="13.5" thickBot="1" x14ac:dyDescent="0.25">
      <c r="A44" s="453"/>
      <c r="B44" s="454"/>
      <c r="C44" s="454"/>
      <c r="D44" s="454"/>
      <c r="E44" s="455"/>
    </row>
    <row r="45" spans="1:5" ht="13.5" x14ac:dyDescent="0.25">
      <c r="A45" s="26"/>
      <c r="B45" s="26"/>
      <c r="C45" s="26"/>
      <c r="D45" s="26"/>
      <c r="E45" s="26"/>
    </row>
    <row r="46" spans="1:5" ht="13.5" x14ac:dyDescent="0.25">
      <c r="A46" s="26"/>
      <c r="B46" s="26"/>
      <c r="C46" s="26"/>
      <c r="D46" s="26"/>
      <c r="E46" s="26"/>
    </row>
    <row r="47" spans="1:5" ht="14.25" thickBot="1" x14ac:dyDescent="0.3">
      <c r="A47" s="29"/>
      <c r="B47" s="29"/>
      <c r="C47" s="29"/>
      <c r="D47" s="29"/>
      <c r="E47" s="29"/>
    </row>
    <row r="48" spans="1:5" ht="13.5" x14ac:dyDescent="0.25">
      <c r="A48" s="189" t="s">
        <v>196</v>
      </c>
      <c r="B48" s="189"/>
      <c r="C48" s="185"/>
      <c r="D48" s="185"/>
      <c r="E48" s="185"/>
    </row>
    <row r="49" spans="1:5" ht="13.5" x14ac:dyDescent="0.25">
      <c r="A49" s="26"/>
      <c r="B49" s="26"/>
      <c r="C49" s="26"/>
      <c r="D49" s="26"/>
      <c r="E49" s="26"/>
    </row>
    <row r="50" spans="1:5" ht="13.5" x14ac:dyDescent="0.25">
      <c r="A50" s="26"/>
      <c r="B50" s="26"/>
      <c r="C50" s="8"/>
      <c r="D50" s="8"/>
      <c r="E50" s="441">
        <f ca="1">NOW()</f>
        <v>43157.487302083333</v>
      </c>
    </row>
    <row r="51" spans="1:5" ht="13.5" x14ac:dyDescent="0.25">
      <c r="A51" s="8"/>
      <c r="B51" s="8"/>
      <c r="C51" s="8"/>
      <c r="D51" s="8"/>
      <c r="E51" s="14"/>
    </row>
    <row r="52" spans="1:5" ht="13.5" x14ac:dyDescent="0.25">
      <c r="A52" s="8"/>
      <c r="B52" s="8"/>
    </row>
    <row r="54" spans="1:5" x14ac:dyDescent="0.2">
      <c r="A54" s="15" t="s">
        <v>1</v>
      </c>
      <c r="B54" s="15"/>
    </row>
  </sheetData>
  <mergeCells count="8">
    <mergeCell ref="B6:E6"/>
    <mergeCell ref="B7:E7"/>
    <mergeCell ref="B8:E8"/>
    <mergeCell ref="A1:E1"/>
    <mergeCell ref="A44:E44"/>
    <mergeCell ref="A41:E41"/>
    <mergeCell ref="A43:E43"/>
    <mergeCell ref="A10:E10"/>
  </mergeCells>
  <phoneticPr fontId="0" type="noConversion"/>
  <pageMargins left="0.74803149606299213" right="0.55118110236220474" top="0.59055118110236227" bottom="0.59055118110236227" header="0" footer="0"/>
  <pageSetup scale="75" orientation="portrait" horizontalDpi="300" verticalDpi="300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showGridLines="0" zoomScale="75" zoomScaleNormal="75" zoomScaleSheetLayoutView="75" workbookViewId="0">
      <selection activeCell="A11" sqref="A11"/>
    </sheetView>
  </sheetViews>
  <sheetFormatPr baseColWidth="10" defaultRowHeight="12.75" x14ac:dyDescent="0.2"/>
  <cols>
    <col min="1" max="1" width="33.28515625" customWidth="1"/>
    <col min="2" max="2" width="12.5703125" customWidth="1"/>
    <col min="3" max="3" width="12.85546875" customWidth="1"/>
    <col min="4" max="4" width="13.85546875" customWidth="1"/>
    <col min="5" max="5" width="10.5703125" customWidth="1"/>
    <col min="6" max="6" width="18.28515625" customWidth="1"/>
  </cols>
  <sheetData>
    <row r="1" spans="1:9" ht="20.25" x14ac:dyDescent="0.3">
      <c r="A1" s="275" t="s">
        <v>19</v>
      </c>
      <c r="B1" s="196"/>
      <c r="C1" s="196"/>
      <c r="D1" s="196"/>
      <c r="E1" s="197"/>
      <c r="F1" s="198"/>
    </row>
    <row r="2" spans="1:9" ht="15.75" x14ac:dyDescent="0.25">
      <c r="A2" s="200"/>
      <c r="B2" s="200"/>
      <c r="C2" s="200"/>
      <c r="D2" s="200"/>
      <c r="E2" s="197"/>
      <c r="F2" s="198"/>
    </row>
    <row r="3" spans="1:9" ht="25.5" customHeight="1" x14ac:dyDescent="0.2">
      <c r="A3" s="271" t="s">
        <v>143</v>
      </c>
      <c r="B3" s="464" t="str">
        <f>'83'!B6</f>
        <v>Consultoría EDUCA 2018</v>
      </c>
      <c r="C3" s="465"/>
      <c r="D3" s="465"/>
      <c r="E3" s="465"/>
      <c r="F3" s="466"/>
    </row>
    <row r="4" spans="1:9" ht="25.5" customHeight="1" x14ac:dyDescent="0.2">
      <c r="A4" s="272" t="s">
        <v>141</v>
      </c>
      <c r="B4" s="445"/>
      <c r="C4" s="446"/>
      <c r="D4" s="446"/>
      <c r="E4" s="446"/>
      <c r="F4" s="447"/>
    </row>
    <row r="5" spans="1:9" ht="15.75" x14ac:dyDescent="0.25">
      <c r="A5" s="200"/>
      <c r="B5" s="200"/>
      <c r="C5" s="196"/>
      <c r="D5" s="196"/>
      <c r="E5" s="196"/>
      <c r="F5" s="196"/>
    </row>
    <row r="6" spans="1:9" ht="28.5" customHeight="1" x14ac:dyDescent="0.2">
      <c r="A6" s="467" t="s">
        <v>147</v>
      </c>
      <c r="B6" s="468"/>
      <c r="C6" s="468"/>
      <c r="D6" s="468"/>
      <c r="E6" s="468"/>
      <c r="F6" s="469"/>
      <c r="G6" s="225"/>
      <c r="H6" s="225"/>
      <c r="I6" s="225"/>
    </row>
    <row r="7" spans="1:9" ht="39" customHeight="1" x14ac:dyDescent="0.2">
      <c r="A7" s="229" t="s">
        <v>148</v>
      </c>
      <c r="B7" s="230" t="s">
        <v>149</v>
      </c>
      <c r="C7" s="231" t="s">
        <v>150</v>
      </c>
      <c r="D7" s="295" t="s">
        <v>163</v>
      </c>
      <c r="E7" s="296" t="s">
        <v>152</v>
      </c>
      <c r="F7" s="296" t="s">
        <v>151</v>
      </c>
      <c r="G7" s="226"/>
      <c r="H7" s="224"/>
      <c r="I7" s="226"/>
    </row>
    <row r="8" spans="1:9" ht="24.75" customHeight="1" x14ac:dyDescent="0.2">
      <c r="A8" s="297"/>
      <c r="B8" s="232"/>
      <c r="C8" s="300"/>
      <c r="D8" s="382">
        <f>B8*C8</f>
        <v>0</v>
      </c>
      <c r="E8" s="304"/>
      <c r="F8" s="385">
        <f>D8*E8</f>
        <v>0</v>
      </c>
      <c r="G8" s="227"/>
      <c r="H8" s="227"/>
      <c r="I8" s="227"/>
    </row>
    <row r="9" spans="1:9" ht="24.75" customHeight="1" x14ac:dyDescent="0.2">
      <c r="A9" s="298"/>
      <c r="B9" s="233"/>
      <c r="C9" s="301"/>
      <c r="D9" s="383">
        <f t="shared" ref="D9:D19" si="0">B9*C9</f>
        <v>0</v>
      </c>
      <c r="E9" s="305"/>
      <c r="F9" s="386">
        <f t="shared" ref="F9:F19" si="1">D9*E9</f>
        <v>0</v>
      </c>
      <c r="G9" s="227"/>
      <c r="H9" s="227"/>
      <c r="I9" s="227"/>
    </row>
    <row r="10" spans="1:9" ht="24.75" customHeight="1" x14ac:dyDescent="0.2">
      <c r="A10" s="298" t="s">
        <v>202</v>
      </c>
      <c r="B10" s="233"/>
      <c r="C10" s="301"/>
      <c r="D10" s="383">
        <f t="shared" si="0"/>
        <v>0</v>
      </c>
      <c r="E10" s="305"/>
      <c r="F10" s="386">
        <v>60000</v>
      </c>
      <c r="G10" s="227"/>
      <c r="H10" s="227"/>
      <c r="I10" s="227"/>
    </row>
    <row r="11" spans="1:9" ht="24.75" customHeight="1" x14ac:dyDescent="0.2">
      <c r="A11" s="298"/>
      <c r="B11" s="233"/>
      <c r="C11" s="301"/>
      <c r="D11" s="383">
        <f t="shared" si="0"/>
        <v>0</v>
      </c>
      <c r="E11" s="305"/>
      <c r="F11" s="386"/>
      <c r="G11" s="227"/>
      <c r="H11" s="227"/>
      <c r="I11" s="227"/>
    </row>
    <row r="12" spans="1:9" ht="24.75" customHeight="1" x14ac:dyDescent="0.2">
      <c r="A12" s="298"/>
      <c r="B12" s="233"/>
      <c r="C12" s="301"/>
      <c r="D12" s="383">
        <f t="shared" si="0"/>
        <v>0</v>
      </c>
      <c r="E12" s="305"/>
      <c r="F12" s="386">
        <f t="shared" si="1"/>
        <v>0</v>
      </c>
      <c r="G12" s="227"/>
      <c r="H12" s="227"/>
      <c r="I12" s="227"/>
    </row>
    <row r="13" spans="1:9" s="19" customFormat="1" ht="24.75" customHeight="1" x14ac:dyDescent="0.25">
      <c r="A13" s="298"/>
      <c r="B13" s="233"/>
      <c r="C13" s="301"/>
      <c r="D13" s="383">
        <f t="shared" si="0"/>
        <v>0</v>
      </c>
      <c r="E13" s="305"/>
      <c r="F13" s="386">
        <f t="shared" si="1"/>
        <v>0</v>
      </c>
      <c r="G13" s="227"/>
      <c r="H13" s="227"/>
      <c r="I13" s="227"/>
    </row>
    <row r="14" spans="1:9" s="19" customFormat="1" ht="24.75" customHeight="1" x14ac:dyDescent="0.25">
      <c r="A14" s="298"/>
      <c r="B14" s="233"/>
      <c r="C14" s="301"/>
      <c r="D14" s="383">
        <f t="shared" si="0"/>
        <v>0</v>
      </c>
      <c r="E14" s="305"/>
      <c r="F14" s="386">
        <f t="shared" si="1"/>
        <v>0</v>
      </c>
      <c r="G14" s="227"/>
      <c r="H14" s="227"/>
      <c r="I14" s="227"/>
    </row>
    <row r="15" spans="1:9" s="19" customFormat="1" ht="24.75" customHeight="1" x14ac:dyDescent="0.25">
      <c r="A15" s="298"/>
      <c r="B15" s="233"/>
      <c r="C15" s="301"/>
      <c r="D15" s="383">
        <f t="shared" si="0"/>
        <v>0</v>
      </c>
      <c r="E15" s="305"/>
      <c r="F15" s="386">
        <f t="shared" si="1"/>
        <v>0</v>
      </c>
      <c r="G15" s="227"/>
      <c r="H15" s="227"/>
      <c r="I15" s="227"/>
    </row>
    <row r="16" spans="1:9" s="19" customFormat="1" ht="24.75" customHeight="1" x14ac:dyDescent="0.25">
      <c r="A16" s="298"/>
      <c r="B16" s="233"/>
      <c r="C16" s="301"/>
      <c r="D16" s="383">
        <f t="shared" si="0"/>
        <v>0</v>
      </c>
      <c r="E16" s="305"/>
      <c r="F16" s="386">
        <f t="shared" si="1"/>
        <v>0</v>
      </c>
      <c r="G16" s="227"/>
      <c r="H16" s="227"/>
      <c r="I16" s="227"/>
    </row>
    <row r="17" spans="1:9" s="19" customFormat="1" ht="24.75" customHeight="1" x14ac:dyDescent="0.25">
      <c r="A17" s="298"/>
      <c r="B17" s="233"/>
      <c r="C17" s="302"/>
      <c r="D17" s="383">
        <f t="shared" si="0"/>
        <v>0</v>
      </c>
      <c r="E17" s="305"/>
      <c r="F17" s="386">
        <f t="shared" si="1"/>
        <v>0</v>
      </c>
      <c r="G17" s="227"/>
      <c r="H17" s="227"/>
      <c r="I17" s="227"/>
    </row>
    <row r="18" spans="1:9" s="19" customFormat="1" ht="24.75" customHeight="1" x14ac:dyDescent="0.25">
      <c r="A18" s="298"/>
      <c r="B18" s="233"/>
      <c r="C18" s="302"/>
      <c r="D18" s="383">
        <f t="shared" si="0"/>
        <v>0</v>
      </c>
      <c r="E18" s="305"/>
      <c r="F18" s="386">
        <f t="shared" si="1"/>
        <v>0</v>
      </c>
      <c r="G18" s="227"/>
      <c r="H18" s="227"/>
      <c r="I18" s="227"/>
    </row>
    <row r="19" spans="1:9" s="19" customFormat="1" ht="24.75" customHeight="1" x14ac:dyDescent="0.25">
      <c r="A19" s="299"/>
      <c r="B19" s="234"/>
      <c r="C19" s="303"/>
      <c r="D19" s="384">
        <f t="shared" si="0"/>
        <v>0</v>
      </c>
      <c r="E19" s="306"/>
      <c r="F19" s="387">
        <f t="shared" si="1"/>
        <v>0</v>
      </c>
      <c r="G19" s="227"/>
      <c r="H19" s="227"/>
      <c r="I19" s="227"/>
    </row>
    <row r="20" spans="1:9" s="238" customFormat="1" ht="34.5" customHeight="1" x14ac:dyDescent="0.2">
      <c r="A20" s="239" t="s">
        <v>153</v>
      </c>
      <c r="B20" s="240">
        <f>SUM(B8:B19)</f>
        <v>0</v>
      </c>
      <c r="C20" s="241" t="e">
        <f>AVERAGE(C8:C19)</f>
        <v>#DIV/0!</v>
      </c>
      <c r="D20" s="307">
        <f>SUM(D8:D19)</f>
        <v>0</v>
      </c>
      <c r="E20" s="241" t="e">
        <f>AVERAGE(E8:E19)</f>
        <v>#DIV/0!</v>
      </c>
      <c r="F20" s="307">
        <f>SUM(F8:F19)</f>
        <v>60000</v>
      </c>
    </row>
    <row r="21" spans="1:9" ht="13.5" x14ac:dyDescent="0.25">
      <c r="A21" s="203"/>
      <c r="B21" s="203"/>
      <c r="C21" s="196"/>
      <c r="D21" s="196"/>
      <c r="E21" s="196"/>
      <c r="F21" s="196"/>
    </row>
    <row r="22" spans="1:9" ht="13.5" x14ac:dyDescent="0.25">
      <c r="A22" s="203"/>
      <c r="B22" s="203"/>
      <c r="C22" s="196"/>
      <c r="D22" s="196"/>
      <c r="E22" s="196"/>
      <c r="F22" s="196"/>
    </row>
    <row r="23" spans="1:9" ht="13.5" x14ac:dyDescent="0.25">
      <c r="A23" s="203"/>
      <c r="B23" s="203"/>
      <c r="C23" s="242" t="s">
        <v>187</v>
      </c>
      <c r="D23" s="291"/>
      <c r="E23" s="205"/>
      <c r="F23" s="247">
        <v>0</v>
      </c>
    </row>
    <row r="24" spans="1:9" ht="13.5" x14ac:dyDescent="0.25">
      <c r="A24" s="203"/>
      <c r="B24" s="204"/>
      <c r="C24" s="243"/>
      <c r="D24" s="292"/>
      <c r="E24" s="206"/>
      <c r="F24" s="245"/>
    </row>
    <row r="25" spans="1:9" ht="39" x14ac:dyDescent="0.25">
      <c r="A25" s="470"/>
      <c r="B25" s="235"/>
      <c r="C25" s="244" t="s">
        <v>186</v>
      </c>
      <c r="D25" s="293"/>
      <c r="E25" s="207"/>
      <c r="F25" s="248">
        <v>0</v>
      </c>
    </row>
    <row r="26" spans="1:9" ht="20.25" x14ac:dyDescent="0.3">
      <c r="A26" s="470"/>
      <c r="B26" s="236"/>
      <c r="C26" s="203"/>
      <c r="D26" s="203"/>
    </row>
    <row r="27" spans="1:9" ht="13.5" x14ac:dyDescent="0.25">
      <c r="A27" s="470"/>
      <c r="B27" s="208"/>
      <c r="C27" s="202"/>
      <c r="D27" s="202"/>
      <c r="E27" s="202"/>
      <c r="F27" s="202"/>
    </row>
    <row r="28" spans="1:9" ht="35.25" customHeight="1" x14ac:dyDescent="0.25">
      <c r="A28" s="204"/>
      <c r="B28" s="204"/>
      <c r="C28" s="246" t="s">
        <v>2</v>
      </c>
      <c r="D28" s="294"/>
      <c r="E28" s="209"/>
      <c r="F28" s="388">
        <f>SUM(F20)*(1-F23)*(1-F25)</f>
        <v>60000</v>
      </c>
    </row>
    <row r="29" spans="1:9" ht="30.75" customHeight="1" x14ac:dyDescent="0.25">
      <c r="A29" s="202"/>
      <c r="B29" s="202"/>
      <c r="C29" s="202"/>
      <c r="D29" s="202"/>
    </row>
    <row r="30" spans="1:9" ht="15.75" x14ac:dyDescent="0.25">
      <c r="A30" s="211" t="s">
        <v>3</v>
      </c>
      <c r="B30" s="208"/>
      <c r="C30" s="208"/>
      <c r="D30" s="208"/>
      <c r="E30" s="208"/>
      <c r="F30" s="208"/>
    </row>
    <row r="31" spans="1:9" ht="13.5" x14ac:dyDescent="0.25">
      <c r="A31" s="212"/>
      <c r="B31" s="213"/>
      <c r="C31" s="213"/>
      <c r="D31" s="213"/>
      <c r="E31" s="213"/>
      <c r="F31" s="214"/>
    </row>
    <row r="32" spans="1:9" ht="13.5" x14ac:dyDescent="0.25">
      <c r="A32" s="215"/>
      <c r="B32" s="216"/>
      <c r="C32" s="216"/>
      <c r="D32" s="216"/>
      <c r="E32" s="216"/>
      <c r="F32" s="217"/>
    </row>
    <row r="33" spans="1:6" ht="13.5" x14ac:dyDescent="0.25">
      <c r="A33" s="215"/>
      <c r="B33" s="216"/>
      <c r="C33" s="216"/>
      <c r="D33" s="216"/>
      <c r="E33" s="216"/>
      <c r="F33" s="217"/>
    </row>
    <row r="34" spans="1:6" ht="18" x14ac:dyDescent="0.25">
      <c r="A34" s="442" t="s">
        <v>43</v>
      </c>
      <c r="B34" s="218"/>
      <c r="C34" s="218"/>
      <c r="D34" s="218"/>
      <c r="E34" s="218"/>
      <c r="F34" s="219"/>
    </row>
    <row r="35" spans="1:6" ht="13.5" x14ac:dyDescent="0.25">
      <c r="A35" s="1"/>
      <c r="B35" s="1"/>
      <c r="C35" s="1"/>
      <c r="D35" s="1"/>
      <c r="E35" s="1"/>
      <c r="F35" s="1"/>
    </row>
    <row r="36" spans="1:6" ht="13.5" x14ac:dyDescent="0.25">
      <c r="A36" s="1"/>
      <c r="B36" s="1"/>
      <c r="C36" s="1"/>
      <c r="D36" s="1"/>
      <c r="E36" s="1"/>
      <c r="F36" s="441">
        <f ca="1">NOW()</f>
        <v>43157.487302083333</v>
      </c>
    </row>
    <row r="37" spans="1:6" ht="13.5" x14ac:dyDescent="0.25">
      <c r="A37" s="1"/>
      <c r="B37" s="1"/>
      <c r="C37" s="1"/>
      <c r="D37" s="1"/>
      <c r="E37" s="1"/>
      <c r="F37" s="1"/>
    </row>
    <row r="38" spans="1:6" ht="13.5" x14ac:dyDescent="0.25">
      <c r="A38" s="1"/>
      <c r="B38" s="1"/>
      <c r="C38" s="1"/>
      <c r="D38" s="1"/>
      <c r="E38" s="1"/>
      <c r="F38" s="1"/>
    </row>
    <row r="39" spans="1:6" ht="13.5" x14ac:dyDescent="0.25">
      <c r="A39" s="1"/>
      <c r="B39" s="1"/>
      <c r="C39" s="1"/>
      <c r="D39" s="1"/>
      <c r="E39" s="1"/>
      <c r="F39" s="1"/>
    </row>
    <row r="40" spans="1:6" ht="13.5" x14ac:dyDescent="0.25">
      <c r="A40" s="1"/>
      <c r="B40" s="1"/>
      <c r="C40" s="1"/>
      <c r="D40" s="1"/>
      <c r="E40" s="1"/>
      <c r="F40" s="1"/>
    </row>
    <row r="41" spans="1:6" ht="13.5" x14ac:dyDescent="0.25">
      <c r="A41" s="1"/>
      <c r="B41" s="1"/>
      <c r="C41" s="1"/>
      <c r="D41" s="1"/>
      <c r="E41" s="1"/>
      <c r="F41" s="1"/>
    </row>
    <row r="42" spans="1:6" x14ac:dyDescent="0.2">
      <c r="A42" s="3"/>
      <c r="B42" s="3"/>
      <c r="C42" s="3"/>
      <c r="D42" s="3"/>
      <c r="E42" s="3"/>
      <c r="F42" s="3"/>
    </row>
    <row r="43" spans="1:6" x14ac:dyDescent="0.2">
      <c r="A43" s="3"/>
      <c r="B43" s="3"/>
      <c r="C43" s="3"/>
      <c r="D43" s="3"/>
      <c r="E43" s="3"/>
      <c r="F43" s="3"/>
    </row>
    <row r="44" spans="1:6" x14ac:dyDescent="0.2">
      <c r="A44" s="3"/>
      <c r="B44" s="3"/>
      <c r="C44" s="3"/>
      <c r="D44" s="3"/>
      <c r="E44" s="3"/>
      <c r="F44" s="3"/>
    </row>
    <row r="45" spans="1:6" x14ac:dyDescent="0.2">
      <c r="A45" s="3"/>
      <c r="B45" s="3"/>
      <c r="C45" s="3"/>
      <c r="D45" s="3"/>
      <c r="E45" s="3"/>
      <c r="F45" s="3"/>
    </row>
    <row r="46" spans="1:6" x14ac:dyDescent="0.2">
      <c r="A46" s="3"/>
      <c r="B46" s="3"/>
      <c r="C46" s="3"/>
      <c r="D46" s="3"/>
      <c r="E46" s="3"/>
      <c r="F46" s="3"/>
    </row>
    <row r="47" spans="1:6" x14ac:dyDescent="0.2">
      <c r="A47" s="3"/>
      <c r="B47" s="3"/>
      <c r="C47" s="3"/>
      <c r="D47" s="3"/>
      <c r="E47" s="3"/>
      <c r="F47" s="3"/>
    </row>
    <row r="48" spans="1:6" x14ac:dyDescent="0.2">
      <c r="A48" s="3"/>
      <c r="B48" s="3"/>
      <c r="C48" s="3"/>
      <c r="D48" s="3"/>
      <c r="E48" s="3"/>
      <c r="F48" s="3"/>
    </row>
    <row r="49" spans="1:6" x14ac:dyDescent="0.2">
      <c r="A49" s="3"/>
      <c r="B49" s="3"/>
      <c r="C49" s="3"/>
      <c r="D49" s="3"/>
      <c r="E49" s="3"/>
      <c r="F49" s="3"/>
    </row>
    <row r="50" spans="1:6" x14ac:dyDescent="0.2">
      <c r="A50" s="3"/>
      <c r="B50" s="3"/>
      <c r="C50" s="3"/>
      <c r="D50" s="3"/>
      <c r="E50" s="3"/>
      <c r="F50" s="3"/>
    </row>
    <row r="51" spans="1:6" x14ac:dyDescent="0.2">
      <c r="A51" s="3"/>
      <c r="B51" s="3"/>
      <c r="C51" s="3"/>
      <c r="D51" s="3"/>
      <c r="E51" s="3"/>
      <c r="F51" s="3"/>
    </row>
    <row r="52" spans="1:6" x14ac:dyDescent="0.2">
      <c r="A52" s="3"/>
      <c r="B52" s="3"/>
      <c r="C52" s="3"/>
      <c r="D52" s="3"/>
      <c r="E52" s="3"/>
      <c r="F52" s="3"/>
    </row>
    <row r="53" spans="1:6" x14ac:dyDescent="0.2">
      <c r="A53" s="3"/>
      <c r="B53" s="3"/>
      <c r="C53" s="3"/>
      <c r="D53" s="3"/>
      <c r="E53" s="3"/>
      <c r="F53" s="3"/>
    </row>
    <row r="54" spans="1:6" x14ac:dyDescent="0.2">
      <c r="A54" s="3"/>
      <c r="B54" s="3"/>
      <c r="C54" s="3"/>
      <c r="D54" s="3"/>
      <c r="E54" s="3"/>
      <c r="F54" s="3"/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</sheetData>
  <sheetProtection formatCells="0" formatColumns="0" formatRows="0" insertRows="0"/>
  <mergeCells count="4">
    <mergeCell ref="B3:F3"/>
    <mergeCell ref="B4:F4"/>
    <mergeCell ref="A6:F6"/>
    <mergeCell ref="A25:A27"/>
  </mergeCells>
  <phoneticPr fontId="0" type="noConversion"/>
  <printOptions horizontalCentered="1" verticalCentered="1"/>
  <pageMargins left="0.59055118110236227" right="0.39370078740157483" top="0.59055118110236227" bottom="0.35433070866141736" header="0" footer="0"/>
  <pageSetup scale="95" fitToHeight="2" orientation="portrait" r:id="rId1"/>
  <headerFooter alignWithMargins="0">
    <oddFooter>&amp;R&amp;8&amp;D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1"/>
  <sheetViews>
    <sheetView showGridLines="0" topLeftCell="A16" zoomScale="75" workbookViewId="0">
      <selection activeCell="C19" sqref="C19"/>
    </sheetView>
  </sheetViews>
  <sheetFormatPr baseColWidth="10" defaultRowHeight="12.75" x14ac:dyDescent="0.2"/>
  <cols>
    <col min="1" max="1" width="13.140625" customWidth="1"/>
    <col min="2" max="2" width="45.5703125" customWidth="1"/>
    <col min="3" max="3" width="31" customWidth="1"/>
    <col min="4" max="4" width="57.7109375" customWidth="1"/>
  </cols>
  <sheetData>
    <row r="1" spans="1:4" ht="20.25" x14ac:dyDescent="0.3">
      <c r="A1" s="274" t="s">
        <v>154</v>
      </c>
      <c r="B1" s="274"/>
      <c r="C1" s="253"/>
      <c r="D1" s="254"/>
    </row>
    <row r="2" spans="1:4" ht="15.75" x14ac:dyDescent="0.25">
      <c r="A2" s="255"/>
      <c r="B2" s="255"/>
      <c r="C2" s="253"/>
      <c r="D2" s="256"/>
    </row>
    <row r="3" spans="1:4" ht="30.75" customHeight="1" x14ac:dyDescent="0.2">
      <c r="A3" s="222" t="s">
        <v>143</v>
      </c>
      <c r="B3" s="286"/>
      <c r="C3" s="445" t="str">
        <f>'83'!B6</f>
        <v>Consultoría EDUCA 2018</v>
      </c>
      <c r="D3" s="447"/>
    </row>
    <row r="4" spans="1:4" ht="30.75" customHeight="1" x14ac:dyDescent="0.2">
      <c r="A4" s="228" t="s">
        <v>141</v>
      </c>
      <c r="B4" s="287"/>
      <c r="C4" s="445">
        <f>'83'!B7:E7</f>
        <v>0</v>
      </c>
      <c r="D4" s="447"/>
    </row>
    <row r="5" spans="1:4" ht="15.75" x14ac:dyDescent="0.25">
      <c r="A5" s="252"/>
      <c r="B5" s="252"/>
      <c r="C5" s="257"/>
      <c r="D5" s="260"/>
    </row>
    <row r="6" spans="1:4" ht="15" x14ac:dyDescent="0.2">
      <c r="A6" s="261"/>
      <c r="B6" s="261"/>
      <c r="C6" s="253"/>
      <c r="D6" s="253"/>
    </row>
    <row r="7" spans="1:4" ht="18" x14ac:dyDescent="0.25">
      <c r="A7" s="54" t="s">
        <v>6</v>
      </c>
      <c r="B7" s="54"/>
      <c r="C7" s="251"/>
      <c r="D7" s="262" t="s">
        <v>7</v>
      </c>
    </row>
    <row r="8" spans="1:4" ht="15" x14ac:dyDescent="0.2">
      <c r="A8" s="263"/>
      <c r="B8" s="263"/>
      <c r="C8" s="264"/>
      <c r="D8" s="264"/>
    </row>
    <row r="9" spans="1:4" s="237" customFormat="1" ht="36" customHeight="1" x14ac:dyDescent="0.2">
      <c r="A9" s="444">
        <v>514702</v>
      </c>
      <c r="B9" s="289" t="s">
        <v>55</v>
      </c>
      <c r="C9" s="281"/>
      <c r="D9" s="278"/>
    </row>
    <row r="10" spans="1:4" s="237" customFormat="1" ht="36" customHeight="1" x14ac:dyDescent="0.2">
      <c r="A10" s="444">
        <v>514702</v>
      </c>
      <c r="B10" s="289" t="s">
        <v>56</v>
      </c>
      <c r="C10" s="281"/>
      <c r="D10" s="278"/>
    </row>
    <row r="11" spans="1:4" s="237" customFormat="1" ht="36" customHeight="1" x14ac:dyDescent="0.2">
      <c r="A11" s="444">
        <v>514702</v>
      </c>
      <c r="B11" s="289" t="s">
        <v>155</v>
      </c>
      <c r="C11" s="281"/>
      <c r="D11" s="278"/>
    </row>
    <row r="12" spans="1:4" s="237" customFormat="1" ht="36" customHeight="1" thickBot="1" x14ac:dyDescent="0.25">
      <c r="A12" s="444">
        <v>514702</v>
      </c>
      <c r="B12" s="290" t="s">
        <v>156</v>
      </c>
      <c r="C12" s="282"/>
      <c r="D12" s="278"/>
    </row>
    <row r="13" spans="1:4" s="237" customFormat="1" ht="36" customHeight="1" thickBot="1" x14ac:dyDescent="0.25">
      <c r="A13" s="471" t="s">
        <v>8</v>
      </c>
      <c r="B13" s="472"/>
      <c r="C13" s="389">
        <f>SUM(C9:C12)</f>
        <v>0</v>
      </c>
      <c r="D13" s="280"/>
    </row>
    <row r="14" spans="1:4" ht="15" x14ac:dyDescent="0.2">
      <c r="A14" s="265"/>
      <c r="B14" s="265"/>
      <c r="C14" s="249"/>
      <c r="D14" s="264"/>
    </row>
    <row r="15" spans="1:4" ht="15" x14ac:dyDescent="0.2">
      <c r="A15" s="266"/>
      <c r="B15" s="266"/>
      <c r="C15" s="250"/>
      <c r="D15" s="264"/>
    </row>
    <row r="16" spans="1:4" ht="18" x14ac:dyDescent="0.25">
      <c r="A16" s="273" t="s">
        <v>9</v>
      </c>
      <c r="B16" s="273"/>
      <c r="C16" s="251"/>
      <c r="D16" s="262" t="s">
        <v>7</v>
      </c>
    </row>
    <row r="17" spans="1:4" ht="15.75" x14ac:dyDescent="0.25">
      <c r="A17" s="267"/>
      <c r="B17" s="267"/>
      <c r="C17" s="250"/>
      <c r="D17" s="264"/>
    </row>
    <row r="18" spans="1:4" ht="36" customHeight="1" x14ac:dyDescent="0.2">
      <c r="A18" s="444">
        <v>513001</v>
      </c>
      <c r="B18" s="277" t="s">
        <v>158</v>
      </c>
      <c r="C18" s="281">
        <v>1000</v>
      </c>
      <c r="D18" s="283"/>
    </row>
    <row r="19" spans="1:4" ht="36" customHeight="1" x14ac:dyDescent="0.2">
      <c r="A19" s="444">
        <v>514000</v>
      </c>
      <c r="B19" s="277" t="s">
        <v>157</v>
      </c>
      <c r="C19" s="281"/>
      <c r="D19" s="283"/>
    </row>
    <row r="20" spans="1:4" ht="36" customHeight="1" x14ac:dyDescent="0.2">
      <c r="A20" s="444">
        <v>512502</v>
      </c>
      <c r="B20" s="277" t="s">
        <v>159</v>
      </c>
      <c r="C20" s="409">
        <f>'VIÁTICOS LOCALES '!G38</f>
        <v>0</v>
      </c>
      <c r="D20" s="284" t="s">
        <v>188</v>
      </c>
    </row>
    <row r="21" spans="1:4" ht="36" customHeight="1" x14ac:dyDescent="0.2">
      <c r="A21" s="444">
        <v>512502</v>
      </c>
      <c r="B21" s="289" t="s">
        <v>160</v>
      </c>
      <c r="C21" s="409">
        <f>'VIÁTICOS VISITANTES '!F33</f>
        <v>0</v>
      </c>
      <c r="D21" s="284" t="s">
        <v>189</v>
      </c>
    </row>
    <row r="22" spans="1:4" ht="36" customHeight="1" x14ac:dyDescent="0.2">
      <c r="A22" s="444">
        <v>514000</v>
      </c>
      <c r="B22" s="277" t="s">
        <v>161</v>
      </c>
      <c r="C22" s="407"/>
      <c r="D22" s="283"/>
    </row>
    <row r="23" spans="1:4" ht="36" customHeight="1" x14ac:dyDescent="0.2">
      <c r="A23" s="444">
        <v>513001</v>
      </c>
      <c r="B23" s="277" t="s">
        <v>65</v>
      </c>
      <c r="C23" s="407"/>
      <c r="D23" s="283"/>
    </row>
    <row r="24" spans="1:4" ht="36" customHeight="1" thickBot="1" x14ac:dyDescent="0.25">
      <c r="A24" s="444">
        <v>513001</v>
      </c>
      <c r="B24" s="279" t="s">
        <v>162</v>
      </c>
      <c r="C24" s="408"/>
      <c r="D24" s="283"/>
    </row>
    <row r="25" spans="1:4" ht="36" customHeight="1" thickBot="1" x14ac:dyDescent="0.25">
      <c r="A25" s="471" t="s">
        <v>10</v>
      </c>
      <c r="B25" s="472"/>
      <c r="C25" s="389">
        <f>SUM(C18:C24)</f>
        <v>1000</v>
      </c>
      <c r="D25" s="285"/>
    </row>
    <row r="26" spans="1:4" ht="15" x14ac:dyDescent="0.2">
      <c r="A26" s="261"/>
      <c r="B26" s="261"/>
      <c r="C26" s="268"/>
      <c r="D26" s="261"/>
    </row>
    <row r="27" spans="1:4" ht="15" x14ac:dyDescent="0.2">
      <c r="A27" s="261"/>
      <c r="B27" s="261"/>
      <c r="C27" s="268"/>
      <c r="D27" s="261"/>
    </row>
    <row r="28" spans="1:4" ht="15.75" x14ac:dyDescent="0.25">
      <c r="A28" s="308" t="s">
        <v>3</v>
      </c>
      <c r="B28" s="288"/>
      <c r="C28" s="269"/>
      <c r="D28" s="270"/>
    </row>
    <row r="29" spans="1:4" ht="15" customHeight="1" x14ac:dyDescent="0.2">
      <c r="A29" s="473"/>
      <c r="B29" s="474"/>
      <c r="C29" s="474"/>
      <c r="D29" s="475"/>
    </row>
    <row r="30" spans="1:4" ht="15" customHeight="1" x14ac:dyDescent="0.2">
      <c r="A30" s="473"/>
      <c r="B30" s="474"/>
      <c r="C30" s="474"/>
      <c r="D30" s="475"/>
    </row>
    <row r="31" spans="1:4" ht="15" customHeight="1" x14ac:dyDescent="0.2">
      <c r="A31" s="473"/>
      <c r="B31" s="474"/>
      <c r="C31" s="474"/>
      <c r="D31" s="475"/>
    </row>
    <row r="32" spans="1:4" ht="15" customHeight="1" x14ac:dyDescent="0.2">
      <c r="A32" s="476"/>
      <c r="B32" s="477"/>
      <c r="C32" s="477"/>
      <c r="D32" s="478"/>
    </row>
    <row r="33" spans="1:4" x14ac:dyDescent="0.2">
      <c r="A33" s="3"/>
      <c r="B33" s="3"/>
      <c r="C33" s="4"/>
      <c r="D33" s="3"/>
    </row>
    <row r="34" spans="1:4" x14ac:dyDescent="0.2">
      <c r="A34" s="3"/>
      <c r="B34" s="3"/>
      <c r="C34" s="4"/>
      <c r="D34" s="441">
        <f ca="1">NOW()</f>
        <v>43157.487302083333</v>
      </c>
    </row>
    <row r="35" spans="1:4" x14ac:dyDescent="0.2">
      <c r="A35" s="3"/>
      <c r="B35" s="3"/>
      <c r="C35" s="4"/>
      <c r="D35" s="3"/>
    </row>
    <row r="36" spans="1:4" x14ac:dyDescent="0.2">
      <c r="A36" s="3"/>
      <c r="B36" s="3"/>
      <c r="C36" s="4"/>
      <c r="D36" s="3"/>
    </row>
    <row r="37" spans="1:4" x14ac:dyDescent="0.2">
      <c r="C37" s="5"/>
    </row>
    <row r="38" spans="1:4" x14ac:dyDescent="0.2">
      <c r="C38" s="5"/>
    </row>
    <row r="39" spans="1:4" x14ac:dyDescent="0.2">
      <c r="C39" s="5"/>
    </row>
    <row r="40" spans="1:4" x14ac:dyDescent="0.2">
      <c r="C40" s="5"/>
    </row>
    <row r="41" spans="1:4" x14ac:dyDescent="0.2">
      <c r="C41" s="5"/>
    </row>
    <row r="42" spans="1:4" x14ac:dyDescent="0.2">
      <c r="C42" s="5"/>
    </row>
    <row r="43" spans="1:4" x14ac:dyDescent="0.2">
      <c r="C43" s="5"/>
    </row>
    <row r="44" spans="1:4" x14ac:dyDescent="0.2">
      <c r="C44" s="5"/>
    </row>
    <row r="45" spans="1:4" x14ac:dyDescent="0.2">
      <c r="C45" s="5"/>
    </row>
    <row r="46" spans="1:4" x14ac:dyDescent="0.2">
      <c r="C46" s="5"/>
    </row>
    <row r="47" spans="1:4" x14ac:dyDescent="0.2">
      <c r="C47" s="5"/>
    </row>
    <row r="48" spans="1:4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  <row r="65" spans="3:3" x14ac:dyDescent="0.2">
      <c r="C65" s="5"/>
    </row>
    <row r="66" spans="3:3" x14ac:dyDescent="0.2">
      <c r="C66" s="5"/>
    </row>
    <row r="67" spans="3:3" x14ac:dyDescent="0.2">
      <c r="C67" s="5"/>
    </row>
    <row r="68" spans="3:3" x14ac:dyDescent="0.2">
      <c r="C68" s="5"/>
    </row>
    <row r="69" spans="3:3" x14ac:dyDescent="0.2">
      <c r="C69" s="5"/>
    </row>
    <row r="70" spans="3:3" x14ac:dyDescent="0.2">
      <c r="C70" s="5"/>
    </row>
    <row r="71" spans="3:3" x14ac:dyDescent="0.2">
      <c r="C71" s="5"/>
    </row>
    <row r="72" spans="3:3" x14ac:dyDescent="0.2">
      <c r="C72" s="5"/>
    </row>
    <row r="73" spans="3:3" x14ac:dyDescent="0.2">
      <c r="C73" s="5"/>
    </row>
    <row r="74" spans="3:3" x14ac:dyDescent="0.2">
      <c r="C74" s="5"/>
    </row>
    <row r="75" spans="3:3" x14ac:dyDescent="0.2">
      <c r="C75" s="5"/>
    </row>
    <row r="76" spans="3:3" x14ac:dyDescent="0.2">
      <c r="C76" s="5"/>
    </row>
    <row r="77" spans="3:3" x14ac:dyDescent="0.2">
      <c r="C77" s="5"/>
    </row>
    <row r="78" spans="3:3" x14ac:dyDescent="0.2">
      <c r="C78" s="5"/>
    </row>
    <row r="79" spans="3:3" x14ac:dyDescent="0.2">
      <c r="C79" s="5"/>
    </row>
    <row r="80" spans="3:3" x14ac:dyDescent="0.2">
      <c r="C80" s="5"/>
    </row>
    <row r="81" spans="1:3" x14ac:dyDescent="0.2">
      <c r="C81" s="5"/>
    </row>
    <row r="82" spans="1:3" x14ac:dyDescent="0.2">
      <c r="C82" s="5"/>
    </row>
    <row r="83" spans="1:3" x14ac:dyDescent="0.2">
      <c r="C83" s="5"/>
    </row>
    <row r="84" spans="1:3" x14ac:dyDescent="0.2">
      <c r="C84" s="5"/>
    </row>
    <row r="85" spans="1:3" x14ac:dyDescent="0.2">
      <c r="C85" s="5"/>
    </row>
    <row r="86" spans="1:3" x14ac:dyDescent="0.2">
      <c r="C86" s="5"/>
    </row>
    <row r="87" spans="1:3" x14ac:dyDescent="0.2">
      <c r="C87" s="5"/>
    </row>
    <row r="88" spans="1:3" x14ac:dyDescent="0.2">
      <c r="C88" s="5"/>
    </row>
    <row r="89" spans="1:3" x14ac:dyDescent="0.2">
      <c r="A89" s="6"/>
      <c r="B89" s="6"/>
      <c r="C89" s="7"/>
    </row>
    <row r="90" spans="1:3" x14ac:dyDescent="0.2">
      <c r="A90" s="6"/>
      <c r="B90" s="6"/>
      <c r="C90" s="6"/>
    </row>
    <row r="91" spans="1:3" x14ac:dyDescent="0.2">
      <c r="A91" s="6"/>
      <c r="B91" s="6"/>
      <c r="C91" s="6"/>
    </row>
  </sheetData>
  <mergeCells count="5">
    <mergeCell ref="C3:D3"/>
    <mergeCell ref="C4:D4"/>
    <mergeCell ref="A13:B13"/>
    <mergeCell ref="A25:B25"/>
    <mergeCell ref="A29:D32"/>
  </mergeCells>
  <phoneticPr fontId="0" type="noConversion"/>
  <pageMargins left="0.75" right="0.75" top="1" bottom="1" header="0" footer="0"/>
  <pageSetup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showGridLines="0" topLeftCell="A25" zoomScale="75" zoomScaleNormal="75" zoomScaleSheetLayoutView="75" workbookViewId="0">
      <selection activeCell="L25" sqref="L25"/>
    </sheetView>
  </sheetViews>
  <sheetFormatPr baseColWidth="10" defaultRowHeight="12.75" x14ac:dyDescent="0.2"/>
  <cols>
    <col min="1" max="1" width="29.28515625" customWidth="1"/>
    <col min="2" max="2" width="24.7109375" customWidth="1"/>
    <col min="3" max="3" width="10.42578125" customWidth="1"/>
    <col min="4" max="4" width="10.5703125" customWidth="1"/>
    <col min="6" max="6" width="10.140625" customWidth="1"/>
    <col min="7" max="7" width="12" customWidth="1"/>
    <col min="8" max="8" width="19.42578125" customWidth="1"/>
  </cols>
  <sheetData>
    <row r="1" spans="1:8" ht="20.25" x14ac:dyDescent="0.3">
      <c r="A1" s="275" t="s">
        <v>20</v>
      </c>
      <c r="B1" s="196"/>
      <c r="C1" s="196"/>
      <c r="D1" s="196"/>
      <c r="E1" s="196"/>
      <c r="F1" s="196"/>
      <c r="G1" s="196"/>
      <c r="H1" s="310"/>
    </row>
    <row r="2" spans="1:8" ht="15.75" x14ac:dyDescent="0.25">
      <c r="A2" s="199"/>
      <c r="B2" s="200"/>
      <c r="C2" s="200"/>
      <c r="D2" s="200"/>
      <c r="E2" s="200"/>
      <c r="F2" s="200"/>
      <c r="G2" s="200"/>
      <c r="H2" s="310"/>
    </row>
    <row r="3" spans="1:8" ht="37.5" customHeight="1" x14ac:dyDescent="0.2">
      <c r="A3" s="222" t="s">
        <v>143</v>
      </c>
      <c r="B3" s="445" t="str">
        <f>'83'!B6</f>
        <v>Consultoría EDUCA 2018</v>
      </c>
      <c r="C3" s="446"/>
      <c r="D3" s="446"/>
      <c r="E3" s="446"/>
      <c r="F3" s="446"/>
      <c r="G3" s="446"/>
      <c r="H3" s="447"/>
    </row>
    <row r="4" spans="1:8" ht="37.5" customHeight="1" x14ac:dyDescent="0.2">
      <c r="A4" s="228" t="s">
        <v>141</v>
      </c>
      <c r="B4" s="464">
        <f>'83'!B7:E7</f>
        <v>43101</v>
      </c>
      <c r="C4" s="465"/>
      <c r="D4" s="465"/>
      <c r="E4" s="465"/>
      <c r="F4" s="465"/>
      <c r="G4" s="465"/>
      <c r="H4" s="466"/>
    </row>
    <row r="5" spans="1:8" ht="15.75" x14ac:dyDescent="0.25">
      <c r="A5" s="200"/>
      <c r="B5" s="200"/>
      <c r="C5" s="200"/>
      <c r="D5" s="200"/>
      <c r="E5" s="200"/>
      <c r="F5" s="200"/>
      <c r="G5" s="200"/>
      <c r="H5" s="200"/>
    </row>
    <row r="6" spans="1:8" ht="17.25" customHeight="1" x14ac:dyDescent="0.25">
      <c r="A6" s="318" t="s">
        <v>164</v>
      </c>
      <c r="B6" s="201"/>
      <c r="C6" s="201"/>
      <c r="D6" s="201"/>
      <c r="E6" s="201" t="s">
        <v>0</v>
      </c>
      <c r="F6" s="201"/>
      <c r="G6" s="196"/>
      <c r="H6" s="196"/>
    </row>
    <row r="7" spans="1:8" ht="17.25" customHeight="1" x14ac:dyDescent="0.25">
      <c r="A7" s="318"/>
      <c r="B7" s="201"/>
      <c r="C7" s="201"/>
      <c r="D7" s="201"/>
      <c r="E7" s="201"/>
      <c r="F7" s="201"/>
      <c r="G7" s="196"/>
      <c r="H7" s="196"/>
    </row>
    <row r="8" spans="1:8" ht="30" customHeight="1" x14ac:dyDescent="0.2">
      <c r="A8" s="485" t="s">
        <v>20</v>
      </c>
      <c r="B8" s="486"/>
      <c r="C8" s="486"/>
      <c r="D8" s="486"/>
      <c r="E8" s="486"/>
      <c r="F8" s="486"/>
      <c r="G8" s="486"/>
      <c r="H8" s="487"/>
    </row>
    <row r="9" spans="1:8" s="322" customFormat="1" ht="30" customHeight="1" x14ac:dyDescent="0.2">
      <c r="A9" s="320" t="s">
        <v>132</v>
      </c>
      <c r="B9" s="321" t="s">
        <v>133</v>
      </c>
      <c r="C9" s="319" t="s">
        <v>166</v>
      </c>
      <c r="D9" s="319" t="s">
        <v>134</v>
      </c>
      <c r="E9" s="319" t="s">
        <v>135</v>
      </c>
      <c r="F9" s="319" t="s">
        <v>136</v>
      </c>
      <c r="G9" s="319" t="s">
        <v>165</v>
      </c>
      <c r="H9" s="319" t="s">
        <v>18</v>
      </c>
    </row>
    <row r="10" spans="1:8" s="187" customFormat="1" ht="21.75" customHeight="1" x14ac:dyDescent="0.2">
      <c r="A10" s="311"/>
      <c r="B10" s="309"/>
      <c r="C10" s="312"/>
      <c r="D10" s="313"/>
      <c r="E10" s="390">
        <f>C10*D10</f>
        <v>0</v>
      </c>
      <c r="F10" s="314"/>
      <c r="G10" s="323"/>
      <c r="H10" s="392">
        <f>E10*G10</f>
        <v>0</v>
      </c>
    </row>
    <row r="11" spans="1:8" s="187" customFormat="1" ht="21.75" customHeight="1" x14ac:dyDescent="0.2">
      <c r="A11" s="311"/>
      <c r="B11" s="309"/>
      <c r="C11" s="312"/>
      <c r="D11" s="313"/>
      <c r="E11" s="390">
        <f t="shared" ref="E11:E15" si="0">C11*D11</f>
        <v>0</v>
      </c>
      <c r="F11" s="314"/>
      <c r="G11" s="323"/>
      <c r="H11" s="392">
        <f t="shared" ref="H11:H15" si="1">E11*G11</f>
        <v>0</v>
      </c>
    </row>
    <row r="12" spans="1:8" s="187" customFormat="1" ht="21.75" customHeight="1" x14ac:dyDescent="0.2">
      <c r="A12" s="311"/>
      <c r="B12" s="309"/>
      <c r="C12" s="312"/>
      <c r="D12" s="313"/>
      <c r="E12" s="390">
        <f t="shared" si="0"/>
        <v>0</v>
      </c>
      <c r="F12" s="314"/>
      <c r="G12" s="323"/>
      <c r="H12" s="392">
        <f t="shared" si="1"/>
        <v>0</v>
      </c>
    </row>
    <row r="13" spans="1:8" s="187" customFormat="1" ht="21.75" customHeight="1" x14ac:dyDescent="0.2">
      <c r="A13" s="311"/>
      <c r="B13" s="309"/>
      <c r="C13" s="312"/>
      <c r="D13" s="313"/>
      <c r="E13" s="390">
        <f t="shared" si="0"/>
        <v>0</v>
      </c>
      <c r="F13" s="314"/>
      <c r="G13" s="323"/>
      <c r="H13" s="392">
        <f t="shared" si="1"/>
        <v>0</v>
      </c>
    </row>
    <row r="14" spans="1:8" s="187" customFormat="1" ht="21.75" customHeight="1" x14ac:dyDescent="0.2">
      <c r="A14" s="311"/>
      <c r="B14" s="309"/>
      <c r="C14" s="312"/>
      <c r="D14" s="313"/>
      <c r="E14" s="390">
        <f t="shared" si="0"/>
        <v>0</v>
      </c>
      <c r="F14" s="314"/>
      <c r="G14" s="323"/>
      <c r="H14" s="392">
        <f t="shared" si="1"/>
        <v>0</v>
      </c>
    </row>
    <row r="15" spans="1:8" s="187" customFormat="1" ht="21.75" customHeight="1" x14ac:dyDescent="0.2">
      <c r="A15" s="311"/>
      <c r="B15" s="309"/>
      <c r="C15" s="312"/>
      <c r="D15" s="313"/>
      <c r="E15" s="390">
        <f t="shared" si="0"/>
        <v>0</v>
      </c>
      <c r="F15" s="314"/>
      <c r="G15" s="323"/>
      <c r="H15" s="392">
        <f t="shared" si="1"/>
        <v>0</v>
      </c>
    </row>
    <row r="16" spans="1:8" s="332" customFormat="1" ht="30" customHeight="1" x14ac:dyDescent="0.2">
      <c r="A16" s="330" t="s">
        <v>22</v>
      </c>
      <c r="B16" s="330"/>
      <c r="C16" s="284">
        <f>SUM(C10:C15)</f>
        <v>0</v>
      </c>
      <c r="D16" s="284">
        <f>SUM(D10:D15)</f>
        <v>0</v>
      </c>
      <c r="E16" s="391">
        <f>SUM(E10:E15)</f>
        <v>0</v>
      </c>
      <c r="F16" s="284"/>
      <c r="G16" s="331"/>
      <c r="H16" s="393">
        <f>SUM(H10:H15)</f>
        <v>0</v>
      </c>
    </row>
    <row r="17" spans="1:8" ht="13.5" x14ac:dyDescent="0.25">
      <c r="A17" s="203"/>
      <c r="B17" s="203"/>
      <c r="C17" s="203"/>
      <c r="D17" s="203"/>
      <c r="E17" s="203"/>
      <c r="F17" s="203"/>
      <c r="G17" s="315"/>
      <c r="H17" s="315"/>
    </row>
    <row r="18" spans="1:8" s="186" customFormat="1" ht="18" customHeight="1" x14ac:dyDescent="0.25">
      <c r="A18" s="258"/>
      <c r="B18" s="258"/>
      <c r="C18" s="258"/>
      <c r="D18" s="258"/>
      <c r="E18" s="258"/>
      <c r="F18" s="325" t="s">
        <v>168</v>
      </c>
      <c r="G18" s="324"/>
      <c r="H18" s="394">
        <f>H16*0.35</f>
        <v>0</v>
      </c>
    </row>
    <row r="19" spans="1:8" ht="13.5" x14ac:dyDescent="0.25">
      <c r="A19" s="203"/>
      <c r="B19" s="203"/>
      <c r="C19" s="203"/>
      <c r="D19" s="203"/>
      <c r="E19" s="203"/>
      <c r="F19" s="203"/>
      <c r="G19" s="315"/>
      <c r="H19" s="315"/>
    </row>
    <row r="20" spans="1:8" ht="17.25" customHeight="1" x14ac:dyDescent="0.25">
      <c r="A20" s="318" t="s">
        <v>167</v>
      </c>
      <c r="B20" s="201"/>
      <c r="C20" s="201"/>
      <c r="D20" s="201"/>
      <c r="E20" s="201" t="s">
        <v>0</v>
      </c>
      <c r="F20" s="201"/>
      <c r="G20" s="196"/>
      <c r="H20" s="196"/>
    </row>
    <row r="21" spans="1:8" ht="17.25" customHeight="1" x14ac:dyDescent="0.25">
      <c r="A21" s="318"/>
      <c r="B21" s="201"/>
      <c r="C21" s="201"/>
      <c r="D21" s="201"/>
      <c r="E21" s="201"/>
      <c r="F21" s="201"/>
      <c r="G21" s="196"/>
      <c r="H21" s="196"/>
    </row>
    <row r="22" spans="1:8" x14ac:dyDescent="0.2">
      <c r="A22" s="485" t="s">
        <v>20</v>
      </c>
      <c r="B22" s="486"/>
      <c r="C22" s="486"/>
      <c r="D22" s="486"/>
      <c r="E22" s="486"/>
      <c r="F22" s="486"/>
      <c r="G22" s="486"/>
      <c r="H22" s="487"/>
    </row>
    <row r="23" spans="1:8" ht="30" customHeight="1" x14ac:dyDescent="0.2">
      <c r="A23" s="320" t="s">
        <v>132</v>
      </c>
      <c r="B23" s="321" t="s">
        <v>133</v>
      </c>
      <c r="C23" s="319" t="s">
        <v>166</v>
      </c>
      <c r="D23" s="319" t="s">
        <v>134</v>
      </c>
      <c r="E23" s="319" t="s">
        <v>135</v>
      </c>
      <c r="F23" s="319" t="s">
        <v>136</v>
      </c>
      <c r="G23" s="319" t="s">
        <v>165</v>
      </c>
      <c r="H23" s="319" t="s">
        <v>18</v>
      </c>
    </row>
    <row r="24" spans="1:8" ht="21.75" customHeight="1" x14ac:dyDescent="0.2">
      <c r="A24" s="311"/>
      <c r="B24" s="309"/>
      <c r="C24" s="312"/>
      <c r="D24" s="313"/>
      <c r="E24" s="390">
        <f>C24*D24</f>
        <v>0</v>
      </c>
      <c r="F24" s="314"/>
      <c r="G24" s="323"/>
      <c r="H24" s="392">
        <f>E24*G24</f>
        <v>0</v>
      </c>
    </row>
    <row r="25" spans="1:8" ht="21.75" customHeight="1" x14ac:dyDescent="0.2">
      <c r="A25" s="311" t="s">
        <v>200</v>
      </c>
      <c r="B25" s="309" t="s">
        <v>201</v>
      </c>
      <c r="C25" s="312"/>
      <c r="D25" s="313"/>
      <c r="E25" s="390">
        <v>55</v>
      </c>
      <c r="F25" s="314" t="s">
        <v>197</v>
      </c>
      <c r="G25" s="323">
        <v>665</v>
      </c>
      <c r="H25" s="392">
        <f>E25*G25</f>
        <v>36575</v>
      </c>
    </row>
    <row r="26" spans="1:8" ht="39" customHeight="1" x14ac:dyDescent="0.2">
      <c r="A26" s="311"/>
      <c r="B26" s="309"/>
      <c r="C26" s="312"/>
      <c r="D26" s="313"/>
      <c r="E26" s="390"/>
      <c r="F26" s="314"/>
      <c r="G26" s="323"/>
      <c r="H26" s="392"/>
    </row>
    <row r="27" spans="1:8" ht="21.75" customHeight="1" x14ac:dyDescent="0.2">
      <c r="A27" s="311"/>
      <c r="B27" s="309"/>
      <c r="C27" s="312"/>
      <c r="D27" s="313"/>
      <c r="E27" s="390"/>
      <c r="F27" s="314"/>
      <c r="G27" s="323"/>
      <c r="H27" s="392"/>
    </row>
    <row r="28" spans="1:8" ht="21.75" customHeight="1" x14ac:dyDescent="0.2">
      <c r="A28" s="311"/>
      <c r="B28" s="309"/>
      <c r="C28" s="312"/>
      <c r="D28" s="313"/>
      <c r="E28" s="390">
        <f t="shared" ref="E28:E30" si="2">C28*D28</f>
        <v>0</v>
      </c>
      <c r="F28" s="314"/>
      <c r="G28" s="323"/>
      <c r="H28" s="392">
        <f t="shared" ref="H28:H30" si="3">E28*G28</f>
        <v>0</v>
      </c>
    </row>
    <row r="29" spans="1:8" ht="21.75" customHeight="1" x14ac:dyDescent="0.2">
      <c r="A29" s="311"/>
      <c r="B29" s="309"/>
      <c r="C29" s="312"/>
      <c r="D29" s="313"/>
      <c r="E29" s="390">
        <f t="shared" si="2"/>
        <v>0</v>
      </c>
      <c r="F29" s="314"/>
      <c r="G29" s="323"/>
      <c r="H29" s="392">
        <f t="shared" si="3"/>
        <v>0</v>
      </c>
    </row>
    <row r="30" spans="1:8" ht="21.75" customHeight="1" x14ac:dyDescent="0.2">
      <c r="A30" s="309"/>
      <c r="B30" s="309"/>
      <c r="C30" s="312"/>
      <c r="D30" s="313"/>
      <c r="E30" s="390">
        <f t="shared" si="2"/>
        <v>0</v>
      </c>
      <c r="F30" s="314"/>
      <c r="G30" s="323"/>
      <c r="H30" s="392">
        <f t="shared" si="3"/>
        <v>0</v>
      </c>
    </row>
    <row r="31" spans="1:8" s="395" customFormat="1" ht="30" customHeight="1" x14ac:dyDescent="0.2">
      <c r="A31" s="330" t="s">
        <v>22</v>
      </c>
      <c r="B31" s="330"/>
      <c r="C31" s="284">
        <f>SUM(C24:C30)</f>
        <v>0</v>
      </c>
      <c r="D31" s="284">
        <f>SUM(D24:D30)</f>
        <v>0</v>
      </c>
      <c r="E31" s="391">
        <f>SUM(E24:E30)</f>
        <v>55</v>
      </c>
      <c r="F31" s="284"/>
      <c r="G31" s="331"/>
      <c r="H31" s="393">
        <f>SUM(H24:H30)</f>
        <v>36575</v>
      </c>
    </row>
    <row r="32" spans="1:8" ht="13.5" x14ac:dyDescent="0.25">
      <c r="A32" s="203"/>
      <c r="B32" s="203"/>
      <c r="C32" s="203"/>
      <c r="D32" s="203"/>
      <c r="E32" s="203"/>
      <c r="F32" s="203"/>
      <c r="G32" s="315"/>
      <c r="H32" s="315"/>
    </row>
    <row r="33" spans="1:8" s="186" customFormat="1" ht="15" x14ac:dyDescent="0.2">
      <c r="A33" s="258"/>
      <c r="B33" s="258"/>
      <c r="C33" s="258"/>
      <c r="D33" s="258"/>
      <c r="E33" s="258"/>
      <c r="F33" s="258"/>
      <c r="G33" s="326" t="s">
        <v>46</v>
      </c>
      <c r="H33" s="397">
        <f>H31*0.075</f>
        <v>2743.125</v>
      </c>
    </row>
    <row r="34" spans="1:8" ht="13.5" x14ac:dyDescent="0.25">
      <c r="A34" s="203"/>
      <c r="B34" s="203"/>
      <c r="C34" s="203"/>
      <c r="D34" s="203"/>
      <c r="E34" s="204"/>
      <c r="F34" s="204"/>
      <c r="G34" s="202"/>
      <c r="H34" s="315"/>
    </row>
    <row r="35" spans="1:8" s="19" customFormat="1" ht="20.25" customHeight="1" x14ac:dyDescent="0.25">
      <c r="A35" s="188"/>
      <c r="B35" s="188"/>
      <c r="C35" s="188"/>
      <c r="D35" s="482" t="s">
        <v>170</v>
      </c>
      <c r="E35" s="483"/>
      <c r="F35" s="483"/>
      <c r="G35" s="484"/>
      <c r="H35" s="396">
        <f>H16+H18+H31+H33</f>
        <v>39318.125</v>
      </c>
    </row>
    <row r="36" spans="1:8" ht="18" x14ac:dyDescent="0.25">
      <c r="A36" s="316"/>
      <c r="B36" s="210"/>
      <c r="C36" s="210"/>
      <c r="D36" s="210"/>
      <c r="E36" s="208"/>
      <c r="F36" s="208"/>
      <c r="G36" s="208"/>
      <c r="H36" s="208"/>
    </row>
    <row r="37" spans="1:8" s="17" customFormat="1" ht="17.25" customHeight="1" x14ac:dyDescent="0.2">
      <c r="A37" s="329" t="s">
        <v>169</v>
      </c>
      <c r="B37" s="327"/>
      <c r="C37" s="327"/>
      <c r="D37" s="327"/>
      <c r="E37" s="327"/>
      <c r="F37" s="327"/>
      <c r="G37" s="327"/>
      <c r="H37" s="328"/>
    </row>
    <row r="38" spans="1:8" s="17" customFormat="1" ht="14.25" x14ac:dyDescent="0.2">
      <c r="A38" s="488"/>
      <c r="B38" s="489"/>
      <c r="C38" s="489"/>
      <c r="D38" s="489"/>
      <c r="E38" s="489"/>
      <c r="F38" s="489"/>
      <c r="G38" s="489"/>
      <c r="H38" s="490"/>
    </row>
    <row r="39" spans="1:8" s="17" customFormat="1" ht="14.25" x14ac:dyDescent="0.2">
      <c r="A39" s="479"/>
      <c r="B39" s="480"/>
      <c r="C39" s="480"/>
      <c r="D39" s="480"/>
      <c r="E39" s="480"/>
      <c r="F39" s="480"/>
      <c r="G39" s="480"/>
      <c r="H39" s="481"/>
    </row>
    <row r="40" spans="1:8" ht="13.5" x14ac:dyDescent="0.25">
      <c r="A40" s="317"/>
      <c r="B40" s="218"/>
      <c r="C40" s="218"/>
      <c r="D40" s="218"/>
      <c r="E40" s="218"/>
      <c r="F40" s="218"/>
      <c r="G40" s="218"/>
      <c r="H40" s="219"/>
    </row>
    <row r="41" spans="1:8" ht="13.5" x14ac:dyDescent="0.25">
      <c r="A41" s="2"/>
      <c r="B41" s="2"/>
      <c r="C41" s="2"/>
      <c r="D41" s="2"/>
      <c r="E41" s="2"/>
      <c r="F41" s="2"/>
      <c r="G41" s="2"/>
      <c r="H41" s="2"/>
    </row>
    <row r="42" spans="1:8" ht="13.5" x14ac:dyDescent="0.25">
      <c r="A42" s="1"/>
      <c r="B42" s="1"/>
      <c r="C42" s="1"/>
      <c r="D42" s="1"/>
      <c r="E42" s="1"/>
      <c r="F42" s="1"/>
      <c r="G42" s="1"/>
      <c r="H42" s="1"/>
    </row>
    <row r="43" spans="1:8" ht="13.5" x14ac:dyDescent="0.25">
      <c r="A43" s="1"/>
      <c r="B43" s="1"/>
      <c r="C43" s="1"/>
      <c r="D43" s="1"/>
      <c r="E43" s="1"/>
      <c r="F43" s="1"/>
      <c r="G43" s="1"/>
      <c r="H43" s="441">
        <f ca="1">NOW()</f>
        <v>43157.487302083333</v>
      </c>
    </row>
    <row r="44" spans="1:8" ht="13.5" x14ac:dyDescent="0.25">
      <c r="A44" s="1"/>
      <c r="B44" s="1"/>
      <c r="C44" s="1"/>
      <c r="D44" s="1"/>
      <c r="E44" s="1"/>
      <c r="F44" s="1"/>
      <c r="G44" s="1"/>
      <c r="H44" s="1"/>
    </row>
    <row r="45" spans="1:8" ht="13.5" x14ac:dyDescent="0.25">
      <c r="A45" s="1"/>
      <c r="B45" s="1"/>
      <c r="C45" s="1"/>
      <c r="D45" s="1"/>
      <c r="E45" s="1"/>
      <c r="F45" s="1"/>
      <c r="G45" s="1"/>
      <c r="H45" s="1"/>
    </row>
    <row r="46" spans="1:8" ht="13.5" x14ac:dyDescent="0.25">
      <c r="A46" s="1"/>
      <c r="B46" s="1"/>
      <c r="C46" s="1"/>
      <c r="D46" s="1"/>
      <c r="E46" s="1"/>
      <c r="F46" s="1"/>
      <c r="G46" s="1"/>
      <c r="H46" s="1"/>
    </row>
    <row r="47" spans="1:8" ht="13.5" x14ac:dyDescent="0.25">
      <c r="A47" s="1"/>
      <c r="B47" s="1"/>
      <c r="C47" s="1"/>
      <c r="D47" s="1"/>
      <c r="E47" s="1"/>
      <c r="F47" s="1"/>
      <c r="G47" s="1"/>
      <c r="H47" s="1"/>
    </row>
    <row r="48" spans="1:8" ht="13.5" x14ac:dyDescent="0.25">
      <c r="A48" s="1"/>
      <c r="B48" s="1"/>
      <c r="C48" s="1"/>
      <c r="D48" s="1"/>
      <c r="E48" s="1"/>
      <c r="F48" s="1"/>
      <c r="G48" s="1"/>
      <c r="H48" s="1"/>
    </row>
    <row r="49" spans="1:8" ht="13.5" x14ac:dyDescent="0.25">
      <c r="A49" s="1"/>
      <c r="B49" s="1"/>
      <c r="C49" s="1"/>
      <c r="D49" s="1"/>
      <c r="E49" s="1"/>
      <c r="F49" s="1"/>
      <c r="G49" s="1"/>
      <c r="H49" s="1"/>
    </row>
    <row r="50" spans="1:8" ht="13.5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</sheetData>
  <mergeCells count="7">
    <mergeCell ref="A39:H39"/>
    <mergeCell ref="D35:G35"/>
    <mergeCell ref="B3:H3"/>
    <mergeCell ref="B4:H4"/>
    <mergeCell ref="A8:H8"/>
    <mergeCell ref="A38:H38"/>
    <mergeCell ref="A22:H22"/>
  </mergeCells>
  <phoneticPr fontId="0" type="noConversion"/>
  <printOptions horizontalCentered="1" verticalCentered="1"/>
  <pageMargins left="0.39370078740157483" right="0.19685039370078741" top="0.51181102362204722" bottom="0.35433070866141736" header="0" footer="0"/>
  <pageSetup scale="80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showGridLines="0" zoomScaleNormal="100" workbookViewId="0">
      <selection activeCell="B3" sqref="B3:F4"/>
    </sheetView>
  </sheetViews>
  <sheetFormatPr baseColWidth="10" defaultRowHeight="12.75" x14ac:dyDescent="0.2"/>
  <cols>
    <col min="1" max="1" width="33" customWidth="1"/>
    <col min="6" max="6" width="13.28515625" customWidth="1"/>
    <col min="7" max="7" width="23.28515625" customWidth="1"/>
  </cols>
  <sheetData>
    <row r="1" spans="1:8" ht="20.25" x14ac:dyDescent="0.3">
      <c r="A1" s="509" t="s">
        <v>171</v>
      </c>
      <c r="B1" s="509"/>
      <c r="C1" s="509"/>
      <c r="D1" s="509"/>
      <c r="E1" s="509"/>
      <c r="F1" s="509"/>
      <c r="G1" s="509"/>
      <c r="H1" s="25"/>
    </row>
    <row r="2" spans="1:8" x14ac:dyDescent="0.2">
      <c r="A2" s="333"/>
      <c r="B2" s="333"/>
      <c r="C2" s="333"/>
      <c r="D2" s="333"/>
      <c r="E2" s="333"/>
      <c r="F2" s="333"/>
      <c r="G2" s="334"/>
      <c r="H2" s="25"/>
    </row>
    <row r="3" spans="1:8" ht="15.75" x14ac:dyDescent="0.2">
      <c r="A3" s="271" t="s">
        <v>143</v>
      </c>
      <c r="B3" s="464" t="str">
        <f>'83'!B6</f>
        <v>Consultoría EDUCA 2018</v>
      </c>
      <c r="C3" s="465"/>
      <c r="D3" s="465"/>
      <c r="E3" s="465"/>
      <c r="F3" s="465"/>
      <c r="G3" s="373"/>
      <c r="H3" s="25"/>
    </row>
    <row r="4" spans="1:8" ht="15.75" x14ac:dyDescent="0.2">
      <c r="A4" s="272" t="s">
        <v>141</v>
      </c>
      <c r="B4" s="445">
        <f>'83'!B7:E7</f>
        <v>43101</v>
      </c>
      <c r="C4" s="446"/>
      <c r="D4" s="446"/>
      <c r="E4" s="446"/>
      <c r="F4" s="446"/>
      <c r="G4" s="373"/>
      <c r="H4" s="25"/>
    </row>
    <row r="5" spans="1:8" x14ac:dyDescent="0.2">
      <c r="A5" s="333"/>
      <c r="B5" s="333"/>
      <c r="C5" s="333"/>
      <c r="D5" s="333"/>
      <c r="E5" s="333"/>
      <c r="F5" s="333"/>
      <c r="G5" s="333"/>
      <c r="H5" s="25"/>
    </row>
    <row r="6" spans="1:8" s="17" customFormat="1" ht="15" x14ac:dyDescent="0.25">
      <c r="A6" s="336" t="s">
        <v>23</v>
      </c>
      <c r="B6" s="503"/>
      <c r="C6" s="504"/>
      <c r="D6" s="504"/>
      <c r="E6" s="504"/>
      <c r="F6" s="504"/>
      <c r="G6" s="505"/>
      <c r="H6" s="338"/>
    </row>
    <row r="7" spans="1:8" s="17" customFormat="1" ht="15" x14ac:dyDescent="0.25">
      <c r="A7" s="339" t="s">
        <v>24</v>
      </c>
      <c r="B7" s="500"/>
      <c r="C7" s="501"/>
      <c r="D7" s="501"/>
      <c r="E7" s="501"/>
      <c r="F7" s="501"/>
      <c r="G7" s="502"/>
      <c r="H7" s="338"/>
    </row>
    <row r="8" spans="1:8" s="17" customFormat="1" ht="15" x14ac:dyDescent="0.25">
      <c r="A8" s="342"/>
      <c r="B8" s="343"/>
      <c r="C8" s="344"/>
      <c r="D8" s="343"/>
      <c r="E8" s="344"/>
      <c r="F8" s="344"/>
      <c r="G8" s="345"/>
      <c r="H8" s="338"/>
    </row>
    <row r="9" spans="1:8" s="17" customFormat="1" ht="15" x14ac:dyDescent="0.25">
      <c r="A9" s="342" t="s">
        <v>25</v>
      </c>
      <c r="B9" s="503"/>
      <c r="C9" s="504"/>
      <c r="D9" s="505"/>
      <c r="E9" s="345"/>
      <c r="F9" s="335" t="s">
        <v>26</v>
      </c>
      <c r="G9" s="370"/>
      <c r="H9" s="338"/>
    </row>
    <row r="10" spans="1:8" s="17" customFormat="1" ht="15" x14ac:dyDescent="0.25">
      <c r="A10" s="342"/>
      <c r="B10" s="500"/>
      <c r="C10" s="501"/>
      <c r="D10" s="502"/>
      <c r="E10" s="345"/>
      <c r="F10" s="345"/>
      <c r="G10" s="371"/>
      <c r="H10" s="338"/>
    </row>
    <row r="11" spans="1:8" s="17" customFormat="1" ht="15" x14ac:dyDescent="0.25">
      <c r="A11" s="342"/>
      <c r="B11" s="343"/>
      <c r="C11" s="344"/>
      <c r="D11" s="343"/>
      <c r="E11" s="344"/>
      <c r="F11" s="344"/>
      <c r="G11" s="345"/>
      <c r="H11" s="338"/>
    </row>
    <row r="12" spans="1:8" s="17" customFormat="1" ht="15" x14ac:dyDescent="0.25">
      <c r="A12" s="342" t="s">
        <v>27</v>
      </c>
      <c r="B12" s="343"/>
      <c r="C12" s="344"/>
      <c r="D12" s="343"/>
      <c r="E12" s="344"/>
      <c r="F12" s="344"/>
      <c r="G12" s="345"/>
      <c r="H12" s="338"/>
    </row>
    <row r="13" spans="1:8" s="17" customFormat="1" ht="14.25" x14ac:dyDescent="0.2">
      <c r="A13" s="494"/>
      <c r="B13" s="495"/>
      <c r="C13" s="495"/>
      <c r="D13" s="495"/>
      <c r="E13" s="495"/>
      <c r="F13" s="495"/>
      <c r="G13" s="496"/>
      <c r="H13" s="338"/>
    </row>
    <row r="14" spans="1:8" s="17" customFormat="1" ht="14.25" x14ac:dyDescent="0.2">
      <c r="A14" s="497"/>
      <c r="B14" s="498"/>
      <c r="C14" s="498"/>
      <c r="D14" s="498"/>
      <c r="E14" s="498"/>
      <c r="F14" s="498"/>
      <c r="G14" s="499"/>
      <c r="H14" s="338"/>
    </row>
    <row r="15" spans="1:8" s="17" customFormat="1" ht="14.25" x14ac:dyDescent="0.2">
      <c r="A15" s="500"/>
      <c r="B15" s="501"/>
      <c r="C15" s="501"/>
      <c r="D15" s="501"/>
      <c r="E15" s="501"/>
      <c r="F15" s="501"/>
      <c r="G15" s="502"/>
      <c r="H15" s="338"/>
    </row>
    <row r="16" spans="1:8" s="17" customFormat="1" ht="14.25" x14ac:dyDescent="0.2">
      <c r="A16" s="343"/>
      <c r="B16" s="343"/>
      <c r="C16" s="343"/>
      <c r="D16" s="343"/>
      <c r="E16" s="343"/>
      <c r="F16" s="343"/>
      <c r="G16" s="345"/>
      <c r="H16" s="338"/>
    </row>
    <row r="17" spans="1:8" s="17" customFormat="1" ht="15" x14ac:dyDescent="0.25">
      <c r="A17" s="335" t="s">
        <v>28</v>
      </c>
      <c r="B17" s="345"/>
      <c r="C17" s="345"/>
      <c r="D17" s="345"/>
      <c r="E17" s="345"/>
      <c r="F17" s="345"/>
      <c r="G17" s="345"/>
      <c r="H17" s="338"/>
    </row>
    <row r="18" spans="1:8" s="17" customFormat="1" ht="14.25" x14ac:dyDescent="0.2">
      <c r="A18" s="503"/>
      <c r="B18" s="504"/>
      <c r="C18" s="504"/>
      <c r="D18" s="504"/>
      <c r="E18" s="504"/>
      <c r="F18" s="504"/>
      <c r="G18" s="505"/>
      <c r="H18" s="338"/>
    </row>
    <row r="19" spans="1:8" s="17" customFormat="1" ht="14.25" x14ac:dyDescent="0.2">
      <c r="A19" s="497"/>
      <c r="B19" s="498"/>
      <c r="C19" s="498"/>
      <c r="D19" s="498"/>
      <c r="E19" s="498"/>
      <c r="F19" s="498"/>
      <c r="G19" s="499"/>
      <c r="H19" s="338"/>
    </row>
    <row r="20" spans="1:8" s="17" customFormat="1" ht="14.25" x14ac:dyDescent="0.2">
      <c r="A20" s="500"/>
      <c r="B20" s="501"/>
      <c r="C20" s="501"/>
      <c r="D20" s="501"/>
      <c r="E20" s="501"/>
      <c r="F20" s="501"/>
      <c r="G20" s="502"/>
      <c r="H20" s="338"/>
    </row>
    <row r="21" spans="1:8" s="17" customFormat="1" ht="14.25" x14ac:dyDescent="0.2">
      <c r="A21" s="345"/>
      <c r="B21" s="345"/>
      <c r="C21" s="345"/>
      <c r="D21" s="345"/>
      <c r="E21" s="345"/>
      <c r="F21" s="345"/>
      <c r="G21" s="345"/>
      <c r="H21" s="338"/>
    </row>
    <row r="22" spans="1:8" s="17" customFormat="1" ht="15" x14ac:dyDescent="0.25">
      <c r="A22" s="335" t="s">
        <v>29</v>
      </c>
      <c r="B22" s="503"/>
      <c r="C22" s="504"/>
      <c r="D22" s="504"/>
      <c r="E22" s="504"/>
      <c r="F22" s="504"/>
      <c r="G22" s="505"/>
      <c r="H22" s="338"/>
    </row>
    <row r="23" spans="1:8" s="17" customFormat="1" ht="15" x14ac:dyDescent="0.25">
      <c r="A23" s="335" t="s">
        <v>30</v>
      </c>
      <c r="B23" s="506"/>
      <c r="C23" s="507"/>
      <c r="D23" s="507"/>
      <c r="E23" s="507"/>
      <c r="F23" s="507"/>
      <c r="G23" s="508"/>
      <c r="H23" s="338"/>
    </row>
    <row r="24" spans="1:8" s="17" customFormat="1" ht="15" x14ac:dyDescent="0.25">
      <c r="A24" s="335" t="s">
        <v>31</v>
      </c>
      <c r="B24" s="500"/>
      <c r="C24" s="501"/>
      <c r="D24" s="501"/>
      <c r="E24" s="501"/>
      <c r="F24" s="501"/>
      <c r="G24" s="502"/>
      <c r="H24" s="338"/>
    </row>
    <row r="25" spans="1:8" s="17" customFormat="1" ht="22.5" customHeight="1" thickBot="1" x14ac:dyDescent="0.3">
      <c r="A25" s="335" t="s">
        <v>137</v>
      </c>
      <c r="B25" s="372"/>
      <c r="C25" s="348"/>
      <c r="D25" s="348"/>
      <c r="E25" s="348"/>
      <c r="F25" s="348"/>
      <c r="G25" s="351"/>
      <c r="H25" s="338"/>
    </row>
    <row r="26" spans="1:8" s="17" customFormat="1" ht="15" x14ac:dyDescent="0.25">
      <c r="A26" s="335"/>
      <c r="B26" s="348"/>
      <c r="C26" s="348"/>
      <c r="D26" s="348"/>
      <c r="E26" s="348"/>
      <c r="F26" s="348"/>
      <c r="G26" s="351"/>
      <c r="H26" s="338"/>
    </row>
    <row r="27" spans="1:8" s="17" customFormat="1" ht="15" x14ac:dyDescent="0.25">
      <c r="A27" s="335" t="s">
        <v>32</v>
      </c>
      <c r="B27" s="345"/>
      <c r="C27" s="345"/>
      <c r="D27" s="345"/>
      <c r="E27" s="345"/>
      <c r="F27" s="345"/>
      <c r="G27" s="345"/>
      <c r="H27" s="338"/>
    </row>
    <row r="28" spans="1:8" s="17" customFormat="1" ht="15" x14ac:dyDescent="0.25">
      <c r="A28" s="335"/>
      <c r="B28" s="345"/>
      <c r="C28" s="345"/>
      <c r="D28" s="345"/>
      <c r="E28" s="345"/>
      <c r="F28" s="345"/>
      <c r="G28" s="345"/>
      <c r="H28" s="338"/>
    </row>
    <row r="29" spans="1:8" s="17" customFormat="1" ht="14.25" x14ac:dyDescent="0.2">
      <c r="A29" s="352" t="s">
        <v>33</v>
      </c>
      <c r="B29" s="352"/>
      <c r="C29" s="353"/>
      <c r="D29" s="345"/>
      <c r="E29" s="352" t="s">
        <v>34</v>
      </c>
      <c r="F29" s="352"/>
      <c r="G29" s="353"/>
      <c r="H29" s="338"/>
    </row>
    <row r="30" spans="1:8" s="17" customFormat="1" ht="14.25" x14ac:dyDescent="0.2">
      <c r="A30" s="345"/>
      <c r="B30" s="354" t="s">
        <v>35</v>
      </c>
      <c r="C30" s="354" t="s">
        <v>36</v>
      </c>
      <c r="D30" s="345"/>
      <c r="E30" s="345"/>
      <c r="F30" s="354" t="s">
        <v>37</v>
      </c>
      <c r="G30" s="354" t="s">
        <v>36</v>
      </c>
      <c r="H30" s="338"/>
    </row>
    <row r="31" spans="1:8" s="17" customFormat="1" ht="14.25" x14ac:dyDescent="0.2">
      <c r="A31" s="345" t="s">
        <v>38</v>
      </c>
      <c r="B31" s="259"/>
      <c r="C31" s="399">
        <f t="shared" ref="C31:C36" si="0">+B31*$C$40</f>
        <v>0</v>
      </c>
      <c r="D31" s="355"/>
      <c r="E31" s="355"/>
      <c r="F31" s="400">
        <f t="shared" ref="F31:G36" si="1">+B31*$B$25</f>
        <v>0</v>
      </c>
      <c r="G31" s="399">
        <f t="shared" si="1"/>
        <v>0</v>
      </c>
      <c r="H31" s="338"/>
    </row>
    <row r="32" spans="1:8" s="17" customFormat="1" ht="14.25" x14ac:dyDescent="0.2">
      <c r="A32" s="345" t="s">
        <v>39</v>
      </c>
      <c r="B32" s="259"/>
      <c r="C32" s="399">
        <f t="shared" si="0"/>
        <v>0</v>
      </c>
      <c r="D32" s="355"/>
      <c r="E32" s="355"/>
      <c r="F32" s="400">
        <f t="shared" si="1"/>
        <v>0</v>
      </c>
      <c r="G32" s="399">
        <f t="shared" si="1"/>
        <v>0</v>
      </c>
      <c r="H32" s="338"/>
    </row>
    <row r="33" spans="1:8" s="17" customFormat="1" ht="14.25" x14ac:dyDescent="0.2">
      <c r="A33" s="345" t="s">
        <v>40</v>
      </c>
      <c r="B33" s="259"/>
      <c r="C33" s="399">
        <f t="shared" si="0"/>
        <v>0</v>
      </c>
      <c r="D33" s="355"/>
      <c r="E33" s="355"/>
      <c r="F33" s="400">
        <f t="shared" si="1"/>
        <v>0</v>
      </c>
      <c r="G33" s="399">
        <f t="shared" si="1"/>
        <v>0</v>
      </c>
      <c r="H33" s="338"/>
    </row>
    <row r="34" spans="1:8" s="17" customFormat="1" ht="14.25" x14ac:dyDescent="0.2">
      <c r="A34" s="345" t="s">
        <v>41</v>
      </c>
      <c r="B34" s="259"/>
      <c r="C34" s="399">
        <f t="shared" si="0"/>
        <v>0</v>
      </c>
      <c r="D34" s="355"/>
      <c r="E34" s="355"/>
      <c r="F34" s="400">
        <f t="shared" si="1"/>
        <v>0</v>
      </c>
      <c r="G34" s="399">
        <f t="shared" si="1"/>
        <v>0</v>
      </c>
      <c r="H34" s="338"/>
    </row>
    <row r="35" spans="1:8" s="17" customFormat="1" ht="14.25" x14ac:dyDescent="0.2">
      <c r="A35" s="345" t="s">
        <v>42</v>
      </c>
      <c r="B35" s="259"/>
      <c r="C35" s="399">
        <f t="shared" si="0"/>
        <v>0</v>
      </c>
      <c r="D35" s="355"/>
      <c r="E35" s="355"/>
      <c r="F35" s="400">
        <f t="shared" si="1"/>
        <v>0</v>
      </c>
      <c r="G35" s="399">
        <f t="shared" si="1"/>
        <v>0</v>
      </c>
      <c r="H35" s="338"/>
    </row>
    <row r="36" spans="1:8" s="17" customFormat="1" ht="14.25" x14ac:dyDescent="0.2">
      <c r="A36" s="345" t="s">
        <v>44</v>
      </c>
      <c r="B36" s="356"/>
      <c r="C36" s="399">
        <f t="shared" si="0"/>
        <v>0</v>
      </c>
      <c r="D36" s="355"/>
      <c r="E36" s="355"/>
      <c r="F36" s="400">
        <f t="shared" si="1"/>
        <v>0</v>
      </c>
      <c r="G36" s="399">
        <f t="shared" si="1"/>
        <v>0</v>
      </c>
      <c r="H36" s="338"/>
    </row>
    <row r="37" spans="1:8" s="17" customFormat="1" ht="14.25" x14ac:dyDescent="0.2">
      <c r="A37" s="343"/>
      <c r="B37" s="357"/>
      <c r="C37" s="358"/>
      <c r="D37" s="358"/>
      <c r="E37" s="358"/>
      <c r="F37" s="357"/>
      <c r="G37" s="355"/>
      <c r="H37" s="338"/>
    </row>
    <row r="38" spans="1:8" s="17" customFormat="1" ht="22.5" customHeight="1" x14ac:dyDescent="0.25">
      <c r="A38" s="359" t="s">
        <v>5</v>
      </c>
      <c r="B38" s="360">
        <f>SUM(B31:B36)</f>
        <v>0</v>
      </c>
      <c r="C38" s="360">
        <f>SUM(C31:C37)</f>
        <v>0</v>
      </c>
      <c r="D38" s="361"/>
      <c r="E38" s="362" t="s">
        <v>5</v>
      </c>
      <c r="F38" s="360">
        <f>SUM(F31:F37)</f>
        <v>0</v>
      </c>
      <c r="G38" s="398">
        <f>SUM(G31:G37)</f>
        <v>0</v>
      </c>
      <c r="H38" s="338"/>
    </row>
    <row r="39" spans="1:8" s="17" customFormat="1" ht="15" thickBot="1" x14ac:dyDescent="0.25">
      <c r="A39" s="345"/>
      <c r="B39" s="363"/>
      <c r="C39" s="363"/>
      <c r="D39" s="363"/>
      <c r="E39" s="363"/>
      <c r="F39" s="363"/>
      <c r="G39" s="363"/>
      <c r="H39" s="338"/>
    </row>
    <row r="40" spans="1:8" s="17" customFormat="1" ht="30.75" thickBot="1" x14ac:dyDescent="0.3">
      <c r="A40" s="345"/>
      <c r="B40" s="364" t="s">
        <v>138</v>
      </c>
      <c r="C40" s="365"/>
      <c r="D40" s="363"/>
      <c r="E40" s="363"/>
      <c r="F40" s="366"/>
      <c r="G40" s="366"/>
      <c r="H40" s="338"/>
    </row>
    <row r="41" spans="1:8" s="17" customFormat="1" ht="14.25" x14ac:dyDescent="0.2">
      <c r="A41" s="345"/>
      <c r="B41" s="367"/>
      <c r="C41" s="367"/>
      <c r="D41" s="367"/>
      <c r="E41" s="367"/>
      <c r="F41" s="367"/>
      <c r="G41" s="368"/>
      <c r="H41" s="338"/>
    </row>
    <row r="42" spans="1:8" s="17" customFormat="1" ht="39" customHeight="1" x14ac:dyDescent="0.2">
      <c r="A42" s="491" t="s">
        <v>139</v>
      </c>
      <c r="B42" s="492"/>
      <c r="C42" s="492"/>
      <c r="D42" s="492"/>
      <c r="E42" s="492"/>
      <c r="F42" s="492"/>
      <c r="G42" s="493"/>
      <c r="H42" s="338"/>
    </row>
    <row r="43" spans="1:8" s="17" customFormat="1" ht="14.25" x14ac:dyDescent="0.2">
      <c r="A43" s="345"/>
      <c r="B43" s="345"/>
      <c r="C43" s="345"/>
      <c r="D43" s="345"/>
      <c r="E43" s="345"/>
      <c r="F43" s="345"/>
      <c r="G43" s="345"/>
      <c r="H43" s="338"/>
    </row>
    <row r="44" spans="1:8" s="17" customFormat="1" ht="15" x14ac:dyDescent="0.25">
      <c r="A44" s="369" t="s">
        <v>140</v>
      </c>
      <c r="B44" s="337"/>
      <c r="C44" s="337"/>
      <c r="D44" s="337"/>
      <c r="E44" s="337"/>
      <c r="F44" s="337"/>
      <c r="G44" s="346"/>
      <c r="H44" s="338"/>
    </row>
    <row r="45" spans="1:8" s="17" customFormat="1" ht="14.25" x14ac:dyDescent="0.2">
      <c r="A45" s="350"/>
      <c r="B45" s="348"/>
      <c r="C45" s="348"/>
      <c r="D45" s="348"/>
      <c r="E45" s="348"/>
      <c r="F45" s="348"/>
      <c r="G45" s="349"/>
      <c r="H45" s="338"/>
    </row>
    <row r="46" spans="1:8" s="17" customFormat="1" ht="14.25" x14ac:dyDescent="0.2">
      <c r="A46" s="350"/>
      <c r="B46" s="348"/>
      <c r="C46" s="348"/>
      <c r="D46" s="348"/>
      <c r="E46" s="348"/>
      <c r="F46" s="348"/>
      <c r="G46" s="349"/>
      <c r="H46" s="338"/>
    </row>
    <row r="47" spans="1:8" s="17" customFormat="1" ht="14.25" x14ac:dyDescent="0.2">
      <c r="A47" s="350"/>
      <c r="B47" s="348"/>
      <c r="C47" s="348"/>
      <c r="D47" s="348"/>
      <c r="E47" s="348"/>
      <c r="F47" s="348"/>
      <c r="G47" s="349"/>
      <c r="H47" s="338"/>
    </row>
    <row r="48" spans="1:8" s="17" customFormat="1" ht="14.25" x14ac:dyDescent="0.2">
      <c r="A48" s="340"/>
      <c r="B48" s="341"/>
      <c r="C48" s="341"/>
      <c r="D48" s="341"/>
      <c r="E48" s="341"/>
      <c r="F48" s="341"/>
      <c r="G48" s="347"/>
      <c r="H48" s="338"/>
    </row>
    <row r="49" spans="7:7" s="17" customFormat="1" ht="14.25" x14ac:dyDescent="0.2"/>
    <row r="50" spans="7:7" x14ac:dyDescent="0.2">
      <c r="G50" s="441">
        <f ca="1">NOW()</f>
        <v>43157.487302083333</v>
      </c>
    </row>
  </sheetData>
  <mergeCells count="17">
    <mergeCell ref="A1:G1"/>
    <mergeCell ref="A42:G42"/>
    <mergeCell ref="B3:F3"/>
    <mergeCell ref="B4:F4"/>
    <mergeCell ref="A13:G13"/>
    <mergeCell ref="A14:G14"/>
    <mergeCell ref="A15:G15"/>
    <mergeCell ref="B6:G6"/>
    <mergeCell ref="B7:G7"/>
    <mergeCell ref="B9:D9"/>
    <mergeCell ref="B10:D10"/>
    <mergeCell ref="A18:G18"/>
    <mergeCell ref="A19:G19"/>
    <mergeCell ref="A20:G20"/>
    <mergeCell ref="B22:G22"/>
    <mergeCell ref="B23:G23"/>
    <mergeCell ref="B24:G24"/>
  </mergeCells>
  <phoneticPr fontId="0" type="noConversion"/>
  <pageMargins left="0.75" right="0.75" top="1" bottom="1" header="0" footer="0"/>
  <pageSetup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tabSelected="1" topLeftCell="A22" workbookViewId="0">
      <selection activeCell="B5" sqref="B5"/>
    </sheetView>
  </sheetViews>
  <sheetFormatPr baseColWidth="10" defaultRowHeight="12.75" x14ac:dyDescent="0.2"/>
  <cols>
    <col min="1" max="1" width="23.7109375" customWidth="1"/>
    <col min="2" max="3" width="16.7109375" customWidth="1"/>
    <col min="4" max="4" width="8.42578125" customWidth="1"/>
    <col min="5" max="5" width="15.42578125" customWidth="1"/>
    <col min="6" max="6" width="16.7109375" customWidth="1"/>
  </cols>
  <sheetData>
    <row r="1" spans="1:6" ht="36.75" customHeight="1" x14ac:dyDescent="0.25">
      <c r="A1" s="513" t="s">
        <v>174</v>
      </c>
      <c r="B1" s="513"/>
      <c r="C1" s="513"/>
      <c r="D1" s="513"/>
      <c r="E1" s="513"/>
      <c r="F1" s="513"/>
    </row>
    <row r="2" spans="1:6" ht="15.75" x14ac:dyDescent="0.25">
      <c r="A2" s="413"/>
      <c r="B2" s="413"/>
      <c r="C2" s="413"/>
      <c r="D2" s="413"/>
      <c r="E2" s="413"/>
      <c r="F2" s="413"/>
    </row>
    <row r="3" spans="1:6" ht="31.5" x14ac:dyDescent="0.2">
      <c r="A3" s="415" t="s">
        <v>143</v>
      </c>
      <c r="B3" s="514" t="s">
        <v>199</v>
      </c>
      <c r="C3" s="515"/>
      <c r="D3" s="515"/>
      <c r="E3" s="515"/>
      <c r="F3" s="516"/>
    </row>
    <row r="4" spans="1:6" ht="15.75" x14ac:dyDescent="0.2">
      <c r="A4" s="416" t="s">
        <v>141</v>
      </c>
      <c r="B4" s="517">
        <v>43101</v>
      </c>
      <c r="C4" s="518"/>
      <c r="D4" s="518"/>
      <c r="E4" s="518"/>
      <c r="F4" s="519"/>
    </row>
    <row r="5" spans="1:6" ht="15.75" x14ac:dyDescent="0.25">
      <c r="A5" s="414"/>
      <c r="B5" s="413"/>
      <c r="C5" s="413"/>
      <c r="D5" s="413"/>
      <c r="E5" s="413"/>
      <c r="F5" s="413"/>
    </row>
    <row r="6" spans="1:6" x14ac:dyDescent="0.2">
      <c r="A6" s="410"/>
      <c r="B6" s="411"/>
      <c r="C6" s="412"/>
      <c r="D6" s="411"/>
      <c r="E6" s="412"/>
      <c r="F6" s="412"/>
    </row>
    <row r="7" spans="1:6" s="186" customFormat="1" ht="38.25" x14ac:dyDescent="0.2">
      <c r="A7" s="417" t="s">
        <v>175</v>
      </c>
      <c r="B7" s="417" t="s">
        <v>176</v>
      </c>
      <c r="C7" s="417" t="s">
        <v>177</v>
      </c>
      <c r="D7" s="417" t="s">
        <v>178</v>
      </c>
      <c r="E7" s="417" t="s">
        <v>179</v>
      </c>
      <c r="F7" s="417" t="s">
        <v>7</v>
      </c>
    </row>
    <row r="8" spans="1:6" s="186" customFormat="1" x14ac:dyDescent="0.2">
      <c r="A8" s="418"/>
      <c r="B8" s="419"/>
      <c r="C8" s="420"/>
      <c r="D8" s="419"/>
      <c r="E8" s="420"/>
      <c r="F8" s="436"/>
    </row>
    <row r="9" spans="1:6" s="186" customFormat="1" x14ac:dyDescent="0.2">
      <c r="A9" s="418"/>
      <c r="B9" s="419"/>
      <c r="C9" s="420"/>
      <c r="D9" s="419"/>
      <c r="E9" s="420"/>
      <c r="F9" s="436"/>
    </row>
    <row r="10" spans="1:6" s="186" customFormat="1" x14ac:dyDescent="0.2">
      <c r="A10" s="418"/>
      <c r="B10" s="419"/>
      <c r="C10" s="420"/>
      <c r="D10" s="419"/>
      <c r="E10" s="420"/>
      <c r="F10" s="436"/>
    </row>
    <row r="11" spans="1:6" s="186" customFormat="1" x14ac:dyDescent="0.2">
      <c r="A11" s="418"/>
      <c r="B11" s="419"/>
      <c r="C11" s="420"/>
      <c r="D11" s="419"/>
      <c r="E11" s="420"/>
      <c r="F11" s="436"/>
    </row>
    <row r="12" spans="1:6" s="186" customFormat="1" x14ac:dyDescent="0.2">
      <c r="A12" s="419"/>
      <c r="B12" s="419"/>
      <c r="C12" s="420"/>
      <c r="D12" s="421"/>
      <c r="E12" s="419"/>
      <c r="F12" s="419"/>
    </row>
    <row r="13" spans="1:6" s="186" customFormat="1" x14ac:dyDescent="0.2">
      <c r="A13" s="419"/>
      <c r="B13" s="419"/>
      <c r="C13" s="420"/>
      <c r="D13" s="421"/>
      <c r="E13" s="419"/>
      <c r="F13" s="419"/>
    </row>
    <row r="14" spans="1:6" s="186" customFormat="1" x14ac:dyDescent="0.2">
      <c r="A14" s="422"/>
      <c r="B14" s="422"/>
      <c r="C14" s="422"/>
      <c r="D14" s="422"/>
      <c r="E14" s="422"/>
      <c r="F14" s="422"/>
    </row>
    <row r="15" spans="1:6" s="186" customFormat="1" x14ac:dyDescent="0.2">
      <c r="A15" s="423" t="s">
        <v>180</v>
      </c>
      <c r="B15" s="419"/>
      <c r="C15" s="422"/>
      <c r="D15" s="422"/>
      <c r="E15" s="422"/>
      <c r="F15" s="422"/>
    </row>
    <row r="16" spans="1:6" s="186" customFormat="1" x14ac:dyDescent="0.2">
      <c r="A16" s="423"/>
      <c r="B16" s="422"/>
      <c r="C16" s="422"/>
      <c r="D16" s="422"/>
      <c r="E16" s="422"/>
      <c r="F16" s="422"/>
    </row>
    <row r="17" spans="1:6" s="186" customFormat="1" x14ac:dyDescent="0.2">
      <c r="A17" s="510" t="s">
        <v>181</v>
      </c>
      <c r="B17" s="511"/>
      <c r="C17" s="511"/>
      <c r="D17" s="511"/>
      <c r="E17" s="511"/>
      <c r="F17" s="512"/>
    </row>
    <row r="18" spans="1:6" s="186" customFormat="1" x14ac:dyDescent="0.2">
      <c r="A18" s="523"/>
      <c r="B18" s="524"/>
      <c r="C18" s="524"/>
      <c r="D18" s="524"/>
      <c r="E18" s="524"/>
      <c r="F18" s="525"/>
    </row>
    <row r="19" spans="1:6" s="186" customFormat="1" x14ac:dyDescent="0.2">
      <c r="A19" s="526"/>
      <c r="B19" s="527"/>
      <c r="C19" s="527"/>
      <c r="D19" s="527"/>
      <c r="E19" s="527"/>
      <c r="F19" s="528"/>
    </row>
    <row r="20" spans="1:6" s="186" customFormat="1" x14ac:dyDescent="0.2">
      <c r="A20" s="422"/>
      <c r="B20" s="422"/>
      <c r="C20" s="422"/>
      <c r="D20" s="422"/>
      <c r="E20" s="422"/>
      <c r="F20" s="422"/>
    </row>
    <row r="21" spans="1:6" s="186" customFormat="1" x14ac:dyDescent="0.2">
      <c r="A21" s="423"/>
      <c r="B21" s="422"/>
      <c r="C21" s="422"/>
      <c r="D21" s="422"/>
      <c r="E21" s="422"/>
      <c r="F21" s="422"/>
    </row>
    <row r="22" spans="1:6" s="186" customFormat="1" x14ac:dyDescent="0.2">
      <c r="A22" s="424"/>
      <c r="B22" s="425" t="s">
        <v>33</v>
      </c>
      <c r="C22" s="422"/>
      <c r="D22" s="422"/>
      <c r="E22" s="425" t="s">
        <v>34</v>
      </c>
      <c r="F22" s="422"/>
    </row>
    <row r="23" spans="1:6" s="186" customFormat="1" x14ac:dyDescent="0.2">
      <c r="A23" s="422"/>
      <c r="B23" s="426" t="s">
        <v>35</v>
      </c>
      <c r="C23" s="426" t="s">
        <v>36</v>
      </c>
      <c r="D23" s="422"/>
      <c r="E23" s="426" t="s">
        <v>37</v>
      </c>
      <c r="F23" s="426" t="s">
        <v>36</v>
      </c>
    </row>
    <row r="24" spans="1:6" s="186" customFormat="1" x14ac:dyDescent="0.2">
      <c r="A24" s="422" t="s">
        <v>38</v>
      </c>
      <c r="B24" s="437"/>
      <c r="C24" s="438">
        <f t="shared" ref="C24:C29" si="0">+B24*$C$35</f>
        <v>0</v>
      </c>
      <c r="D24" s="440"/>
      <c r="E24" s="438">
        <f t="shared" ref="E24:F29" si="1">+B24*$B$15</f>
        <v>0</v>
      </c>
      <c r="F24" s="438">
        <f t="shared" si="1"/>
        <v>0</v>
      </c>
    </row>
    <row r="25" spans="1:6" s="186" customFormat="1" x14ac:dyDescent="0.2">
      <c r="A25" s="422" t="s">
        <v>39</v>
      </c>
      <c r="B25" s="437"/>
      <c r="C25" s="438">
        <f t="shared" si="0"/>
        <v>0</v>
      </c>
      <c r="D25" s="440"/>
      <c r="E25" s="438">
        <f t="shared" si="1"/>
        <v>0</v>
      </c>
      <c r="F25" s="438">
        <f t="shared" si="1"/>
        <v>0</v>
      </c>
    </row>
    <row r="26" spans="1:6" s="186" customFormat="1" x14ac:dyDescent="0.2">
      <c r="A26" s="422" t="s">
        <v>40</v>
      </c>
      <c r="B26" s="437"/>
      <c r="C26" s="438">
        <f t="shared" si="0"/>
        <v>0</v>
      </c>
      <c r="D26" s="440"/>
      <c r="E26" s="438">
        <f t="shared" si="1"/>
        <v>0</v>
      </c>
      <c r="F26" s="438">
        <f t="shared" si="1"/>
        <v>0</v>
      </c>
    </row>
    <row r="27" spans="1:6" s="186" customFormat="1" x14ac:dyDescent="0.2">
      <c r="A27" s="422" t="s">
        <v>41</v>
      </c>
      <c r="B27" s="437"/>
      <c r="C27" s="438">
        <f t="shared" si="0"/>
        <v>0</v>
      </c>
      <c r="D27" s="440"/>
      <c r="E27" s="438">
        <f t="shared" si="1"/>
        <v>0</v>
      </c>
      <c r="F27" s="438">
        <f t="shared" si="1"/>
        <v>0</v>
      </c>
    </row>
    <row r="28" spans="1:6" s="186" customFormat="1" x14ac:dyDescent="0.2">
      <c r="A28" s="422" t="s">
        <v>42</v>
      </c>
      <c r="B28" s="437"/>
      <c r="C28" s="438">
        <f t="shared" si="0"/>
        <v>0</v>
      </c>
      <c r="D28" s="440"/>
      <c r="E28" s="438">
        <f t="shared" si="1"/>
        <v>0</v>
      </c>
      <c r="F28" s="438">
        <f t="shared" si="1"/>
        <v>0</v>
      </c>
    </row>
    <row r="29" spans="1:6" s="186" customFormat="1" x14ac:dyDescent="0.2">
      <c r="A29" s="422" t="s">
        <v>182</v>
      </c>
      <c r="B29" s="437"/>
      <c r="C29" s="438">
        <f t="shared" si="0"/>
        <v>0</v>
      </c>
      <c r="D29" s="440"/>
      <c r="E29" s="438">
        <f t="shared" si="1"/>
        <v>0</v>
      </c>
      <c r="F29" s="438">
        <f t="shared" si="1"/>
        <v>0</v>
      </c>
    </row>
    <row r="30" spans="1:6" s="186" customFormat="1" x14ac:dyDescent="0.2">
      <c r="A30" s="422"/>
      <c r="B30" s="439"/>
      <c r="C30" s="439"/>
      <c r="D30" s="439"/>
      <c r="E30" s="439"/>
      <c r="F30" s="439"/>
    </row>
    <row r="31" spans="1:6" s="186" customFormat="1" x14ac:dyDescent="0.2">
      <c r="A31" s="422"/>
      <c r="B31" s="439"/>
      <c r="C31" s="439"/>
      <c r="D31" s="439"/>
      <c r="E31" s="439"/>
      <c r="F31" s="439"/>
    </row>
    <row r="32" spans="1:6" s="186" customFormat="1" x14ac:dyDescent="0.2">
      <c r="A32" s="427"/>
      <c r="B32" s="440"/>
      <c r="C32" s="440"/>
      <c r="D32" s="440"/>
      <c r="E32" s="440"/>
      <c r="F32" s="440"/>
    </row>
    <row r="33" spans="1:6" s="186" customFormat="1" x14ac:dyDescent="0.2">
      <c r="A33" s="428" t="s">
        <v>5</v>
      </c>
      <c r="B33" s="438">
        <f>SUM(B24:B29)</f>
        <v>0</v>
      </c>
      <c r="C33" s="438">
        <f>SUM(C24:C29)</f>
        <v>0</v>
      </c>
      <c r="D33" s="440"/>
      <c r="E33" s="438">
        <f>SUM(E24:E31)</f>
        <v>0</v>
      </c>
      <c r="F33" s="438">
        <f>SUM(F24:F31)</f>
        <v>0</v>
      </c>
    </row>
    <row r="34" spans="1:6" s="186" customFormat="1" ht="13.5" thickBot="1" x14ac:dyDescent="0.25">
      <c r="A34" s="427"/>
      <c r="B34" s="427"/>
      <c r="C34" s="427"/>
      <c r="D34" s="427"/>
      <c r="E34" s="427"/>
      <c r="F34" s="427"/>
    </row>
    <row r="35" spans="1:6" s="186" customFormat="1" ht="13.5" thickBot="1" x14ac:dyDescent="0.25">
      <c r="A35" s="427"/>
      <c r="B35" s="427" t="s">
        <v>183</v>
      </c>
      <c r="C35" s="429">
        <v>15</v>
      </c>
      <c r="D35" s="427"/>
      <c r="E35" s="427"/>
      <c r="F35" s="427"/>
    </row>
    <row r="36" spans="1:6" s="186" customFormat="1" x14ac:dyDescent="0.2">
      <c r="A36" s="427"/>
      <c r="B36" s="427"/>
      <c r="C36" s="427"/>
      <c r="D36" s="427"/>
      <c r="E36" s="427"/>
      <c r="F36" s="427"/>
    </row>
    <row r="37" spans="1:6" ht="27.75" customHeight="1" x14ac:dyDescent="0.2">
      <c r="A37" s="520" t="s">
        <v>184</v>
      </c>
      <c r="B37" s="521"/>
      <c r="C37" s="521"/>
      <c r="D37" s="521"/>
      <c r="E37" s="521"/>
      <c r="F37" s="522"/>
    </row>
    <row r="38" spans="1:6" x14ac:dyDescent="0.2">
      <c r="A38" s="435"/>
      <c r="B38" s="430"/>
      <c r="C38" s="430"/>
      <c r="D38" s="430"/>
      <c r="E38" s="430"/>
      <c r="F38" s="431"/>
    </row>
    <row r="39" spans="1:6" x14ac:dyDescent="0.2">
      <c r="A39" s="432"/>
      <c r="B39" s="433"/>
      <c r="C39" s="433"/>
      <c r="D39" s="433"/>
      <c r="E39" s="433"/>
      <c r="F39" s="434"/>
    </row>
    <row r="40" spans="1:6" x14ac:dyDescent="0.2">
      <c r="A40" s="196"/>
      <c r="B40" s="196"/>
      <c r="C40" s="196"/>
      <c r="D40" s="196"/>
      <c r="E40" s="196"/>
      <c r="F40" s="196"/>
    </row>
    <row r="41" spans="1:6" x14ac:dyDescent="0.2">
      <c r="F41" s="441">
        <f ca="1">NOW()</f>
        <v>43157.487302083333</v>
      </c>
    </row>
  </sheetData>
  <mergeCells count="7">
    <mergeCell ref="A17:F17"/>
    <mergeCell ref="A1:F1"/>
    <mergeCell ref="B3:F3"/>
    <mergeCell ref="B4:F4"/>
    <mergeCell ref="A37:F37"/>
    <mergeCell ref="A18:F18"/>
    <mergeCell ref="A19:F19"/>
  </mergeCells>
  <pageMargins left="0.51181102362204722" right="0.31496062992125984" top="0.55118110236220474" bottom="0.35433070866141736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9"/>
  <sheetViews>
    <sheetView showGridLines="0" topLeftCell="A4" zoomScale="60" zoomScaleNormal="60" workbookViewId="0">
      <selection activeCell="AG14" sqref="A14:AG20"/>
    </sheetView>
  </sheetViews>
  <sheetFormatPr baseColWidth="10" defaultRowHeight="12.75" x14ac:dyDescent="0.2"/>
  <cols>
    <col min="1" max="1" width="15.85546875" customWidth="1"/>
    <col min="2" max="2" width="62.28515625" bestFit="1" customWidth="1"/>
    <col min="3" max="3" width="32.7109375" bestFit="1" customWidth="1"/>
    <col min="27" max="27" width="19.42578125" customWidth="1"/>
    <col min="28" max="28" width="21.28515625" customWidth="1"/>
    <col min="29" max="29" width="42.85546875" customWidth="1"/>
    <col min="30" max="30" width="56.42578125" customWidth="1"/>
    <col min="31" max="31" width="28.5703125" bestFit="1" customWidth="1"/>
    <col min="32" max="32" width="26.42578125" bestFit="1" customWidth="1"/>
    <col min="33" max="33" width="80" bestFit="1" customWidth="1"/>
    <col min="36" max="37" width="9.5703125" customWidth="1"/>
    <col min="38" max="39" width="18.85546875" bestFit="1" customWidth="1"/>
    <col min="40" max="40" width="30.28515625" bestFit="1" customWidth="1"/>
  </cols>
  <sheetData>
    <row r="1" spans="1:41" ht="15.75" thickBot="1" x14ac:dyDescent="0.25">
      <c r="A1" s="68"/>
      <c r="B1" s="68"/>
      <c r="C1" s="68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B1" s="111">
        <f ca="1">NOW()</f>
        <v>43157.487302083333</v>
      </c>
    </row>
    <row r="2" spans="1:41" ht="27" thickBot="1" x14ac:dyDescent="0.25">
      <c r="A2" s="30"/>
      <c r="B2" s="491" t="str">
        <f>'83'!B6:E6</f>
        <v>Consultoría EDUCA 2018</v>
      </c>
      <c r="C2" s="492"/>
      <c r="D2" s="492"/>
      <c r="E2" s="492"/>
      <c r="F2" s="493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34"/>
      <c r="Y2" s="34"/>
      <c r="Z2" s="34"/>
      <c r="AA2" s="113" t="s">
        <v>103</v>
      </c>
      <c r="AB2" s="114" t="e">
        <f>+'83'!#REF!</f>
        <v>#REF!</v>
      </c>
    </row>
    <row r="3" spans="1:41" ht="18.75" x14ac:dyDescent="0.25">
      <c r="A3" s="31" t="s">
        <v>1</v>
      </c>
      <c r="B3" s="32"/>
      <c r="C3" s="68"/>
      <c r="AB3" s="115" t="s">
        <v>104</v>
      </c>
    </row>
    <row r="4" spans="1:41" ht="15" x14ac:dyDescent="0.2">
      <c r="A4" s="68"/>
      <c r="B4" s="69" t="s">
        <v>49</v>
      </c>
      <c r="C4" s="68"/>
      <c r="AB4" s="116" t="s">
        <v>105</v>
      </c>
    </row>
    <row r="5" spans="1:41" ht="15" x14ac:dyDescent="0.2">
      <c r="A5" s="68"/>
      <c r="B5" s="69"/>
      <c r="C5" s="68"/>
      <c r="AA5" s="117" t="s">
        <v>106</v>
      </c>
    </row>
    <row r="6" spans="1:41" ht="18" x14ac:dyDescent="0.25">
      <c r="A6" s="68"/>
      <c r="B6" s="68"/>
      <c r="C6" s="70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B6" s="118">
        <v>81</v>
      </c>
    </row>
    <row r="7" spans="1:41" ht="18" x14ac:dyDescent="0.25">
      <c r="A7" s="68"/>
      <c r="B7" s="35"/>
      <c r="C7" s="70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B7" s="119" t="s">
        <v>107</v>
      </c>
      <c r="AG7" s="164" t="s">
        <v>191</v>
      </c>
      <c r="AH7" s="34"/>
    </row>
    <row r="8" spans="1:41" ht="18" x14ac:dyDescent="0.25">
      <c r="A8" s="68"/>
      <c r="B8" s="35" t="s">
        <v>50</v>
      </c>
      <c r="C8" s="68"/>
      <c r="AG8" s="164"/>
      <c r="AH8" s="34"/>
    </row>
    <row r="9" spans="1:41" x14ac:dyDescent="0.2">
      <c r="A9" s="68"/>
      <c r="B9" s="68"/>
      <c r="C9" s="68"/>
    </row>
    <row r="10" spans="1:41" ht="15.75" thickBot="1" x14ac:dyDescent="0.25">
      <c r="A10" s="68"/>
      <c r="B10" s="68"/>
      <c r="C10" s="68"/>
      <c r="AE10" s="33" t="s">
        <v>1</v>
      </c>
    </row>
    <row r="11" spans="1:41" ht="54.75" thickBot="1" x14ac:dyDescent="0.3">
      <c r="A11" s="36" t="s">
        <v>51</v>
      </c>
      <c r="B11" s="37" t="s">
        <v>52</v>
      </c>
      <c r="C11" s="86" t="s">
        <v>53</v>
      </c>
      <c r="D11" s="120" t="s">
        <v>108</v>
      </c>
      <c r="E11" s="120" t="s">
        <v>109</v>
      </c>
      <c r="F11" s="120" t="s">
        <v>110</v>
      </c>
      <c r="G11" s="120" t="s">
        <v>111</v>
      </c>
      <c r="H11" s="120" t="s">
        <v>112</v>
      </c>
      <c r="I11" s="120" t="s">
        <v>113</v>
      </c>
      <c r="J11" s="121">
        <v>41456</v>
      </c>
      <c r="K11" s="120" t="s">
        <v>114</v>
      </c>
      <c r="L11" s="122" t="s">
        <v>115</v>
      </c>
      <c r="M11" s="123" t="s">
        <v>116</v>
      </c>
      <c r="N11" s="123" t="s">
        <v>117</v>
      </c>
      <c r="O11" s="123" t="s">
        <v>118</v>
      </c>
      <c r="P11" s="123" t="s">
        <v>108</v>
      </c>
      <c r="Q11" s="123" t="s">
        <v>109</v>
      </c>
      <c r="R11" s="123" t="s">
        <v>110</v>
      </c>
      <c r="S11" s="123" t="s">
        <v>111</v>
      </c>
      <c r="T11" s="123" t="s">
        <v>112</v>
      </c>
      <c r="U11" s="123" t="s">
        <v>113</v>
      </c>
      <c r="V11" s="124">
        <v>41821</v>
      </c>
      <c r="W11" s="123" t="s">
        <v>114</v>
      </c>
      <c r="X11" s="123" t="s">
        <v>115</v>
      </c>
      <c r="Y11" s="125">
        <v>2014</v>
      </c>
      <c r="Z11" s="126">
        <v>2015</v>
      </c>
      <c r="AA11" s="127" t="s">
        <v>119</v>
      </c>
      <c r="AB11" s="128" t="s">
        <v>120</v>
      </c>
      <c r="AC11" s="129"/>
      <c r="AE11" s="165" t="s">
        <v>123</v>
      </c>
      <c r="AF11" s="165" t="s">
        <v>124</v>
      </c>
      <c r="AG11" s="165" t="s">
        <v>125</v>
      </c>
      <c r="AH11" s="165" t="s">
        <v>4</v>
      </c>
      <c r="AI11" s="165" t="s">
        <v>4</v>
      </c>
      <c r="AJ11" s="165" t="s">
        <v>126</v>
      </c>
      <c r="AK11" s="165" t="s">
        <v>126</v>
      </c>
      <c r="AL11" s="165" t="s">
        <v>127</v>
      </c>
      <c r="AM11" s="165" t="s">
        <v>128</v>
      </c>
      <c r="AN11" s="165" t="s">
        <v>129</v>
      </c>
      <c r="AO11" s="132"/>
    </row>
    <row r="12" spans="1:41" ht="15" x14ac:dyDescent="0.2">
      <c r="A12" s="87">
        <v>514000</v>
      </c>
      <c r="B12" s="38" t="s">
        <v>54</v>
      </c>
      <c r="C12" s="88">
        <f>+GASTOS!C19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>
        <v>0</v>
      </c>
      <c r="U12" s="39"/>
      <c r="V12" s="39"/>
      <c r="W12" s="39"/>
      <c r="X12" s="39"/>
      <c r="Y12" s="130">
        <f>SUM(D12:O12)</f>
        <v>0</v>
      </c>
      <c r="Z12" s="131">
        <f>SUM(P12:X12)</f>
        <v>0</v>
      </c>
      <c r="AA12" s="64">
        <f>SUM(D12:X12)</f>
        <v>0</v>
      </c>
      <c r="AB12" s="64">
        <f>C12-AA12</f>
        <v>0</v>
      </c>
      <c r="AC12" s="132"/>
      <c r="AE12" s="166"/>
      <c r="AF12" s="166"/>
      <c r="AG12" s="166"/>
      <c r="AH12" s="167" t="s">
        <v>130</v>
      </c>
      <c r="AI12" s="167" t="s">
        <v>131</v>
      </c>
      <c r="AJ12" s="167" t="s">
        <v>130</v>
      </c>
      <c r="AK12" s="167" t="s">
        <v>131</v>
      </c>
      <c r="AL12" s="166"/>
      <c r="AM12" s="166"/>
      <c r="AN12" s="166"/>
      <c r="AO12" s="132"/>
    </row>
    <row r="13" spans="1:41" ht="15" x14ac:dyDescent="0.2">
      <c r="A13" s="89">
        <v>514702</v>
      </c>
      <c r="B13" s="40" t="s">
        <v>55</v>
      </c>
      <c r="C13" s="90">
        <f>+GASTOS!C9</f>
        <v>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130">
        <f t="shared" ref="Y13:Y16" si="0">SUM(D13:O13)</f>
        <v>0</v>
      </c>
      <c r="Z13" s="131">
        <f t="shared" ref="Z13:Z16" si="1">SUM(P13:X13)</f>
        <v>0</v>
      </c>
      <c r="AA13" s="62">
        <f>SUM(D13:X13)</f>
        <v>0</v>
      </c>
      <c r="AB13" s="62">
        <f>C13-AA13</f>
        <v>0</v>
      </c>
      <c r="AC13" s="132"/>
      <c r="AE13" s="168" t="s">
        <v>1</v>
      </c>
      <c r="AF13" s="169"/>
      <c r="AG13" s="168"/>
      <c r="AH13" s="168"/>
      <c r="AI13" s="168"/>
      <c r="AJ13" s="168"/>
      <c r="AK13" s="168"/>
      <c r="AL13" s="170"/>
      <c r="AM13" s="171"/>
      <c r="AN13" s="172"/>
      <c r="AO13" s="132"/>
    </row>
    <row r="14" spans="1:41" ht="15" x14ac:dyDescent="0.2">
      <c r="A14" s="91">
        <v>514702</v>
      </c>
      <c r="B14" s="42" t="s">
        <v>56</v>
      </c>
      <c r="C14" s="90">
        <f>+GASTOS!C10</f>
        <v>0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130">
        <f t="shared" si="0"/>
        <v>0</v>
      </c>
      <c r="Z14" s="131">
        <f t="shared" si="1"/>
        <v>0</v>
      </c>
      <c r="AA14" s="62">
        <f>SUM(D14:X14)</f>
        <v>0</v>
      </c>
      <c r="AB14" s="62">
        <f>C14-AA14</f>
        <v>0</v>
      </c>
      <c r="AC14" s="132"/>
      <c r="AE14" s="172"/>
      <c r="AF14" s="173"/>
      <c r="AG14" s="174"/>
      <c r="AH14" s="168"/>
      <c r="AI14" s="168"/>
      <c r="AJ14" s="168"/>
      <c r="AK14" s="168"/>
      <c r="AL14" s="170"/>
      <c r="AM14" s="175"/>
      <c r="AN14" s="174"/>
      <c r="AO14" s="132"/>
    </row>
    <row r="15" spans="1:41" ht="15" x14ac:dyDescent="0.2">
      <c r="A15" s="91">
        <v>514702</v>
      </c>
      <c r="B15" s="42" t="s">
        <v>57</v>
      </c>
      <c r="C15" s="90">
        <f>+GASTOS!C11</f>
        <v>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130">
        <f t="shared" si="0"/>
        <v>0</v>
      </c>
      <c r="Z15" s="131">
        <f t="shared" si="1"/>
        <v>0</v>
      </c>
      <c r="AA15" s="62">
        <f>SUM(D15:X15)</f>
        <v>0</v>
      </c>
      <c r="AB15" s="62">
        <f>C15-AA15</f>
        <v>0</v>
      </c>
      <c r="AC15" s="132"/>
      <c r="AE15" s="172"/>
      <c r="AF15" s="172"/>
      <c r="AG15" s="172"/>
      <c r="AH15" s="172"/>
      <c r="AI15" s="172"/>
      <c r="AJ15" s="172"/>
      <c r="AK15" s="172"/>
      <c r="AL15" s="171"/>
      <c r="AM15" s="171"/>
      <c r="AN15" s="172"/>
      <c r="AO15" s="132"/>
    </row>
    <row r="16" spans="1:41" ht="15.75" thickBot="1" x14ac:dyDescent="0.25">
      <c r="A16" s="92">
        <v>514702</v>
      </c>
      <c r="B16" s="93" t="s">
        <v>58</v>
      </c>
      <c r="C16" s="94">
        <f>+GASTOS!C12</f>
        <v>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130">
        <f t="shared" si="0"/>
        <v>0</v>
      </c>
      <c r="Z16" s="131">
        <f t="shared" si="1"/>
        <v>0</v>
      </c>
      <c r="AA16" s="62">
        <f>SUM(D16:X16)</f>
        <v>0</v>
      </c>
      <c r="AB16" s="62">
        <f>C16-AA16</f>
        <v>0</v>
      </c>
      <c r="AC16" s="129"/>
      <c r="AE16" s="172"/>
      <c r="AF16" s="172"/>
      <c r="AG16" s="172"/>
      <c r="AH16" s="172"/>
      <c r="AI16" s="172"/>
      <c r="AJ16" s="172"/>
      <c r="AK16" s="172"/>
      <c r="AL16" s="171"/>
      <c r="AM16" s="171"/>
      <c r="AN16" s="172"/>
      <c r="AO16" s="132"/>
    </row>
    <row r="17" spans="1:41" ht="15" x14ac:dyDescent="0.2">
      <c r="A17" s="85"/>
      <c r="B17" s="85"/>
      <c r="C17" s="74" t="s">
        <v>1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133"/>
      <c r="Z17" s="134"/>
      <c r="AA17" s="44" t="s">
        <v>1</v>
      </c>
      <c r="AB17" s="61"/>
      <c r="AE17" s="168"/>
      <c r="AF17" s="168"/>
      <c r="AG17" s="172"/>
      <c r="AH17" s="168"/>
      <c r="AI17" s="172"/>
      <c r="AJ17" s="168"/>
      <c r="AK17" s="172"/>
      <c r="AL17" s="170"/>
      <c r="AM17" s="171"/>
      <c r="AN17" s="172"/>
      <c r="AO17" s="132"/>
    </row>
    <row r="18" spans="1:41" ht="15" x14ac:dyDescent="0.2">
      <c r="A18" s="71"/>
      <c r="B18" s="71"/>
      <c r="C18" s="72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135"/>
      <c r="Z18" s="136"/>
      <c r="AA18" s="45"/>
      <c r="AB18" s="45"/>
      <c r="AE18" s="172"/>
      <c r="AF18" s="172"/>
      <c r="AG18" s="172"/>
      <c r="AH18" s="172"/>
      <c r="AI18" s="172"/>
      <c r="AJ18" s="172"/>
      <c r="AK18" s="172"/>
      <c r="AL18" s="171"/>
      <c r="AM18" s="171"/>
      <c r="AN18" s="176"/>
      <c r="AO18" s="132"/>
    </row>
    <row r="19" spans="1:41" ht="15" x14ac:dyDescent="0.2">
      <c r="A19" s="71"/>
      <c r="B19" s="71"/>
      <c r="C19" s="72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135"/>
      <c r="Z19" s="136"/>
      <c r="AA19" s="45"/>
      <c r="AB19" s="45"/>
      <c r="AE19" s="172"/>
      <c r="AF19" s="172"/>
      <c r="AG19" s="172"/>
      <c r="AH19" s="172"/>
      <c r="AI19" s="172"/>
      <c r="AJ19" s="172"/>
      <c r="AK19" s="172"/>
      <c r="AL19" s="171"/>
      <c r="AM19" s="171"/>
      <c r="AN19" s="176"/>
      <c r="AO19" s="132"/>
    </row>
    <row r="20" spans="1:41" ht="18" x14ac:dyDescent="0.25">
      <c r="A20" s="71"/>
      <c r="B20" s="35" t="s">
        <v>59</v>
      </c>
      <c r="C20" s="5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137"/>
      <c r="Z20" s="138"/>
      <c r="AA20" s="18"/>
      <c r="AB20" s="139">
        <v>82</v>
      </c>
      <c r="AE20" s="172"/>
      <c r="AF20" s="172"/>
      <c r="AG20" s="172"/>
      <c r="AH20" s="172"/>
      <c r="AI20" s="172"/>
      <c r="AJ20" s="172"/>
      <c r="AK20" s="172"/>
      <c r="AL20" s="171"/>
      <c r="AM20" s="171"/>
      <c r="AN20" s="176"/>
      <c r="AO20" s="132"/>
    </row>
    <row r="21" spans="1:41" ht="18" x14ac:dyDescent="0.25">
      <c r="A21" s="71"/>
      <c r="B21" s="35"/>
      <c r="C21" s="5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137"/>
      <c r="Z21" s="138"/>
      <c r="AA21" s="18"/>
      <c r="AB21" s="140" t="s">
        <v>107</v>
      </c>
      <c r="AE21" s="172"/>
      <c r="AF21" s="172"/>
      <c r="AG21" s="172"/>
      <c r="AH21" s="172"/>
      <c r="AI21" s="172"/>
      <c r="AJ21" s="172"/>
      <c r="AK21" s="172"/>
      <c r="AL21" s="171"/>
      <c r="AM21" s="171"/>
      <c r="AN21" s="176"/>
      <c r="AO21" s="132"/>
    </row>
    <row r="22" spans="1:41" ht="15" x14ac:dyDescent="0.2">
      <c r="A22" s="71"/>
      <c r="B22" s="71"/>
      <c r="C22" s="72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135"/>
      <c r="Z22" s="136"/>
      <c r="AA22" s="45"/>
      <c r="AB22" s="45"/>
      <c r="AE22" s="172"/>
      <c r="AF22" s="173"/>
      <c r="AG22" s="172"/>
      <c r="AH22" s="172"/>
      <c r="AI22" s="172"/>
      <c r="AJ22" s="172"/>
      <c r="AK22" s="172"/>
      <c r="AL22" s="171"/>
      <c r="AM22" s="171"/>
      <c r="AN22" s="176"/>
      <c r="AO22" s="132"/>
    </row>
    <row r="23" spans="1:41" ht="15.75" thickBot="1" x14ac:dyDescent="0.25">
      <c r="A23" s="71"/>
      <c r="B23" s="71"/>
      <c r="C23" s="72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135"/>
      <c r="Z23" s="136"/>
      <c r="AA23" s="45"/>
      <c r="AB23" s="45"/>
      <c r="AE23" s="172"/>
      <c r="AF23" s="173"/>
      <c r="AG23" s="172"/>
      <c r="AH23" s="172"/>
      <c r="AI23" s="172"/>
      <c r="AJ23" s="172"/>
      <c r="AK23" s="172"/>
      <c r="AL23" s="171"/>
      <c r="AM23" s="171"/>
      <c r="AN23" s="176"/>
      <c r="AO23" s="132"/>
    </row>
    <row r="24" spans="1:41" ht="36.75" thickBot="1" x14ac:dyDescent="0.3">
      <c r="A24" s="47" t="s">
        <v>60</v>
      </c>
      <c r="B24" s="48" t="s">
        <v>52</v>
      </c>
      <c r="C24" s="95" t="s">
        <v>53</v>
      </c>
      <c r="D24" s="120" t="s">
        <v>108</v>
      </c>
      <c r="E24" s="120" t="s">
        <v>109</v>
      </c>
      <c r="F24" s="120" t="s">
        <v>110</v>
      </c>
      <c r="G24" s="120" t="s">
        <v>111</v>
      </c>
      <c r="H24" s="120" t="s">
        <v>112</v>
      </c>
      <c r="I24" s="120" t="s">
        <v>113</v>
      </c>
      <c r="J24" s="121">
        <v>41456</v>
      </c>
      <c r="K24" s="120" t="s">
        <v>114</v>
      </c>
      <c r="L24" s="122" t="s">
        <v>115</v>
      </c>
      <c r="M24" s="123" t="s">
        <v>116</v>
      </c>
      <c r="N24" s="123" t="s">
        <v>117</v>
      </c>
      <c r="O24" s="123" t="s">
        <v>118</v>
      </c>
      <c r="P24" s="123" t="s">
        <v>108</v>
      </c>
      <c r="Q24" s="123" t="s">
        <v>109</v>
      </c>
      <c r="R24" s="123" t="s">
        <v>110</v>
      </c>
      <c r="S24" s="123" t="s">
        <v>111</v>
      </c>
      <c r="T24" s="123" t="s">
        <v>112</v>
      </c>
      <c r="U24" s="123" t="s">
        <v>113</v>
      </c>
      <c r="V24" s="124">
        <v>41821</v>
      </c>
      <c r="W24" s="123" t="s">
        <v>114</v>
      </c>
      <c r="X24" s="123" t="s">
        <v>115</v>
      </c>
      <c r="Y24" s="141"/>
      <c r="Z24" s="142"/>
      <c r="AA24" s="49" t="s">
        <v>121</v>
      </c>
      <c r="AB24" s="143" t="s">
        <v>120</v>
      </c>
      <c r="AC24" s="129"/>
      <c r="AE24" s="172"/>
      <c r="AF24" s="173"/>
      <c r="AG24" s="172"/>
      <c r="AH24" s="172"/>
      <c r="AI24" s="172"/>
      <c r="AJ24" s="172"/>
      <c r="AK24" s="172"/>
      <c r="AL24" s="171"/>
      <c r="AM24" s="175"/>
      <c r="AN24" s="176"/>
      <c r="AO24" s="132"/>
    </row>
    <row r="25" spans="1:41" ht="15" x14ac:dyDescent="0.2">
      <c r="A25" s="96">
        <v>513001</v>
      </c>
      <c r="B25" s="38" t="s">
        <v>61</v>
      </c>
      <c r="C25" s="88">
        <f>+GASTOS!C18</f>
        <v>1000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>
        <v>0</v>
      </c>
      <c r="U25" s="39"/>
      <c r="V25" s="39"/>
      <c r="W25" s="39"/>
      <c r="X25" s="39"/>
      <c r="Y25" s="130">
        <f t="shared" ref="Y25:Y33" si="2">SUM(D25:O25)</f>
        <v>0</v>
      </c>
      <c r="Z25" s="131">
        <f t="shared" ref="Z25:Z33" si="3">SUM(P25:X25)</f>
        <v>0</v>
      </c>
      <c r="AA25" s="64">
        <f t="shared" ref="AA25:AA30" si="4">SUM(D25:X25)</f>
        <v>0</v>
      </c>
      <c r="AB25" s="64">
        <f t="shared" ref="AB25:AB30" si="5">C25-AA25</f>
        <v>1000</v>
      </c>
      <c r="AC25" s="132"/>
      <c r="AE25" s="172"/>
      <c r="AF25" s="169"/>
      <c r="AG25" s="168"/>
      <c r="AH25" s="177"/>
      <c r="AI25" s="172"/>
      <c r="AJ25" s="172"/>
      <c r="AK25" s="172"/>
      <c r="AL25" s="171"/>
      <c r="AM25" s="171"/>
      <c r="AN25" s="176"/>
      <c r="AO25" s="132"/>
    </row>
    <row r="26" spans="1:41" ht="15" x14ac:dyDescent="0.2">
      <c r="A26" s="97">
        <v>512502</v>
      </c>
      <c r="B26" s="42" t="s">
        <v>62</v>
      </c>
      <c r="C26" s="90">
        <f>+GASTOS!C20+GASTOS!C21</f>
        <v>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130">
        <f t="shared" si="2"/>
        <v>0</v>
      </c>
      <c r="Z26" s="131">
        <f t="shared" si="3"/>
        <v>0</v>
      </c>
      <c r="AA26" s="62">
        <f t="shared" si="4"/>
        <v>0</v>
      </c>
      <c r="AB26" s="62">
        <f t="shared" si="5"/>
        <v>0</v>
      </c>
      <c r="AC26" s="132"/>
      <c r="AE26" s="172"/>
      <c r="AF26" s="169"/>
      <c r="AG26" s="172"/>
      <c r="AH26" s="177"/>
      <c r="AI26" s="172"/>
      <c r="AJ26" s="172"/>
      <c r="AK26" s="172"/>
      <c r="AL26" s="171"/>
      <c r="AM26" s="171"/>
      <c r="AN26" s="176"/>
      <c r="AO26" s="132"/>
    </row>
    <row r="27" spans="1:41" ht="15" x14ac:dyDescent="0.2">
      <c r="A27" s="97">
        <v>514000</v>
      </c>
      <c r="B27" s="42" t="s">
        <v>63</v>
      </c>
      <c r="C27" s="90">
        <f>+GASTOS!C22</f>
        <v>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130">
        <f t="shared" si="2"/>
        <v>0</v>
      </c>
      <c r="Z27" s="131">
        <f t="shared" si="3"/>
        <v>0</v>
      </c>
      <c r="AA27" s="62">
        <f t="shared" si="4"/>
        <v>0</v>
      </c>
      <c r="AB27" s="62">
        <f t="shared" si="5"/>
        <v>0</v>
      </c>
      <c r="AC27" s="132"/>
      <c r="AE27" s="172"/>
      <c r="AF27" s="169"/>
      <c r="AG27" s="172"/>
      <c r="AH27" s="177"/>
      <c r="AI27" s="172"/>
      <c r="AJ27" s="172"/>
      <c r="AK27" s="172"/>
      <c r="AL27" s="171"/>
      <c r="AM27" s="171"/>
      <c r="AN27" s="176"/>
      <c r="AO27" s="132"/>
    </row>
    <row r="28" spans="1:41" ht="15" x14ac:dyDescent="0.2">
      <c r="A28" s="98" t="s">
        <v>64</v>
      </c>
      <c r="B28" s="42" t="s">
        <v>65</v>
      </c>
      <c r="C28" s="90">
        <f>+GASTOS!C23</f>
        <v>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130">
        <f t="shared" si="2"/>
        <v>0</v>
      </c>
      <c r="Z28" s="131">
        <f t="shared" si="3"/>
        <v>0</v>
      </c>
      <c r="AA28" s="62">
        <f t="shared" si="4"/>
        <v>0</v>
      </c>
      <c r="AB28" s="62">
        <f t="shared" si="5"/>
        <v>0</v>
      </c>
      <c r="AC28" s="132" t="s">
        <v>1</v>
      </c>
      <c r="AE28" s="172"/>
      <c r="AF28" s="169"/>
      <c r="AG28" s="172"/>
      <c r="AH28" s="177"/>
      <c r="AI28" s="172"/>
      <c r="AJ28" s="172"/>
      <c r="AK28" s="172"/>
      <c r="AL28" s="171"/>
      <c r="AM28" s="171"/>
      <c r="AN28" s="176"/>
      <c r="AO28" s="132"/>
    </row>
    <row r="29" spans="1:41" ht="15" x14ac:dyDescent="0.2">
      <c r="A29" s="98"/>
      <c r="B29" s="42" t="s">
        <v>66</v>
      </c>
      <c r="C29" s="90">
        <v>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130">
        <f t="shared" si="2"/>
        <v>0</v>
      </c>
      <c r="Z29" s="131">
        <f t="shared" si="3"/>
        <v>0</v>
      </c>
      <c r="AA29" s="62">
        <f t="shared" si="4"/>
        <v>0</v>
      </c>
      <c r="AB29" s="62">
        <f t="shared" si="5"/>
        <v>0</v>
      </c>
      <c r="AC29" s="132"/>
      <c r="AE29" s="172"/>
      <c r="AF29" s="169"/>
      <c r="AG29" s="172"/>
      <c r="AH29" s="177"/>
      <c r="AI29" s="177"/>
      <c r="AJ29" s="177"/>
      <c r="AK29" s="177"/>
      <c r="AL29" s="171"/>
      <c r="AM29" s="177"/>
      <c r="AN29" s="176"/>
      <c r="AO29" s="132"/>
    </row>
    <row r="30" spans="1:41" ht="15" x14ac:dyDescent="0.2">
      <c r="A30" s="97" t="s">
        <v>1</v>
      </c>
      <c r="B30" s="42" t="s">
        <v>67</v>
      </c>
      <c r="C30" s="90">
        <v>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130">
        <f t="shared" si="2"/>
        <v>0</v>
      </c>
      <c r="Z30" s="131">
        <f t="shared" si="3"/>
        <v>0</v>
      </c>
      <c r="AA30" s="62">
        <f t="shared" si="4"/>
        <v>0</v>
      </c>
      <c r="AB30" s="62">
        <f t="shared" si="5"/>
        <v>0</v>
      </c>
      <c r="AC30" s="132"/>
      <c r="AE30" s="172"/>
      <c r="AF30" s="169"/>
      <c r="AG30" s="172"/>
      <c r="AH30" s="177"/>
      <c r="AI30" s="172"/>
      <c r="AJ30" s="172"/>
      <c r="AK30" s="172"/>
      <c r="AL30" s="171"/>
      <c r="AM30" s="171"/>
      <c r="AN30" s="176"/>
      <c r="AO30" s="132"/>
    </row>
    <row r="31" spans="1:41" ht="15" x14ac:dyDescent="0.2">
      <c r="A31" s="97" t="s">
        <v>1</v>
      </c>
      <c r="B31" s="50" t="s">
        <v>68</v>
      </c>
      <c r="C31" s="99">
        <f>C47*0.05</f>
        <v>3000</v>
      </c>
      <c r="D31" s="51">
        <f t="shared" ref="D31:AB31" si="6">D47*0.05</f>
        <v>0</v>
      </c>
      <c r="E31" s="51">
        <f t="shared" si="6"/>
        <v>0</v>
      </c>
      <c r="F31" s="51">
        <f t="shared" si="6"/>
        <v>0</v>
      </c>
      <c r="G31" s="51">
        <f t="shared" si="6"/>
        <v>0</v>
      </c>
      <c r="H31" s="51">
        <f t="shared" si="6"/>
        <v>0</v>
      </c>
      <c r="I31" s="51">
        <f t="shared" si="6"/>
        <v>0</v>
      </c>
      <c r="J31" s="51">
        <f t="shared" si="6"/>
        <v>0</v>
      </c>
      <c r="K31" s="51">
        <f t="shared" si="6"/>
        <v>0</v>
      </c>
      <c r="L31" s="51">
        <f t="shared" si="6"/>
        <v>0</v>
      </c>
      <c r="M31" s="51">
        <f t="shared" si="6"/>
        <v>0</v>
      </c>
      <c r="N31" s="51">
        <f t="shared" si="6"/>
        <v>0</v>
      </c>
      <c r="O31" s="51">
        <f t="shared" si="6"/>
        <v>0</v>
      </c>
      <c r="P31" s="51">
        <f t="shared" si="6"/>
        <v>0</v>
      </c>
      <c r="Q31" s="51">
        <f t="shared" si="6"/>
        <v>0</v>
      </c>
      <c r="R31" s="51">
        <f t="shared" si="6"/>
        <v>0</v>
      </c>
      <c r="S31" s="51">
        <f t="shared" si="6"/>
        <v>0</v>
      </c>
      <c r="T31" s="51">
        <f t="shared" si="6"/>
        <v>0</v>
      </c>
      <c r="U31" s="51">
        <f t="shared" si="6"/>
        <v>0</v>
      </c>
      <c r="V31" s="51">
        <f t="shared" si="6"/>
        <v>0</v>
      </c>
      <c r="W31" s="51">
        <f t="shared" si="6"/>
        <v>0</v>
      </c>
      <c r="X31" s="51">
        <f t="shared" si="6"/>
        <v>0</v>
      </c>
      <c r="Y31" s="130">
        <f t="shared" si="2"/>
        <v>0</v>
      </c>
      <c r="Z31" s="131">
        <f t="shared" si="3"/>
        <v>0</v>
      </c>
      <c r="AA31" s="51">
        <f t="shared" si="6"/>
        <v>0</v>
      </c>
      <c r="AB31" s="51">
        <f t="shared" si="6"/>
        <v>3000</v>
      </c>
      <c r="AC31" s="132"/>
      <c r="AE31" s="172"/>
      <c r="AF31" s="169"/>
      <c r="AG31" s="172"/>
      <c r="AH31" s="177"/>
      <c r="AI31" s="177"/>
      <c r="AJ31" s="177"/>
      <c r="AK31" s="177"/>
      <c r="AL31" s="178"/>
      <c r="AM31" s="177"/>
      <c r="AN31" s="176"/>
      <c r="AO31" s="132"/>
    </row>
    <row r="32" spans="1:41" ht="15" x14ac:dyDescent="0.2">
      <c r="A32" s="97" t="s">
        <v>1</v>
      </c>
      <c r="B32" s="50" t="s">
        <v>69</v>
      </c>
      <c r="C32" s="99">
        <f>C47*0.04</f>
        <v>2400</v>
      </c>
      <c r="D32" s="51">
        <f t="shared" ref="D32:AB32" si="7">D47*0.04</f>
        <v>0</v>
      </c>
      <c r="E32" s="51">
        <f t="shared" si="7"/>
        <v>0</v>
      </c>
      <c r="F32" s="51">
        <f t="shared" si="7"/>
        <v>0</v>
      </c>
      <c r="G32" s="51">
        <f t="shared" si="7"/>
        <v>0</v>
      </c>
      <c r="H32" s="51">
        <f t="shared" si="7"/>
        <v>0</v>
      </c>
      <c r="I32" s="51">
        <f t="shared" si="7"/>
        <v>0</v>
      </c>
      <c r="J32" s="51">
        <f t="shared" si="7"/>
        <v>0</v>
      </c>
      <c r="K32" s="51">
        <f t="shared" si="7"/>
        <v>0</v>
      </c>
      <c r="L32" s="51">
        <f t="shared" si="7"/>
        <v>0</v>
      </c>
      <c r="M32" s="51">
        <f t="shared" si="7"/>
        <v>0</v>
      </c>
      <c r="N32" s="51">
        <f t="shared" si="7"/>
        <v>0</v>
      </c>
      <c r="O32" s="51">
        <f t="shared" si="7"/>
        <v>0</v>
      </c>
      <c r="P32" s="51">
        <f t="shared" si="7"/>
        <v>0</v>
      </c>
      <c r="Q32" s="51">
        <f t="shared" si="7"/>
        <v>0</v>
      </c>
      <c r="R32" s="51">
        <f t="shared" si="7"/>
        <v>0</v>
      </c>
      <c r="S32" s="51">
        <f t="shared" si="7"/>
        <v>0</v>
      </c>
      <c r="T32" s="51">
        <f t="shared" si="7"/>
        <v>0</v>
      </c>
      <c r="U32" s="51">
        <f t="shared" si="7"/>
        <v>0</v>
      </c>
      <c r="V32" s="51">
        <f t="shared" si="7"/>
        <v>0</v>
      </c>
      <c r="W32" s="51">
        <f t="shared" si="7"/>
        <v>0</v>
      </c>
      <c r="X32" s="51">
        <f t="shared" si="7"/>
        <v>0</v>
      </c>
      <c r="Y32" s="130">
        <f t="shared" si="2"/>
        <v>0</v>
      </c>
      <c r="Z32" s="131">
        <f t="shared" si="3"/>
        <v>0</v>
      </c>
      <c r="AA32" s="51">
        <f t="shared" si="7"/>
        <v>0</v>
      </c>
      <c r="AB32" s="52">
        <f t="shared" si="7"/>
        <v>2400</v>
      </c>
      <c r="AC32" s="53"/>
      <c r="AE32" s="172"/>
      <c r="AF32" s="169"/>
      <c r="AG32" s="172"/>
      <c r="AH32" s="172"/>
      <c r="AI32" s="172"/>
      <c r="AJ32" s="172"/>
      <c r="AK32" s="172"/>
      <c r="AL32" s="171"/>
      <c r="AM32" s="171"/>
      <c r="AN32" s="176"/>
      <c r="AO32" s="132"/>
    </row>
    <row r="33" spans="1:41" ht="15.75" thickBot="1" x14ac:dyDescent="0.25">
      <c r="A33" s="100"/>
      <c r="B33" s="101" t="s">
        <v>70</v>
      </c>
      <c r="C33" s="102">
        <f>C47*0.06</f>
        <v>3600</v>
      </c>
      <c r="D33" s="52">
        <f t="shared" ref="D33:AB33" si="8">D47*0.06</f>
        <v>0</v>
      </c>
      <c r="E33" s="52">
        <f t="shared" si="8"/>
        <v>0</v>
      </c>
      <c r="F33" s="52">
        <f t="shared" si="8"/>
        <v>0</v>
      </c>
      <c r="G33" s="52">
        <f t="shared" si="8"/>
        <v>0</v>
      </c>
      <c r="H33" s="52">
        <f t="shared" si="8"/>
        <v>0</v>
      </c>
      <c r="I33" s="52">
        <f t="shared" si="8"/>
        <v>0</v>
      </c>
      <c r="J33" s="52">
        <f t="shared" si="8"/>
        <v>0</v>
      </c>
      <c r="K33" s="52">
        <f t="shared" si="8"/>
        <v>0</v>
      </c>
      <c r="L33" s="52">
        <f t="shared" si="8"/>
        <v>0</v>
      </c>
      <c r="M33" s="52">
        <f t="shared" si="8"/>
        <v>0</v>
      </c>
      <c r="N33" s="52">
        <f t="shared" si="8"/>
        <v>0</v>
      </c>
      <c r="O33" s="52">
        <f t="shared" si="8"/>
        <v>0</v>
      </c>
      <c r="P33" s="52">
        <f t="shared" si="8"/>
        <v>0</v>
      </c>
      <c r="Q33" s="52">
        <f t="shared" si="8"/>
        <v>0</v>
      </c>
      <c r="R33" s="52">
        <f t="shared" si="8"/>
        <v>0</v>
      </c>
      <c r="S33" s="52">
        <f t="shared" si="8"/>
        <v>0</v>
      </c>
      <c r="T33" s="52">
        <f t="shared" si="8"/>
        <v>0</v>
      </c>
      <c r="U33" s="52">
        <f t="shared" si="8"/>
        <v>0</v>
      </c>
      <c r="V33" s="52">
        <f t="shared" si="8"/>
        <v>0</v>
      </c>
      <c r="W33" s="52">
        <f t="shared" si="8"/>
        <v>0</v>
      </c>
      <c r="X33" s="52">
        <f t="shared" si="8"/>
        <v>0</v>
      </c>
      <c r="Y33" s="130">
        <f t="shared" si="2"/>
        <v>0</v>
      </c>
      <c r="Z33" s="131">
        <f t="shared" si="3"/>
        <v>0</v>
      </c>
      <c r="AA33" s="52">
        <f t="shared" si="8"/>
        <v>0</v>
      </c>
      <c r="AB33" s="52">
        <f t="shared" si="8"/>
        <v>3600</v>
      </c>
      <c r="AC33" s="53"/>
      <c r="AE33" s="172"/>
      <c r="AF33" s="172"/>
      <c r="AG33" s="172"/>
      <c r="AH33" s="172"/>
      <c r="AI33" s="172"/>
      <c r="AJ33" s="172"/>
      <c r="AK33" s="172"/>
      <c r="AL33" s="172"/>
      <c r="AM33" s="172"/>
      <c r="AN33" s="171"/>
      <c r="AO33" s="132"/>
    </row>
    <row r="34" spans="1:41" ht="15" x14ac:dyDescent="0.2">
      <c r="A34" s="71"/>
      <c r="B34" s="71"/>
      <c r="C34" s="7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135"/>
      <c r="Z34" s="136"/>
      <c r="AA34" s="45"/>
      <c r="AB34" s="45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32"/>
    </row>
    <row r="35" spans="1:41" ht="18" x14ac:dyDescent="0.25">
      <c r="A35" s="71"/>
      <c r="B35" s="54" t="s">
        <v>71</v>
      </c>
      <c r="C35" s="72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135"/>
      <c r="Z35" s="136"/>
      <c r="AA35" s="45"/>
      <c r="AB35" s="45"/>
      <c r="AE35" s="172"/>
      <c r="AF35" s="168"/>
      <c r="AG35" s="172"/>
      <c r="AH35" s="172"/>
      <c r="AI35" s="172"/>
      <c r="AJ35" s="172"/>
      <c r="AK35" s="172"/>
      <c r="AL35" s="171"/>
      <c r="AM35" s="171"/>
      <c r="AN35" s="172"/>
      <c r="AO35" s="132"/>
    </row>
    <row r="36" spans="1:41" ht="15.75" thickBot="1" x14ac:dyDescent="0.25">
      <c r="A36" s="71"/>
      <c r="B36" s="71"/>
      <c r="C36" s="7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44"/>
      <c r="Z36" s="145"/>
      <c r="AA36" s="18"/>
      <c r="AB36" s="45"/>
      <c r="AE36" s="172"/>
      <c r="AF36" s="172"/>
      <c r="AG36" s="172"/>
      <c r="AH36" s="172"/>
      <c r="AI36" s="172"/>
      <c r="AJ36" s="172"/>
      <c r="AK36" s="172"/>
      <c r="AL36" s="171"/>
      <c r="AM36" s="171"/>
      <c r="AN36" s="172"/>
      <c r="AO36" s="132"/>
    </row>
    <row r="37" spans="1:41" ht="15" x14ac:dyDescent="0.2">
      <c r="A37" s="105">
        <v>510101</v>
      </c>
      <c r="B37" s="106" t="s">
        <v>72</v>
      </c>
      <c r="C37" s="107">
        <v>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130">
        <f t="shared" ref="Y37:Y38" si="9">SUM(D37:O37)</f>
        <v>0</v>
      </c>
      <c r="Z37" s="131">
        <f t="shared" ref="Z37:Z38" si="10">SUM(P37:X37)</f>
        <v>0</v>
      </c>
      <c r="AA37" s="62">
        <f>SUM(D37:X37)</f>
        <v>0</v>
      </c>
      <c r="AB37" s="62">
        <f>C37-AA37</f>
        <v>0</v>
      </c>
      <c r="AC37" s="132"/>
      <c r="AE37" s="172"/>
      <c r="AF37" s="172"/>
      <c r="AG37" s="172"/>
      <c r="AH37" s="172"/>
      <c r="AI37" s="172"/>
      <c r="AJ37" s="172"/>
      <c r="AK37" s="172"/>
      <c r="AL37" s="172"/>
      <c r="AM37" s="171"/>
      <c r="AN37" s="172"/>
      <c r="AO37" s="132"/>
    </row>
    <row r="38" spans="1:41" ht="15.75" thickBot="1" x14ac:dyDescent="0.25">
      <c r="A38" s="108">
        <v>511001</v>
      </c>
      <c r="B38" s="109" t="s">
        <v>45</v>
      </c>
      <c r="C38" s="94">
        <f>+'83'!C18</f>
        <v>39318.125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>
        <v>0</v>
      </c>
      <c r="U38" s="41"/>
      <c r="V38" s="41"/>
      <c r="W38" s="41"/>
      <c r="X38" s="41"/>
      <c r="Y38" s="130">
        <f t="shared" si="9"/>
        <v>0</v>
      </c>
      <c r="Z38" s="131">
        <f t="shared" si="10"/>
        <v>0</v>
      </c>
      <c r="AA38" s="62">
        <f>SUM(D38:X38)</f>
        <v>0</v>
      </c>
      <c r="AB38" s="62">
        <f>C38-AA38</f>
        <v>39318.125</v>
      </c>
      <c r="AC38" s="132"/>
      <c r="AE38" s="172"/>
      <c r="AF38" s="168"/>
      <c r="AG38" s="168"/>
      <c r="AH38" s="172"/>
      <c r="AI38" s="172"/>
      <c r="AJ38" s="172"/>
      <c r="AK38" s="172"/>
      <c r="AL38" s="171"/>
      <c r="AM38" s="171"/>
      <c r="AN38" s="172"/>
      <c r="AO38" s="132"/>
    </row>
    <row r="39" spans="1:41" ht="15" x14ac:dyDescent="0.2">
      <c r="A39" s="85"/>
      <c r="B39" s="103"/>
      <c r="C39" s="104" t="s">
        <v>1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146"/>
      <c r="Z39" s="147"/>
      <c r="AA39" s="43"/>
      <c r="AB39" s="61"/>
      <c r="AE39" s="172"/>
      <c r="AF39" s="172"/>
      <c r="AG39" s="172"/>
      <c r="AH39" s="172"/>
      <c r="AI39" s="172"/>
      <c r="AJ39" s="172"/>
      <c r="AK39" s="172"/>
      <c r="AL39" s="171"/>
      <c r="AM39" s="171"/>
      <c r="AN39" s="172"/>
      <c r="AO39" s="132"/>
    </row>
    <row r="40" spans="1:41" ht="18" x14ac:dyDescent="0.25">
      <c r="A40" s="71"/>
      <c r="B40" s="35" t="s">
        <v>73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148"/>
      <c r="Z40" s="149"/>
      <c r="AA40" s="18"/>
      <c r="AB40" s="139">
        <v>83</v>
      </c>
      <c r="AE40" s="172"/>
      <c r="AF40" s="172"/>
      <c r="AG40" s="172"/>
      <c r="AH40" s="172"/>
      <c r="AI40" s="172"/>
      <c r="AJ40" s="172"/>
      <c r="AK40" s="172"/>
      <c r="AL40" s="171"/>
      <c r="AM40" s="171"/>
      <c r="AN40" s="172"/>
      <c r="AO40" s="132"/>
    </row>
    <row r="41" spans="1:41" ht="18" x14ac:dyDescent="0.25">
      <c r="A41" s="71"/>
      <c r="B41" s="35"/>
      <c r="C41" s="5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137"/>
      <c r="Z41" s="138"/>
      <c r="AA41" s="18"/>
      <c r="AB41" s="140" t="s">
        <v>107</v>
      </c>
      <c r="AE41" s="172"/>
      <c r="AF41" s="168"/>
      <c r="AG41" s="172"/>
      <c r="AH41" s="172"/>
      <c r="AI41" s="172"/>
      <c r="AJ41" s="172"/>
      <c r="AK41" s="172"/>
      <c r="AL41" s="171"/>
      <c r="AM41" s="171"/>
      <c r="AN41" s="172"/>
      <c r="AO41" s="132"/>
    </row>
    <row r="42" spans="1:41" ht="15" x14ac:dyDescent="0.2">
      <c r="A42" s="71"/>
      <c r="B42" s="71"/>
      <c r="C42" s="72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135"/>
      <c r="Z42" s="136"/>
      <c r="AA42" s="45"/>
      <c r="AB42" s="45"/>
      <c r="AE42" s="172"/>
      <c r="AF42" s="172"/>
      <c r="AG42" s="172"/>
      <c r="AH42" s="172"/>
      <c r="AI42" s="172"/>
      <c r="AJ42" s="172"/>
      <c r="AK42" s="172"/>
      <c r="AL42" s="171"/>
      <c r="AM42" s="171"/>
      <c r="AN42" s="172"/>
      <c r="AO42" s="132"/>
    </row>
    <row r="43" spans="1:41" ht="15" x14ac:dyDescent="0.2">
      <c r="A43" s="71"/>
      <c r="B43" s="71"/>
      <c r="C43" s="72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5"/>
      <c r="Z43" s="136"/>
      <c r="AA43" s="45"/>
      <c r="AB43" s="18"/>
      <c r="AE43" s="172"/>
      <c r="AF43" s="172"/>
      <c r="AG43" s="172"/>
      <c r="AH43" s="172"/>
      <c r="AI43" s="172"/>
      <c r="AJ43" s="172"/>
      <c r="AK43" s="172"/>
      <c r="AL43" s="171"/>
      <c r="AM43" s="171"/>
      <c r="AN43" s="172"/>
      <c r="AO43" s="132"/>
    </row>
    <row r="44" spans="1:41" ht="18.75" thickBot="1" x14ac:dyDescent="0.3">
      <c r="A44" s="71"/>
      <c r="B44" s="71"/>
      <c r="C44" s="57" t="s">
        <v>74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150"/>
      <c r="Z44" s="151"/>
      <c r="AA44" s="152" t="s">
        <v>122</v>
      </c>
      <c r="AB44" s="18"/>
      <c r="AE44" s="172"/>
      <c r="AF44" s="168"/>
      <c r="AG44" s="172"/>
      <c r="AH44" s="172"/>
      <c r="AI44" s="172"/>
      <c r="AJ44" s="172"/>
      <c r="AK44" s="172"/>
      <c r="AL44" s="179"/>
      <c r="AM44" s="171"/>
      <c r="AN44" s="172"/>
      <c r="AO44" s="132"/>
    </row>
    <row r="45" spans="1:41" ht="18.75" thickBot="1" x14ac:dyDescent="0.3">
      <c r="A45" s="71"/>
      <c r="B45" s="71"/>
      <c r="C45" s="57" t="s">
        <v>1</v>
      </c>
      <c r="D45" s="120" t="s">
        <v>108</v>
      </c>
      <c r="E45" s="120" t="s">
        <v>109</v>
      </c>
      <c r="F45" s="120" t="s">
        <v>110</v>
      </c>
      <c r="G45" s="120" t="s">
        <v>111</v>
      </c>
      <c r="H45" s="120" t="s">
        <v>112</v>
      </c>
      <c r="I45" s="120" t="s">
        <v>113</v>
      </c>
      <c r="J45" s="121">
        <v>41456</v>
      </c>
      <c r="K45" s="120" t="s">
        <v>114</v>
      </c>
      <c r="L45" s="122" t="s">
        <v>115</v>
      </c>
      <c r="M45" s="123" t="s">
        <v>116</v>
      </c>
      <c r="N45" s="123" t="s">
        <v>117</v>
      </c>
      <c r="O45" s="123" t="s">
        <v>118</v>
      </c>
      <c r="P45" s="123" t="s">
        <v>108</v>
      </c>
      <c r="Q45" s="123" t="s">
        <v>109</v>
      </c>
      <c r="R45" s="123" t="s">
        <v>110</v>
      </c>
      <c r="S45" s="123" t="s">
        <v>111</v>
      </c>
      <c r="T45" s="123" t="s">
        <v>112</v>
      </c>
      <c r="U45" s="123" t="s">
        <v>113</v>
      </c>
      <c r="V45" s="124">
        <v>41821</v>
      </c>
      <c r="W45" s="123" t="s">
        <v>114</v>
      </c>
      <c r="X45" s="123" t="s">
        <v>115</v>
      </c>
      <c r="Y45" s="150"/>
      <c r="Z45" s="151"/>
      <c r="AA45" s="152" t="s">
        <v>11</v>
      </c>
      <c r="AB45" s="18"/>
      <c r="AE45" s="172"/>
      <c r="AF45" s="172"/>
      <c r="AG45" s="172"/>
      <c r="AH45" s="172"/>
      <c r="AI45" s="172"/>
      <c r="AJ45" s="172"/>
      <c r="AK45" s="172"/>
      <c r="AL45" s="179"/>
      <c r="AM45" s="171"/>
      <c r="AN45" s="172"/>
      <c r="AO45" s="132"/>
    </row>
    <row r="46" spans="1:41" ht="15" x14ac:dyDescent="0.2">
      <c r="A46" s="71"/>
      <c r="B46" s="71"/>
      <c r="C46" s="7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44"/>
      <c r="Z46" s="145"/>
      <c r="AA46" s="18"/>
      <c r="AB46" s="18"/>
      <c r="AE46" s="172"/>
      <c r="AF46" s="172"/>
      <c r="AG46" s="172"/>
      <c r="AH46" s="172"/>
      <c r="AI46" s="172"/>
      <c r="AJ46" s="172"/>
      <c r="AK46" s="172"/>
      <c r="AL46" s="179"/>
      <c r="AM46" s="171"/>
      <c r="AN46" s="172"/>
      <c r="AO46" s="132"/>
    </row>
    <row r="47" spans="1:41" ht="15.75" x14ac:dyDescent="0.25">
      <c r="A47" s="58" t="s">
        <v>75</v>
      </c>
      <c r="B47" s="58" t="s">
        <v>76</v>
      </c>
      <c r="C47" s="75">
        <f>+'83'!C14</f>
        <v>60000</v>
      </c>
      <c r="D47" s="65">
        <v>0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130">
        <f t="shared" ref="Y47" si="11">SUM(D47:O47)</f>
        <v>0</v>
      </c>
      <c r="Z47" s="131">
        <f t="shared" ref="Z47" si="12">SUM(P47:X47)</f>
        <v>0</v>
      </c>
      <c r="AA47" s="62">
        <f>SUM(D47:X47)</f>
        <v>0</v>
      </c>
      <c r="AB47" s="62">
        <f>C47-AA47</f>
        <v>60000</v>
      </c>
      <c r="AC47" s="132"/>
      <c r="AE47" s="172"/>
      <c r="AF47" s="168"/>
      <c r="AG47" s="168"/>
      <c r="AH47" s="172"/>
      <c r="AI47" s="172"/>
      <c r="AJ47" s="172"/>
      <c r="AK47" s="172"/>
      <c r="AL47" s="179"/>
      <c r="AM47" s="171"/>
      <c r="AN47" s="172"/>
      <c r="AO47" s="132"/>
    </row>
    <row r="48" spans="1:41" ht="15.75" x14ac:dyDescent="0.25">
      <c r="A48" s="76"/>
      <c r="B48" s="7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146"/>
      <c r="Z48" s="147"/>
      <c r="AA48" s="43"/>
      <c r="AB48" s="61"/>
      <c r="AE48" s="172"/>
      <c r="AF48" s="172"/>
      <c r="AG48" s="172"/>
      <c r="AH48" s="172"/>
      <c r="AI48" s="172"/>
      <c r="AJ48" s="172"/>
      <c r="AK48" s="172"/>
      <c r="AL48" s="179"/>
      <c r="AM48" s="171"/>
      <c r="AN48" s="172"/>
      <c r="AO48" s="132"/>
    </row>
    <row r="49" spans="1:41" ht="15.75" x14ac:dyDescent="0.25">
      <c r="A49" s="58" t="s">
        <v>77</v>
      </c>
      <c r="B49" s="58" t="s">
        <v>78</v>
      </c>
      <c r="C49" s="77">
        <f>(SUM(C25:C30))</f>
        <v>1000</v>
      </c>
      <c r="D49" s="153">
        <f t="shared" ref="D49:AA49" si="13">(SUM(D25:D30))</f>
        <v>0</v>
      </c>
      <c r="E49" s="153">
        <f t="shared" si="13"/>
        <v>0</v>
      </c>
      <c r="F49" s="153">
        <f t="shared" si="13"/>
        <v>0</v>
      </c>
      <c r="G49" s="153">
        <f t="shared" si="13"/>
        <v>0</v>
      </c>
      <c r="H49" s="153">
        <f t="shared" si="13"/>
        <v>0</v>
      </c>
      <c r="I49" s="153">
        <f t="shared" si="13"/>
        <v>0</v>
      </c>
      <c r="J49" s="153">
        <f t="shared" si="13"/>
        <v>0</v>
      </c>
      <c r="K49" s="153">
        <f t="shared" si="13"/>
        <v>0</v>
      </c>
      <c r="L49" s="153">
        <f t="shared" si="13"/>
        <v>0</v>
      </c>
      <c r="M49" s="153">
        <f t="shared" si="13"/>
        <v>0</v>
      </c>
      <c r="N49" s="153">
        <f t="shared" si="13"/>
        <v>0</v>
      </c>
      <c r="O49" s="153">
        <f t="shared" si="13"/>
        <v>0</v>
      </c>
      <c r="P49" s="153">
        <f t="shared" si="13"/>
        <v>0</v>
      </c>
      <c r="Q49" s="153">
        <f t="shared" si="13"/>
        <v>0</v>
      </c>
      <c r="R49" s="153">
        <f t="shared" si="13"/>
        <v>0</v>
      </c>
      <c r="S49" s="153">
        <f t="shared" si="13"/>
        <v>0</v>
      </c>
      <c r="T49" s="153">
        <f t="shared" si="13"/>
        <v>0</v>
      </c>
      <c r="U49" s="153">
        <f t="shared" si="13"/>
        <v>0</v>
      </c>
      <c r="V49" s="153">
        <f t="shared" si="13"/>
        <v>0</v>
      </c>
      <c r="W49" s="153">
        <f t="shared" si="13"/>
        <v>0</v>
      </c>
      <c r="X49" s="153">
        <f t="shared" si="13"/>
        <v>0</v>
      </c>
      <c r="Y49" s="130">
        <f t="shared" ref="Y49" si="14">SUM(D49:O49)</f>
        <v>0</v>
      </c>
      <c r="Z49" s="131">
        <f t="shared" ref="Z49" si="15">SUM(P49:X49)</f>
        <v>0</v>
      </c>
      <c r="AA49" s="60">
        <f t="shared" si="13"/>
        <v>0</v>
      </c>
      <c r="AB49" s="62">
        <f>C49-AA49</f>
        <v>1000</v>
      </c>
      <c r="AC49" s="132"/>
      <c r="AE49" s="172"/>
      <c r="AF49" s="172"/>
      <c r="AG49" s="172"/>
      <c r="AH49" s="172"/>
      <c r="AI49" s="172"/>
      <c r="AJ49" s="172"/>
      <c r="AK49" s="172"/>
      <c r="AL49" s="179"/>
      <c r="AM49" s="171"/>
      <c r="AN49" s="172"/>
      <c r="AO49" s="132"/>
    </row>
    <row r="50" spans="1:41" ht="15.75" x14ac:dyDescent="0.25">
      <c r="A50" s="76"/>
      <c r="B50" s="76"/>
      <c r="C50" s="44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154"/>
      <c r="Z50" s="155"/>
      <c r="AA50" s="61"/>
      <c r="AB50" s="61"/>
      <c r="AE50" s="172"/>
      <c r="AF50" s="168"/>
      <c r="AG50" s="172"/>
      <c r="AH50" s="172"/>
      <c r="AI50" s="172"/>
      <c r="AJ50" s="172"/>
      <c r="AK50" s="172"/>
      <c r="AL50" s="179"/>
      <c r="AM50" s="171"/>
      <c r="AN50" s="172"/>
      <c r="AO50" s="132"/>
    </row>
    <row r="51" spans="1:41" ht="15.75" x14ac:dyDescent="0.25">
      <c r="A51" s="58" t="s">
        <v>79</v>
      </c>
      <c r="B51" s="58" t="s">
        <v>80</v>
      </c>
      <c r="C51" s="77">
        <f>(SUM(C12:C16))</f>
        <v>0</v>
      </c>
      <c r="D51" s="153">
        <f t="shared" ref="D51:AA51" si="16">(SUM(D12:D16))</f>
        <v>0</v>
      </c>
      <c r="E51" s="153">
        <f t="shared" si="16"/>
        <v>0</v>
      </c>
      <c r="F51" s="153">
        <f t="shared" si="16"/>
        <v>0</v>
      </c>
      <c r="G51" s="153">
        <f t="shared" si="16"/>
        <v>0</v>
      </c>
      <c r="H51" s="153">
        <f t="shared" si="16"/>
        <v>0</v>
      </c>
      <c r="I51" s="153">
        <f t="shared" si="16"/>
        <v>0</v>
      </c>
      <c r="J51" s="153">
        <f t="shared" si="16"/>
        <v>0</v>
      </c>
      <c r="K51" s="153">
        <f t="shared" si="16"/>
        <v>0</v>
      </c>
      <c r="L51" s="153">
        <f t="shared" si="16"/>
        <v>0</v>
      </c>
      <c r="M51" s="153">
        <f t="shared" si="16"/>
        <v>0</v>
      </c>
      <c r="N51" s="153">
        <f t="shared" si="16"/>
        <v>0</v>
      </c>
      <c r="O51" s="153">
        <f t="shared" si="16"/>
        <v>0</v>
      </c>
      <c r="P51" s="153">
        <f t="shared" si="16"/>
        <v>0</v>
      </c>
      <c r="Q51" s="153">
        <f t="shared" si="16"/>
        <v>0</v>
      </c>
      <c r="R51" s="153">
        <f t="shared" si="16"/>
        <v>0</v>
      </c>
      <c r="S51" s="153">
        <f t="shared" si="16"/>
        <v>0</v>
      </c>
      <c r="T51" s="153">
        <f t="shared" si="16"/>
        <v>0</v>
      </c>
      <c r="U51" s="153">
        <f t="shared" si="16"/>
        <v>0</v>
      </c>
      <c r="V51" s="153">
        <f t="shared" si="16"/>
        <v>0</v>
      </c>
      <c r="W51" s="153">
        <f t="shared" si="16"/>
        <v>0</v>
      </c>
      <c r="X51" s="153">
        <f t="shared" si="16"/>
        <v>0</v>
      </c>
      <c r="Y51" s="130">
        <f t="shared" ref="Y51" si="17">SUM(D51:O51)</f>
        <v>0</v>
      </c>
      <c r="Z51" s="131">
        <f t="shared" ref="Z51" si="18">SUM(P51:X51)</f>
        <v>0</v>
      </c>
      <c r="AA51" s="60">
        <f t="shared" si="16"/>
        <v>0</v>
      </c>
      <c r="AB51" s="62">
        <f>C51-AA51</f>
        <v>0</v>
      </c>
      <c r="AC51" s="156"/>
      <c r="AE51" s="172"/>
      <c r="AF51" s="168"/>
      <c r="AG51" s="172"/>
      <c r="AH51" s="172"/>
      <c r="AI51" s="172"/>
      <c r="AJ51" s="172"/>
      <c r="AK51" s="172"/>
      <c r="AL51" s="179"/>
      <c r="AM51" s="171"/>
      <c r="AN51" s="172"/>
      <c r="AO51" s="132"/>
    </row>
    <row r="52" spans="1:41" ht="15.75" x14ac:dyDescent="0.25">
      <c r="A52" s="76"/>
      <c r="B52" s="76"/>
      <c r="C52" s="44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154"/>
      <c r="Z52" s="155"/>
      <c r="AA52" s="61"/>
      <c r="AB52" s="61"/>
      <c r="AE52" s="172"/>
      <c r="AF52" s="172"/>
      <c r="AG52" s="172"/>
      <c r="AH52" s="172"/>
      <c r="AI52" s="172"/>
      <c r="AJ52" s="172"/>
      <c r="AK52" s="172"/>
      <c r="AL52" s="179"/>
      <c r="AM52" s="171"/>
      <c r="AN52" s="172"/>
      <c r="AO52" s="132"/>
    </row>
    <row r="53" spans="1:41" ht="15.75" x14ac:dyDescent="0.25">
      <c r="A53" s="58" t="s">
        <v>81</v>
      </c>
      <c r="B53" s="58" t="s">
        <v>82</v>
      </c>
      <c r="C53" s="77">
        <f>+C37+C38</f>
        <v>39318.125</v>
      </c>
      <c r="D53" s="153">
        <f t="shared" ref="D53:X53" si="19">SUM((D37+D38))</f>
        <v>0</v>
      </c>
      <c r="E53" s="153">
        <f t="shared" si="19"/>
        <v>0</v>
      </c>
      <c r="F53" s="153">
        <f t="shared" si="19"/>
        <v>0</v>
      </c>
      <c r="G53" s="153">
        <f t="shared" si="19"/>
        <v>0</v>
      </c>
      <c r="H53" s="153">
        <f t="shared" si="19"/>
        <v>0</v>
      </c>
      <c r="I53" s="153">
        <f t="shared" si="19"/>
        <v>0</v>
      </c>
      <c r="J53" s="153">
        <f t="shared" si="19"/>
        <v>0</v>
      </c>
      <c r="K53" s="153">
        <f t="shared" si="19"/>
        <v>0</v>
      </c>
      <c r="L53" s="153">
        <f t="shared" si="19"/>
        <v>0</v>
      </c>
      <c r="M53" s="153">
        <f t="shared" si="19"/>
        <v>0</v>
      </c>
      <c r="N53" s="153">
        <f t="shared" si="19"/>
        <v>0</v>
      </c>
      <c r="O53" s="153">
        <f t="shared" si="19"/>
        <v>0</v>
      </c>
      <c r="P53" s="153">
        <f t="shared" si="19"/>
        <v>0</v>
      </c>
      <c r="Q53" s="153">
        <f t="shared" si="19"/>
        <v>0</v>
      </c>
      <c r="R53" s="153">
        <f t="shared" si="19"/>
        <v>0</v>
      </c>
      <c r="S53" s="153">
        <f t="shared" si="19"/>
        <v>0</v>
      </c>
      <c r="T53" s="153">
        <f t="shared" si="19"/>
        <v>0</v>
      </c>
      <c r="U53" s="153">
        <f t="shared" si="19"/>
        <v>0</v>
      </c>
      <c r="V53" s="153">
        <f t="shared" si="19"/>
        <v>0</v>
      </c>
      <c r="W53" s="153">
        <f t="shared" si="19"/>
        <v>0</v>
      </c>
      <c r="X53" s="153">
        <f t="shared" si="19"/>
        <v>0</v>
      </c>
      <c r="Y53" s="130">
        <f t="shared" ref="Y53" si="20">SUM(D53:O53)</f>
        <v>0</v>
      </c>
      <c r="Z53" s="131">
        <f t="shared" ref="Z53" si="21">SUM(P53:X53)</f>
        <v>0</v>
      </c>
      <c r="AA53" s="62">
        <f>SUM((AA37+AA38))</f>
        <v>0</v>
      </c>
      <c r="AB53" s="62">
        <f>C53-AA53</f>
        <v>39318.125</v>
      </c>
      <c r="AC53" s="156"/>
      <c r="AE53" s="172"/>
      <c r="AF53" s="168"/>
      <c r="AG53" s="172"/>
      <c r="AH53" s="172"/>
      <c r="AI53" s="172"/>
      <c r="AJ53" s="172"/>
      <c r="AK53" s="172"/>
      <c r="AL53" s="179"/>
      <c r="AM53" s="171"/>
      <c r="AN53" s="172"/>
      <c r="AO53" s="132"/>
    </row>
    <row r="54" spans="1:41" ht="15.75" x14ac:dyDescent="0.25">
      <c r="A54" s="76"/>
      <c r="B54" s="76"/>
      <c r="C54" s="44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154"/>
      <c r="Z54" s="155"/>
      <c r="AA54" s="61"/>
      <c r="AB54" s="61"/>
      <c r="AE54" s="172"/>
      <c r="AF54" s="168"/>
      <c r="AG54" s="172"/>
      <c r="AH54" s="172"/>
      <c r="AI54" s="172"/>
      <c r="AJ54" s="172"/>
      <c r="AK54" s="172"/>
      <c r="AL54" s="179"/>
      <c r="AM54" s="179"/>
      <c r="AN54" s="172"/>
      <c r="AO54" s="132"/>
    </row>
    <row r="55" spans="1:41" ht="15.75" x14ac:dyDescent="0.25">
      <c r="A55" s="58" t="s">
        <v>83</v>
      </c>
      <c r="B55" s="58" t="s">
        <v>68</v>
      </c>
      <c r="C55" s="78">
        <f>C31</f>
        <v>3000</v>
      </c>
      <c r="D55" s="41">
        <f t="shared" ref="D55:X55" si="22">D31</f>
        <v>0</v>
      </c>
      <c r="E55" s="41">
        <f t="shared" si="22"/>
        <v>0</v>
      </c>
      <c r="F55" s="41">
        <f t="shared" si="22"/>
        <v>0</v>
      </c>
      <c r="G55" s="41">
        <f t="shared" si="22"/>
        <v>0</v>
      </c>
      <c r="H55" s="41">
        <f t="shared" si="22"/>
        <v>0</v>
      </c>
      <c r="I55" s="41">
        <f t="shared" si="22"/>
        <v>0</v>
      </c>
      <c r="J55" s="41">
        <f t="shared" si="22"/>
        <v>0</v>
      </c>
      <c r="K55" s="41">
        <f t="shared" si="22"/>
        <v>0</v>
      </c>
      <c r="L55" s="41">
        <f t="shared" si="22"/>
        <v>0</v>
      </c>
      <c r="M55" s="41">
        <f t="shared" si="22"/>
        <v>0</v>
      </c>
      <c r="N55" s="41">
        <f t="shared" si="22"/>
        <v>0</v>
      </c>
      <c r="O55" s="41">
        <f t="shared" si="22"/>
        <v>0</v>
      </c>
      <c r="P55" s="41">
        <f t="shared" si="22"/>
        <v>0</v>
      </c>
      <c r="Q55" s="41">
        <f t="shared" si="22"/>
        <v>0</v>
      </c>
      <c r="R55" s="41">
        <f t="shared" si="22"/>
        <v>0</v>
      </c>
      <c r="S55" s="41">
        <f t="shared" si="22"/>
        <v>0</v>
      </c>
      <c r="T55" s="41">
        <f t="shared" si="22"/>
        <v>0</v>
      </c>
      <c r="U55" s="41">
        <f t="shared" si="22"/>
        <v>0</v>
      </c>
      <c r="V55" s="41">
        <f t="shared" si="22"/>
        <v>0</v>
      </c>
      <c r="W55" s="41">
        <f t="shared" si="22"/>
        <v>0</v>
      </c>
      <c r="X55" s="41">
        <f t="shared" si="22"/>
        <v>0</v>
      </c>
      <c r="Y55" s="130">
        <f t="shared" ref="Y55:Y57" si="23">SUM(D55:O55)</f>
        <v>0</v>
      </c>
      <c r="Z55" s="131">
        <f t="shared" ref="Z55:Z57" si="24">SUM(P55:X55)</f>
        <v>0</v>
      </c>
      <c r="AA55" s="157">
        <f>AA31</f>
        <v>0</v>
      </c>
      <c r="AB55" s="62">
        <f>C55-AA55</f>
        <v>3000</v>
      </c>
      <c r="AC55" s="156"/>
      <c r="AE55" s="172"/>
      <c r="AF55" s="172"/>
      <c r="AG55" s="172"/>
      <c r="AH55" s="172"/>
      <c r="AI55" s="172"/>
      <c r="AJ55" s="172"/>
      <c r="AK55" s="172"/>
      <c r="AL55" s="179"/>
      <c r="AM55" s="179"/>
      <c r="AN55" s="172"/>
      <c r="AO55" s="132"/>
    </row>
    <row r="56" spans="1:41" ht="15.75" x14ac:dyDescent="0.25">
      <c r="A56" s="76" t="s">
        <v>84</v>
      </c>
      <c r="B56" s="76" t="s">
        <v>70</v>
      </c>
      <c r="C56" s="78">
        <f>C33</f>
        <v>3600</v>
      </c>
      <c r="D56" s="41">
        <f t="shared" ref="D56:X56" si="25">D33</f>
        <v>0</v>
      </c>
      <c r="E56" s="41">
        <f t="shared" si="25"/>
        <v>0</v>
      </c>
      <c r="F56" s="41">
        <f t="shared" si="25"/>
        <v>0</v>
      </c>
      <c r="G56" s="41">
        <f t="shared" si="25"/>
        <v>0</v>
      </c>
      <c r="H56" s="41">
        <f t="shared" si="25"/>
        <v>0</v>
      </c>
      <c r="I56" s="41">
        <f t="shared" si="25"/>
        <v>0</v>
      </c>
      <c r="J56" s="41">
        <f t="shared" si="25"/>
        <v>0</v>
      </c>
      <c r="K56" s="41">
        <f t="shared" si="25"/>
        <v>0</v>
      </c>
      <c r="L56" s="41">
        <f t="shared" si="25"/>
        <v>0</v>
      </c>
      <c r="M56" s="41">
        <f t="shared" si="25"/>
        <v>0</v>
      </c>
      <c r="N56" s="41">
        <f t="shared" si="25"/>
        <v>0</v>
      </c>
      <c r="O56" s="41">
        <f t="shared" si="25"/>
        <v>0</v>
      </c>
      <c r="P56" s="41">
        <f t="shared" si="25"/>
        <v>0</v>
      </c>
      <c r="Q56" s="41">
        <f t="shared" si="25"/>
        <v>0</v>
      </c>
      <c r="R56" s="41">
        <f t="shared" si="25"/>
        <v>0</v>
      </c>
      <c r="S56" s="41">
        <f t="shared" si="25"/>
        <v>0</v>
      </c>
      <c r="T56" s="41">
        <f t="shared" si="25"/>
        <v>0</v>
      </c>
      <c r="U56" s="41">
        <f t="shared" si="25"/>
        <v>0</v>
      </c>
      <c r="V56" s="41">
        <f t="shared" si="25"/>
        <v>0</v>
      </c>
      <c r="W56" s="41">
        <f t="shared" si="25"/>
        <v>0</v>
      </c>
      <c r="X56" s="41">
        <f t="shared" si="25"/>
        <v>0</v>
      </c>
      <c r="Y56" s="130">
        <f t="shared" si="23"/>
        <v>0</v>
      </c>
      <c r="Z56" s="131">
        <f t="shared" si="24"/>
        <v>0</v>
      </c>
      <c r="AA56" s="59">
        <f>+AA33</f>
        <v>0</v>
      </c>
      <c r="AB56" s="62">
        <f>C56-AA56</f>
        <v>3600</v>
      </c>
      <c r="AE56" s="172"/>
      <c r="AF56" s="172"/>
      <c r="AG56" s="172"/>
      <c r="AH56" s="172"/>
      <c r="AI56" s="172"/>
      <c r="AJ56" s="172"/>
      <c r="AK56" s="172"/>
      <c r="AL56" s="179"/>
      <c r="AM56" s="179"/>
      <c r="AN56" s="172"/>
      <c r="AO56" s="132"/>
    </row>
    <row r="57" spans="1:41" ht="15.75" x14ac:dyDescent="0.25">
      <c r="A57" s="58" t="s">
        <v>85</v>
      </c>
      <c r="B57" s="58" t="s">
        <v>86</v>
      </c>
      <c r="C57" s="78">
        <f>C32</f>
        <v>2400</v>
      </c>
      <c r="D57" s="41">
        <f t="shared" ref="D57:X57" si="26">D32</f>
        <v>0</v>
      </c>
      <c r="E57" s="41">
        <f t="shared" si="26"/>
        <v>0</v>
      </c>
      <c r="F57" s="41">
        <f t="shared" si="26"/>
        <v>0</v>
      </c>
      <c r="G57" s="41">
        <f t="shared" si="26"/>
        <v>0</v>
      </c>
      <c r="H57" s="41">
        <f t="shared" si="26"/>
        <v>0</v>
      </c>
      <c r="I57" s="41">
        <f t="shared" si="26"/>
        <v>0</v>
      </c>
      <c r="J57" s="41">
        <f t="shared" si="26"/>
        <v>0</v>
      </c>
      <c r="K57" s="41">
        <f t="shared" si="26"/>
        <v>0</v>
      </c>
      <c r="L57" s="41">
        <f t="shared" si="26"/>
        <v>0</v>
      </c>
      <c r="M57" s="41">
        <f t="shared" si="26"/>
        <v>0</v>
      </c>
      <c r="N57" s="41">
        <f t="shared" si="26"/>
        <v>0</v>
      </c>
      <c r="O57" s="41">
        <f t="shared" si="26"/>
        <v>0</v>
      </c>
      <c r="P57" s="41">
        <f t="shared" si="26"/>
        <v>0</v>
      </c>
      <c r="Q57" s="41">
        <f t="shared" si="26"/>
        <v>0</v>
      </c>
      <c r="R57" s="41">
        <f t="shared" si="26"/>
        <v>0</v>
      </c>
      <c r="S57" s="41">
        <f t="shared" si="26"/>
        <v>0</v>
      </c>
      <c r="T57" s="41">
        <f t="shared" si="26"/>
        <v>0</v>
      </c>
      <c r="U57" s="41">
        <f t="shared" si="26"/>
        <v>0</v>
      </c>
      <c r="V57" s="41">
        <f t="shared" si="26"/>
        <v>0</v>
      </c>
      <c r="W57" s="41">
        <f t="shared" si="26"/>
        <v>0</v>
      </c>
      <c r="X57" s="41">
        <f t="shared" si="26"/>
        <v>0</v>
      </c>
      <c r="Y57" s="130">
        <f t="shared" si="23"/>
        <v>0</v>
      </c>
      <c r="Z57" s="131">
        <f t="shared" si="24"/>
        <v>0</v>
      </c>
      <c r="AA57" s="157">
        <f>AA32</f>
        <v>0</v>
      </c>
      <c r="AB57" s="62">
        <f>C57-AA57</f>
        <v>2400</v>
      </c>
      <c r="AC57" s="156"/>
      <c r="AE57" s="172"/>
      <c r="AF57" s="172"/>
      <c r="AG57" s="172"/>
      <c r="AH57" s="172"/>
      <c r="AI57" s="172"/>
      <c r="AJ57" s="172"/>
      <c r="AK57" s="172"/>
      <c r="AL57" s="179"/>
      <c r="AM57" s="179"/>
      <c r="AN57" s="172"/>
      <c r="AO57" s="132"/>
    </row>
    <row r="58" spans="1:41" ht="15.75" x14ac:dyDescent="0.25">
      <c r="A58" s="76"/>
      <c r="B58" s="76"/>
      <c r="C58" s="44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154"/>
      <c r="Z58" s="155"/>
      <c r="AA58" s="61"/>
      <c r="AB58" s="61"/>
      <c r="AE58" s="172"/>
      <c r="AF58" s="172"/>
      <c r="AG58" s="172"/>
      <c r="AH58" s="172"/>
      <c r="AI58" s="172"/>
      <c r="AJ58" s="172"/>
      <c r="AK58" s="172"/>
      <c r="AL58" s="179"/>
      <c r="AM58" s="179"/>
      <c r="AN58" s="172"/>
      <c r="AO58" s="132"/>
    </row>
    <row r="59" spans="1:41" ht="16.5" thickBot="1" x14ac:dyDescent="0.3">
      <c r="A59" s="76"/>
      <c r="B59" s="58" t="s">
        <v>87</v>
      </c>
      <c r="C59" s="73">
        <f>C47-SUM(C49:C57)</f>
        <v>10681.875</v>
      </c>
      <c r="D59" s="51">
        <f t="shared" ref="D59:X59" si="27">D47-SUM(D49:D57)</f>
        <v>0</v>
      </c>
      <c r="E59" s="51">
        <f t="shared" si="27"/>
        <v>0</v>
      </c>
      <c r="F59" s="51">
        <f t="shared" si="27"/>
        <v>0</v>
      </c>
      <c r="G59" s="51">
        <f t="shared" si="27"/>
        <v>0</v>
      </c>
      <c r="H59" s="51">
        <f t="shared" si="27"/>
        <v>0</v>
      </c>
      <c r="I59" s="51">
        <f t="shared" si="27"/>
        <v>0</v>
      </c>
      <c r="J59" s="51">
        <f t="shared" si="27"/>
        <v>0</v>
      </c>
      <c r="K59" s="51">
        <f t="shared" si="27"/>
        <v>0</v>
      </c>
      <c r="L59" s="51">
        <f t="shared" si="27"/>
        <v>0</v>
      </c>
      <c r="M59" s="51">
        <f t="shared" si="27"/>
        <v>0</v>
      </c>
      <c r="N59" s="51">
        <f t="shared" si="27"/>
        <v>0</v>
      </c>
      <c r="O59" s="51">
        <f t="shared" si="27"/>
        <v>0</v>
      </c>
      <c r="P59" s="51">
        <f t="shared" si="27"/>
        <v>0</v>
      </c>
      <c r="Q59" s="51">
        <f t="shared" si="27"/>
        <v>0</v>
      </c>
      <c r="R59" s="51">
        <f t="shared" si="27"/>
        <v>0</v>
      </c>
      <c r="S59" s="51">
        <f t="shared" si="27"/>
        <v>0</v>
      </c>
      <c r="T59" s="51">
        <f t="shared" si="27"/>
        <v>0</v>
      </c>
      <c r="U59" s="51">
        <f t="shared" si="27"/>
        <v>0</v>
      </c>
      <c r="V59" s="51">
        <f t="shared" si="27"/>
        <v>0</v>
      </c>
      <c r="W59" s="51">
        <f t="shared" si="27"/>
        <v>0</v>
      </c>
      <c r="X59" s="51">
        <f t="shared" si="27"/>
        <v>0</v>
      </c>
      <c r="Y59" s="130">
        <f t="shared" ref="Y59:Y61" si="28">SUM(D59:O59)</f>
        <v>0</v>
      </c>
      <c r="Z59" s="131">
        <f t="shared" ref="Z59:Z61" si="29">SUM(P59:X59)</f>
        <v>0</v>
      </c>
      <c r="AA59" s="51">
        <f t="shared" ref="AA59:AB59" si="30">AA47-SUM(AA49:AA57)</f>
        <v>0</v>
      </c>
      <c r="AB59" s="51">
        <f t="shared" si="30"/>
        <v>10681.875</v>
      </c>
      <c r="AC59" s="132"/>
      <c r="AE59" s="172"/>
      <c r="AF59" s="172"/>
      <c r="AG59" s="172"/>
      <c r="AH59" s="172"/>
      <c r="AI59" s="172"/>
      <c r="AJ59" s="172"/>
      <c r="AK59" s="172"/>
      <c r="AL59" s="179"/>
      <c r="AM59" s="179"/>
      <c r="AN59" s="172"/>
      <c r="AO59" s="132"/>
    </row>
    <row r="60" spans="1:41" ht="16.5" thickBot="1" x14ac:dyDescent="0.3">
      <c r="A60" s="76"/>
      <c r="B60" s="76" t="s">
        <v>88</v>
      </c>
      <c r="C60" s="79">
        <f>C47-SUM(C49:C57)</f>
        <v>10681.875</v>
      </c>
      <c r="D60" s="158">
        <f t="shared" ref="D60:AB60" si="31">D47-SUM(D49:D57)</f>
        <v>0</v>
      </c>
      <c r="E60" s="158">
        <f t="shared" si="31"/>
        <v>0</v>
      </c>
      <c r="F60" s="158">
        <f t="shared" si="31"/>
        <v>0</v>
      </c>
      <c r="G60" s="158">
        <f t="shared" si="31"/>
        <v>0</v>
      </c>
      <c r="H60" s="158">
        <f t="shared" si="31"/>
        <v>0</v>
      </c>
      <c r="I60" s="158">
        <f t="shared" si="31"/>
        <v>0</v>
      </c>
      <c r="J60" s="158">
        <f t="shared" si="31"/>
        <v>0</v>
      </c>
      <c r="K60" s="158">
        <f t="shared" si="31"/>
        <v>0</v>
      </c>
      <c r="L60" s="158">
        <f t="shared" si="31"/>
        <v>0</v>
      </c>
      <c r="M60" s="158">
        <f t="shared" si="31"/>
        <v>0</v>
      </c>
      <c r="N60" s="158">
        <f t="shared" si="31"/>
        <v>0</v>
      </c>
      <c r="O60" s="158">
        <f t="shared" si="31"/>
        <v>0</v>
      </c>
      <c r="P60" s="158">
        <f t="shared" si="31"/>
        <v>0</v>
      </c>
      <c r="Q60" s="158">
        <f t="shared" si="31"/>
        <v>0</v>
      </c>
      <c r="R60" s="158">
        <f t="shared" si="31"/>
        <v>0</v>
      </c>
      <c r="S60" s="158">
        <f t="shared" si="31"/>
        <v>0</v>
      </c>
      <c r="T60" s="158">
        <f t="shared" si="31"/>
        <v>0</v>
      </c>
      <c r="U60" s="158">
        <f t="shared" si="31"/>
        <v>0</v>
      </c>
      <c r="V60" s="158">
        <f t="shared" si="31"/>
        <v>0</v>
      </c>
      <c r="W60" s="158">
        <f t="shared" si="31"/>
        <v>0</v>
      </c>
      <c r="X60" s="158">
        <f t="shared" si="31"/>
        <v>0</v>
      </c>
      <c r="Y60" s="130">
        <f t="shared" si="28"/>
        <v>0</v>
      </c>
      <c r="Z60" s="131">
        <f t="shared" si="29"/>
        <v>0</v>
      </c>
      <c r="AA60" s="63">
        <f t="shared" si="31"/>
        <v>0</v>
      </c>
      <c r="AB60" s="63">
        <f t="shared" si="31"/>
        <v>10681.875</v>
      </c>
      <c r="AE60" s="172"/>
      <c r="AF60" s="172"/>
      <c r="AG60" s="172"/>
      <c r="AH60" s="172"/>
      <c r="AI60" s="172"/>
      <c r="AJ60" s="172"/>
      <c r="AK60" s="172"/>
      <c r="AL60" s="179"/>
      <c r="AM60" s="179"/>
      <c r="AN60" s="172"/>
      <c r="AO60" s="132"/>
    </row>
    <row r="61" spans="1:41" ht="15.75" x14ac:dyDescent="0.25">
      <c r="A61" s="76"/>
      <c r="B61" s="58" t="s">
        <v>89</v>
      </c>
      <c r="C61" s="80">
        <f>SUM(C49:C57)</f>
        <v>49318.125</v>
      </c>
      <c r="D61" s="39">
        <f t="shared" ref="D61:AB61" si="32">SUM(D49:D57)</f>
        <v>0</v>
      </c>
      <c r="E61" s="39">
        <f t="shared" si="32"/>
        <v>0</v>
      </c>
      <c r="F61" s="39">
        <f t="shared" si="32"/>
        <v>0</v>
      </c>
      <c r="G61" s="39">
        <f t="shared" si="32"/>
        <v>0</v>
      </c>
      <c r="H61" s="39">
        <f t="shared" si="32"/>
        <v>0</v>
      </c>
      <c r="I61" s="39">
        <f t="shared" si="32"/>
        <v>0</v>
      </c>
      <c r="J61" s="39">
        <f t="shared" si="32"/>
        <v>0</v>
      </c>
      <c r="K61" s="39">
        <f t="shared" si="32"/>
        <v>0</v>
      </c>
      <c r="L61" s="39">
        <f t="shared" si="32"/>
        <v>0</v>
      </c>
      <c r="M61" s="39">
        <f t="shared" si="32"/>
        <v>0</v>
      </c>
      <c r="N61" s="39">
        <f t="shared" si="32"/>
        <v>0</v>
      </c>
      <c r="O61" s="39">
        <f t="shared" si="32"/>
        <v>0</v>
      </c>
      <c r="P61" s="39">
        <f t="shared" si="32"/>
        <v>0</v>
      </c>
      <c r="Q61" s="39">
        <f t="shared" si="32"/>
        <v>0</v>
      </c>
      <c r="R61" s="39">
        <f t="shared" si="32"/>
        <v>0</v>
      </c>
      <c r="S61" s="39">
        <f t="shared" si="32"/>
        <v>0</v>
      </c>
      <c r="T61" s="39">
        <f t="shared" si="32"/>
        <v>0</v>
      </c>
      <c r="U61" s="39">
        <f t="shared" si="32"/>
        <v>0</v>
      </c>
      <c r="V61" s="39">
        <f t="shared" si="32"/>
        <v>0</v>
      </c>
      <c r="W61" s="39">
        <f t="shared" si="32"/>
        <v>0</v>
      </c>
      <c r="X61" s="39">
        <f t="shared" si="32"/>
        <v>0</v>
      </c>
      <c r="Y61" s="130">
        <f t="shared" si="28"/>
        <v>0</v>
      </c>
      <c r="Z61" s="131">
        <f t="shared" si="29"/>
        <v>0</v>
      </c>
      <c r="AA61" s="64">
        <f t="shared" si="32"/>
        <v>0</v>
      </c>
      <c r="AB61" s="64">
        <f t="shared" si="32"/>
        <v>49318.125</v>
      </c>
      <c r="AC61" s="132"/>
      <c r="AE61" s="172"/>
      <c r="AF61" s="172"/>
      <c r="AG61" s="172"/>
      <c r="AH61" s="172"/>
      <c r="AI61" s="172"/>
      <c r="AJ61" s="172"/>
      <c r="AK61" s="172"/>
      <c r="AL61" s="179"/>
      <c r="AM61" s="179"/>
      <c r="AN61" s="172"/>
      <c r="AO61" s="132"/>
    </row>
    <row r="62" spans="1:41" ht="15.75" x14ac:dyDescent="0.25">
      <c r="A62" s="76"/>
      <c r="B62" s="76"/>
      <c r="C62" s="44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154"/>
      <c r="Z62" s="155"/>
      <c r="AA62" s="61"/>
      <c r="AB62" s="61"/>
      <c r="AE62" s="172"/>
      <c r="AF62" s="172"/>
      <c r="AG62" s="172"/>
      <c r="AH62" s="172"/>
      <c r="AI62" s="172"/>
      <c r="AJ62" s="172"/>
      <c r="AK62" s="172"/>
      <c r="AL62" s="179"/>
      <c r="AM62" s="179"/>
      <c r="AN62" s="172"/>
      <c r="AO62" s="132"/>
    </row>
    <row r="63" spans="1:41" ht="15.75" x14ac:dyDescent="0.25">
      <c r="A63" s="76"/>
      <c r="B63" s="58" t="s">
        <v>90</v>
      </c>
      <c r="C63" s="81">
        <f>+INGRESOS!E13</f>
        <v>0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154"/>
      <c r="Z63" s="155"/>
      <c r="AB63" s="39"/>
      <c r="AE63" s="172"/>
      <c r="AF63" s="172"/>
      <c r="AG63" s="172"/>
      <c r="AH63" s="172"/>
      <c r="AI63" s="172"/>
      <c r="AJ63" s="172"/>
      <c r="AK63" s="172"/>
      <c r="AL63" s="179"/>
      <c r="AM63" s="179"/>
      <c r="AN63" s="172"/>
      <c r="AO63" s="132"/>
    </row>
    <row r="64" spans="1:41" ht="15.75" x14ac:dyDescent="0.25">
      <c r="A64" s="76"/>
      <c r="B64" s="76"/>
      <c r="C64" s="44" t="s">
        <v>102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159"/>
      <c r="Z64" s="134"/>
      <c r="AB64" s="45"/>
      <c r="AE64" s="172"/>
      <c r="AF64" s="172"/>
      <c r="AG64" s="172"/>
      <c r="AH64" s="172"/>
      <c r="AI64" s="172"/>
      <c r="AJ64" s="172"/>
      <c r="AK64" s="172"/>
      <c r="AL64" s="179"/>
      <c r="AM64" s="179"/>
      <c r="AN64" s="172"/>
      <c r="AO64" s="132"/>
    </row>
    <row r="65" spans="1:41" ht="15.75" x14ac:dyDescent="0.25">
      <c r="A65" s="76"/>
      <c r="B65" s="58" t="s">
        <v>91</v>
      </c>
      <c r="C65" s="81">
        <f>+'83'!C30</f>
        <v>0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154"/>
      <c r="Z65" s="155"/>
      <c r="AB65" s="39"/>
      <c r="AE65" s="172"/>
      <c r="AF65" s="172"/>
      <c r="AG65" s="172"/>
      <c r="AH65" s="172"/>
      <c r="AI65" s="172"/>
      <c r="AJ65" s="172"/>
      <c r="AK65" s="172"/>
      <c r="AL65" s="179"/>
      <c r="AM65" s="179"/>
      <c r="AN65" s="172"/>
      <c r="AO65" s="132"/>
    </row>
    <row r="66" spans="1:41" ht="15.75" thickBot="1" x14ac:dyDescent="0.25">
      <c r="A66" s="71"/>
      <c r="B66" s="71"/>
      <c r="C66" s="44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160"/>
      <c r="Z66" s="161"/>
      <c r="AA66" s="18"/>
      <c r="AB66" s="45"/>
      <c r="AE66" s="172"/>
      <c r="AF66" s="172"/>
      <c r="AG66" s="172"/>
      <c r="AH66" s="172"/>
      <c r="AI66" s="172"/>
      <c r="AJ66" s="172"/>
      <c r="AK66" s="172"/>
      <c r="AL66" s="179"/>
      <c r="AM66" s="179"/>
      <c r="AN66" s="172"/>
      <c r="AO66" s="132"/>
    </row>
    <row r="67" spans="1:41" ht="16.5" thickBot="1" x14ac:dyDescent="0.3">
      <c r="A67" s="66" t="s">
        <v>1</v>
      </c>
      <c r="B67" s="58" t="s">
        <v>92</v>
      </c>
      <c r="C67" s="82">
        <f>+'83'!C31</f>
        <v>0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135"/>
      <c r="Z67" s="136"/>
      <c r="AA67" s="45"/>
      <c r="AB67" s="45"/>
      <c r="AE67" s="172"/>
      <c r="AF67" s="172"/>
      <c r="AG67" s="172"/>
      <c r="AH67" s="172"/>
      <c r="AI67" s="172"/>
      <c r="AJ67" s="172"/>
      <c r="AK67" s="172"/>
      <c r="AL67" s="179"/>
      <c r="AM67" s="179"/>
      <c r="AN67" s="172"/>
      <c r="AO67" s="132"/>
    </row>
    <row r="68" spans="1:41" ht="15" x14ac:dyDescent="0.2">
      <c r="A68" s="66" t="s">
        <v>1</v>
      </c>
      <c r="B68" s="66" t="s">
        <v>1</v>
      </c>
      <c r="C68" s="72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135"/>
      <c r="Z68" s="136"/>
      <c r="AA68" s="45"/>
      <c r="AB68" s="45"/>
      <c r="AE68" s="172"/>
      <c r="AF68" s="172"/>
      <c r="AG68" s="172"/>
      <c r="AH68" s="172"/>
      <c r="AI68" s="172"/>
      <c r="AJ68" s="172"/>
      <c r="AK68" s="172"/>
      <c r="AL68" s="179"/>
      <c r="AM68" s="179"/>
      <c r="AN68" s="172"/>
      <c r="AO68" s="132"/>
    </row>
    <row r="69" spans="1:41" ht="15.75" x14ac:dyDescent="0.25">
      <c r="A69" s="71"/>
      <c r="B69" s="58" t="s">
        <v>93</v>
      </c>
      <c r="C69" s="72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135"/>
      <c r="Z69" s="136"/>
      <c r="AA69" s="45"/>
      <c r="AB69" s="45"/>
      <c r="AE69" s="172"/>
      <c r="AF69" s="172"/>
      <c r="AG69" s="172"/>
      <c r="AH69" s="172"/>
      <c r="AI69" s="172"/>
      <c r="AJ69" s="172"/>
      <c r="AK69" s="172"/>
      <c r="AL69" s="179"/>
      <c r="AM69" s="179"/>
      <c r="AN69" s="172"/>
      <c r="AO69" s="132"/>
    </row>
    <row r="70" spans="1:41" ht="15" x14ac:dyDescent="0.2">
      <c r="A70" s="71"/>
      <c r="B70" s="71"/>
      <c r="C70" s="72" t="s">
        <v>1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135"/>
      <c r="Z70" s="136"/>
      <c r="AA70" s="45"/>
      <c r="AB70" s="18"/>
      <c r="AE70" s="172"/>
      <c r="AF70" s="172"/>
      <c r="AG70" s="172"/>
      <c r="AH70" s="172"/>
      <c r="AI70" s="172"/>
      <c r="AJ70" s="172"/>
      <c r="AK70" s="172"/>
      <c r="AL70" s="179"/>
      <c r="AM70" s="179"/>
      <c r="AN70" s="172"/>
      <c r="AO70" s="132"/>
    </row>
    <row r="71" spans="1:41" ht="15.75" x14ac:dyDescent="0.25">
      <c r="A71" s="71"/>
      <c r="B71" s="76"/>
      <c r="C71" s="72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135"/>
      <c r="Z71" s="136"/>
      <c r="AA71" s="45"/>
      <c r="AB71" s="18"/>
      <c r="AE71" s="172"/>
      <c r="AF71" s="172"/>
      <c r="AG71" s="172"/>
      <c r="AH71" s="172"/>
      <c r="AI71" s="172"/>
      <c r="AJ71" s="172"/>
      <c r="AK71" s="172"/>
      <c r="AL71" s="180" t="s">
        <v>1</v>
      </c>
      <c r="AM71" s="179"/>
      <c r="AN71" s="172"/>
      <c r="AO71" s="132"/>
    </row>
    <row r="72" spans="1:41" ht="15" x14ac:dyDescent="0.2">
      <c r="A72" s="71">
        <v>611001</v>
      </c>
      <c r="B72" s="71" t="s">
        <v>94</v>
      </c>
      <c r="C72" s="83">
        <f>+C60*0.05</f>
        <v>534.09375</v>
      </c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30">
        <f t="shared" ref="Y72:Y79" si="33">SUM(D72:O72)</f>
        <v>0</v>
      </c>
      <c r="Z72" s="131">
        <f t="shared" ref="Z72:Z79" si="34">SUM(P72:X72)</f>
        <v>0</v>
      </c>
      <c r="AA72" s="67">
        <f t="shared" ref="AA72:AA79" si="35">SUM(D72:X72)</f>
        <v>0</v>
      </c>
      <c r="AB72" s="67">
        <f>AA60*0.05-AA72</f>
        <v>0</v>
      </c>
      <c r="AC72" s="184"/>
      <c r="AD72" s="18" t="s">
        <v>94</v>
      </c>
      <c r="AE72" s="181"/>
      <c r="AF72" s="181"/>
      <c r="AG72" s="181"/>
      <c r="AH72" s="181"/>
      <c r="AI72" s="181"/>
      <c r="AJ72" s="181"/>
      <c r="AK72" s="181"/>
      <c r="AL72" s="182"/>
      <c r="AM72" s="182"/>
      <c r="AN72" s="183"/>
      <c r="AO72" s="132"/>
    </row>
    <row r="73" spans="1:41" ht="15" x14ac:dyDescent="0.2">
      <c r="A73" s="71">
        <v>611001</v>
      </c>
      <c r="B73" s="71" t="s">
        <v>95</v>
      </c>
      <c r="C73" s="83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30">
        <f t="shared" si="33"/>
        <v>0</v>
      </c>
      <c r="Z73" s="131">
        <f t="shared" si="34"/>
        <v>0</v>
      </c>
      <c r="AA73" s="67">
        <f t="shared" si="35"/>
        <v>0</v>
      </c>
      <c r="AB73" s="67">
        <f>SUM(C73-AA73)</f>
        <v>0</v>
      </c>
      <c r="AC73" s="184"/>
      <c r="AD73" s="18" t="s">
        <v>95</v>
      </c>
    </row>
    <row r="74" spans="1:41" ht="15" x14ac:dyDescent="0.2">
      <c r="A74" s="71">
        <v>611001</v>
      </c>
      <c r="B74" s="71" t="s">
        <v>96</v>
      </c>
      <c r="C74" s="83">
        <f>+C60*0.1</f>
        <v>1068.1875</v>
      </c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30">
        <f t="shared" si="33"/>
        <v>0</v>
      </c>
      <c r="Z74" s="131">
        <f t="shared" si="34"/>
        <v>0</v>
      </c>
      <c r="AA74" s="67">
        <f t="shared" si="35"/>
        <v>0</v>
      </c>
      <c r="AB74" s="67">
        <f>AA60*0.1-AA74</f>
        <v>0</v>
      </c>
      <c r="AC74" s="184"/>
      <c r="AD74" s="18" t="s">
        <v>96</v>
      </c>
    </row>
    <row r="75" spans="1:41" ht="15" x14ac:dyDescent="0.2">
      <c r="A75" s="71">
        <v>611001</v>
      </c>
      <c r="B75" s="71" t="s">
        <v>97</v>
      </c>
      <c r="C75" s="83">
        <f>+C60*0.4</f>
        <v>4272.75</v>
      </c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30">
        <f t="shared" si="33"/>
        <v>0</v>
      </c>
      <c r="Z75" s="131">
        <f t="shared" si="34"/>
        <v>0</v>
      </c>
      <c r="AA75" s="67">
        <f t="shared" si="35"/>
        <v>0</v>
      </c>
      <c r="AB75" s="67">
        <f>AA60*0.4-AA75</f>
        <v>0</v>
      </c>
      <c r="AC75" s="184"/>
      <c r="AD75" s="18" t="s">
        <v>97</v>
      </c>
    </row>
    <row r="76" spans="1:41" ht="15" x14ac:dyDescent="0.2">
      <c r="A76" s="71">
        <v>611001</v>
      </c>
      <c r="B76" s="71" t="s">
        <v>98</v>
      </c>
      <c r="C76" s="84">
        <f>+C60*0.15</f>
        <v>1602.28125</v>
      </c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30">
        <f t="shared" si="33"/>
        <v>0</v>
      </c>
      <c r="Z76" s="131">
        <f t="shared" si="34"/>
        <v>0</v>
      </c>
      <c r="AA76" s="67">
        <f t="shared" si="35"/>
        <v>0</v>
      </c>
      <c r="AB76" s="67">
        <f>AA60*0.15-AA76</f>
        <v>0</v>
      </c>
      <c r="AC76" s="184"/>
      <c r="AD76" s="18" t="s">
        <v>98</v>
      </c>
    </row>
    <row r="77" spans="1:41" ht="15" x14ac:dyDescent="0.2">
      <c r="A77" s="71">
        <v>611001</v>
      </c>
      <c r="B77" s="71" t="s">
        <v>99</v>
      </c>
      <c r="C77" s="84">
        <f>+C60*0.05</f>
        <v>534.09375</v>
      </c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30">
        <f t="shared" si="33"/>
        <v>0</v>
      </c>
      <c r="Z77" s="131">
        <f t="shared" si="34"/>
        <v>0</v>
      </c>
      <c r="AA77" s="67">
        <f t="shared" si="35"/>
        <v>0</v>
      </c>
      <c r="AB77" s="67">
        <f>AA60*0.05-AA77</f>
        <v>0</v>
      </c>
      <c r="AC77" s="184"/>
      <c r="AD77" s="18" t="s">
        <v>99</v>
      </c>
    </row>
    <row r="78" spans="1:41" ht="15" x14ac:dyDescent="0.2">
      <c r="A78" s="71">
        <v>611001</v>
      </c>
      <c r="B78" s="71" t="s">
        <v>100</v>
      </c>
      <c r="C78" s="84">
        <f>+C60*0.2</f>
        <v>2136.375</v>
      </c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30">
        <f t="shared" si="33"/>
        <v>0</v>
      </c>
      <c r="Z78" s="131">
        <f t="shared" si="34"/>
        <v>0</v>
      </c>
      <c r="AA78" s="67">
        <f t="shared" si="35"/>
        <v>0</v>
      </c>
      <c r="AB78" s="67">
        <f>AA60*0.2-AA78</f>
        <v>0</v>
      </c>
      <c r="AC78" s="184"/>
      <c r="AD78" s="18" t="s">
        <v>100</v>
      </c>
    </row>
    <row r="79" spans="1:41" ht="15" x14ac:dyDescent="0.2">
      <c r="A79" s="71">
        <v>611001</v>
      </c>
      <c r="B79" s="71" t="s">
        <v>101</v>
      </c>
      <c r="C79" s="84">
        <f>+C60*0.45</f>
        <v>4806.84375</v>
      </c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30">
        <f t="shared" si="33"/>
        <v>0</v>
      </c>
      <c r="Z79" s="131">
        <f t="shared" si="34"/>
        <v>0</v>
      </c>
      <c r="AA79" s="67">
        <f t="shared" si="35"/>
        <v>0</v>
      </c>
      <c r="AB79" s="67">
        <f>AA60*0.3-AA79</f>
        <v>0</v>
      </c>
      <c r="AC79" s="184"/>
      <c r="AD79" s="18" t="s">
        <v>101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83</vt:lpstr>
      <vt:lpstr>INGRESOS</vt:lpstr>
      <vt:lpstr>GASTOS</vt:lpstr>
      <vt:lpstr>FACTOR HUMANO</vt:lpstr>
      <vt:lpstr>VIÁTICOS LOCALES </vt:lpstr>
      <vt:lpstr>VIÁTICOS VISITANTES </vt:lpstr>
      <vt:lpstr>formatopresupuesto</vt:lpstr>
      <vt:lpstr>'83'!Área_de_impresión</vt:lpstr>
      <vt:lpstr>'FACTOR HUMANO'!Área_de_impresión</vt:lpstr>
      <vt:lpstr>GASTOS!Área_de_impresión</vt:lpstr>
      <vt:lpstr>INGRESOS!Área_de_impresión</vt:lpstr>
      <vt:lpstr>'VIÁTICOS LOCALES '!Área_de_impresión</vt:lpstr>
    </vt:vector>
  </TitlesOfParts>
  <Company>Universidad Anáhuac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mlanz</dc:creator>
  <cp:lastModifiedBy>Elizalde Durán Martha</cp:lastModifiedBy>
  <cp:lastPrinted>2018-02-26T17:42:36Z</cp:lastPrinted>
  <dcterms:created xsi:type="dcterms:W3CDTF">2005-11-04T00:33:49Z</dcterms:created>
  <dcterms:modified xsi:type="dcterms:W3CDTF">2018-02-26T17:50:55Z</dcterms:modified>
</cp:coreProperties>
</file>