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O'Connor\Documents\2017-2018\Spring 2018\CEE 6580\"/>
    </mc:Choice>
  </mc:AlternateContent>
  <bookViews>
    <workbookView xWindow="0" yWindow="0" windowWidth="20490" windowHeight="8970"/>
  </bookViews>
  <sheets>
    <sheet name="Sheet1" sheetId="1" r:id="rId1"/>
    <sheet name="half rx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O4" i="1"/>
  <c r="Q4" i="1"/>
  <c r="R4" i="1"/>
  <c r="O21" i="1"/>
  <c r="Q21" i="1"/>
  <c r="N25" i="1" l="1"/>
  <c r="M25" i="1"/>
  <c r="F2" i="1"/>
  <c r="G2" i="1"/>
  <c r="V21" i="1" s="1"/>
  <c r="D26" i="1"/>
  <c r="C26" i="1"/>
  <c r="B26" i="1"/>
  <c r="A26" i="1"/>
  <c r="J23" i="1"/>
  <c r="J2" i="1"/>
  <c r="N2" i="1"/>
  <c r="M2" i="1"/>
  <c r="B2" i="1"/>
  <c r="C5" i="1"/>
  <c r="Q5" i="1" s="1"/>
  <c r="D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5" i="1"/>
  <c r="O5" i="1" s="1"/>
  <c r="V5" i="1" l="1"/>
  <c r="S4" i="1"/>
  <c r="U4" i="1"/>
  <c r="S21" i="1"/>
  <c r="W21" i="1" s="1"/>
  <c r="U5" i="1"/>
  <c r="U21" i="1"/>
  <c r="S5" i="1"/>
  <c r="V4" i="1"/>
  <c r="Z4" i="1" s="1"/>
  <c r="D21" i="2"/>
  <c r="D5" i="2"/>
  <c r="D4" i="2"/>
  <c r="A5" i="2"/>
  <c r="C21" i="2"/>
  <c r="C5" i="2"/>
  <c r="C4" i="2"/>
  <c r="B14" i="2"/>
  <c r="A21" i="2"/>
  <c r="A4" i="2"/>
  <c r="P5" i="1"/>
  <c r="P6" i="1"/>
  <c r="T6" i="1" s="1"/>
  <c r="P7" i="1"/>
  <c r="P8" i="1"/>
  <c r="P9" i="1"/>
  <c r="P10" i="1"/>
  <c r="T10" i="1" s="1"/>
  <c r="X10" i="1" s="1"/>
  <c r="P12" i="1"/>
  <c r="P13" i="1"/>
  <c r="P14" i="1"/>
  <c r="T14" i="1" s="1"/>
  <c r="X14" i="1" s="1"/>
  <c r="P16" i="1"/>
  <c r="P17" i="1"/>
  <c r="P19" i="1"/>
  <c r="P20" i="1"/>
  <c r="P4" i="1"/>
  <c r="P11" i="1"/>
  <c r="P15" i="1"/>
  <c r="P18" i="1"/>
  <c r="P21" i="1"/>
  <c r="D6" i="1"/>
  <c r="W4" i="1"/>
  <c r="Y5" i="1"/>
  <c r="Y4" i="1"/>
  <c r="Z21" i="1"/>
  <c r="W5" i="1"/>
  <c r="C6" i="1"/>
  <c r="D7" i="1"/>
  <c r="A6" i="1"/>
  <c r="B21" i="2" l="1"/>
  <c r="T21" i="1"/>
  <c r="X21" i="1" s="1"/>
  <c r="B4" i="2"/>
  <c r="T4" i="1"/>
  <c r="X4" i="1" s="1"/>
  <c r="B19" i="2"/>
  <c r="T19" i="1"/>
  <c r="T8" i="1"/>
  <c r="X8" i="1" s="1"/>
  <c r="D7" i="2"/>
  <c r="V7" i="1"/>
  <c r="D6" i="2"/>
  <c r="V6" i="1"/>
  <c r="Z6" i="1" s="1"/>
  <c r="B11" i="2"/>
  <c r="T11" i="1"/>
  <c r="X11" i="1" s="1"/>
  <c r="B17" i="2"/>
  <c r="T17" i="1"/>
  <c r="X17" i="1" s="1"/>
  <c r="B12" i="2"/>
  <c r="T12" i="1"/>
  <c r="X12" i="1" s="1"/>
  <c r="B7" i="2"/>
  <c r="T7" i="1"/>
  <c r="X7" i="1" s="1"/>
  <c r="B15" i="2"/>
  <c r="T15" i="1"/>
  <c r="X15" i="1" s="1"/>
  <c r="B13" i="2"/>
  <c r="T13" i="1"/>
  <c r="X13" i="1" s="1"/>
  <c r="B16" i="2"/>
  <c r="T16" i="1"/>
  <c r="X16" i="1" s="1"/>
  <c r="B6" i="2"/>
  <c r="B18" i="2"/>
  <c r="T18" i="1"/>
  <c r="X18" i="1" s="1"/>
  <c r="B20" i="2"/>
  <c r="T20" i="1"/>
  <c r="B9" i="2"/>
  <c r="T9" i="1"/>
  <c r="X9" i="1" s="1"/>
  <c r="B5" i="2"/>
  <c r="T5" i="1"/>
  <c r="X5" i="1" s="1"/>
  <c r="B10" i="2"/>
  <c r="B8" i="2"/>
  <c r="C7" i="1"/>
  <c r="Q6" i="1"/>
  <c r="X19" i="1"/>
  <c r="O6" i="1"/>
  <c r="X6" i="1"/>
  <c r="X20" i="1"/>
  <c r="Z7" i="1"/>
  <c r="Z5" i="1"/>
  <c r="D8" i="1"/>
  <c r="A7" i="1"/>
  <c r="O7" i="1" s="1"/>
  <c r="A7" i="2" l="1"/>
  <c r="S7" i="1"/>
  <c r="D8" i="2"/>
  <c r="V8" i="1"/>
  <c r="Z8" i="1" s="1"/>
  <c r="A6" i="2"/>
  <c r="S6" i="1"/>
  <c r="W6" i="1" s="1"/>
  <c r="C6" i="2"/>
  <c r="U6" i="1"/>
  <c r="Y6" i="1" s="1"/>
  <c r="C8" i="1"/>
  <c r="Q7" i="1"/>
  <c r="W7" i="1"/>
  <c r="A8" i="1"/>
  <c r="O8" i="1" s="1"/>
  <c r="D9" i="1"/>
  <c r="C7" i="2" l="1"/>
  <c r="U7" i="1"/>
  <c r="D9" i="2"/>
  <c r="V9" i="1"/>
  <c r="Z9" i="1" s="1"/>
  <c r="A8" i="2"/>
  <c r="S8" i="1"/>
  <c r="W8" i="1" s="1"/>
  <c r="Y7" i="1"/>
  <c r="C9" i="1"/>
  <c r="Q8" i="1"/>
  <c r="D10" i="1"/>
  <c r="A9" i="1"/>
  <c r="O9" i="1" s="1"/>
  <c r="D10" i="2" l="1"/>
  <c r="V10" i="1"/>
  <c r="Z10" i="1" s="1"/>
  <c r="A9" i="2"/>
  <c r="S9" i="1"/>
  <c r="W9" i="1" s="1"/>
  <c r="C8" i="2"/>
  <c r="U8" i="1"/>
  <c r="Y8" i="1"/>
  <c r="C10" i="1"/>
  <c r="Q9" i="1"/>
  <c r="A10" i="1"/>
  <c r="O10" i="1" s="1"/>
  <c r="D11" i="1"/>
  <c r="D11" i="2" l="1"/>
  <c r="V11" i="1"/>
  <c r="Z11" i="1" s="1"/>
  <c r="C9" i="2"/>
  <c r="U9" i="1"/>
  <c r="Y9" i="1" s="1"/>
  <c r="A10" i="2"/>
  <c r="S10" i="1"/>
  <c r="W10" i="1" s="1"/>
  <c r="C11" i="1"/>
  <c r="Q10" i="1"/>
  <c r="D12" i="1"/>
  <c r="A11" i="1"/>
  <c r="O11" i="1" s="1"/>
  <c r="D12" i="2" l="1"/>
  <c r="V12" i="1"/>
  <c r="Z12" i="1" s="1"/>
  <c r="A11" i="2"/>
  <c r="S11" i="1"/>
  <c r="W11" i="1" s="1"/>
  <c r="C10" i="2"/>
  <c r="U10" i="1"/>
  <c r="Y10" i="1"/>
  <c r="C12" i="1"/>
  <c r="Q11" i="1"/>
  <c r="A12" i="1"/>
  <c r="O12" i="1" s="1"/>
  <c r="D13" i="1"/>
  <c r="A12" i="2" l="1"/>
  <c r="S12" i="1"/>
  <c r="W12" i="1" s="1"/>
  <c r="D13" i="2"/>
  <c r="V13" i="1"/>
  <c r="Z13" i="1" s="1"/>
  <c r="C11" i="2"/>
  <c r="U11" i="1"/>
  <c r="Y11" i="1" s="1"/>
  <c r="C13" i="1"/>
  <c r="Q12" i="1"/>
  <c r="D14" i="1"/>
  <c r="A13" i="1"/>
  <c r="O13" i="1" s="1"/>
  <c r="D14" i="2" l="1"/>
  <c r="V14" i="1"/>
  <c r="Z14" i="1" s="1"/>
  <c r="C12" i="2"/>
  <c r="U12" i="1"/>
  <c r="Y12" i="1" s="1"/>
  <c r="A13" i="2"/>
  <c r="S13" i="1"/>
  <c r="W13" i="1" s="1"/>
  <c r="C14" i="1"/>
  <c r="Q13" i="1"/>
  <c r="A14" i="1"/>
  <c r="O14" i="1" s="1"/>
  <c r="D15" i="1"/>
  <c r="D15" i="2" l="1"/>
  <c r="V15" i="1"/>
  <c r="Z15" i="1" s="1"/>
  <c r="A14" i="2"/>
  <c r="S14" i="1"/>
  <c r="W14" i="1" s="1"/>
  <c r="C13" i="2"/>
  <c r="U13" i="1"/>
  <c r="Y13" i="1" s="1"/>
  <c r="C15" i="1"/>
  <c r="Q14" i="1"/>
  <c r="D16" i="1"/>
  <c r="A15" i="1"/>
  <c r="O15" i="1" s="1"/>
  <c r="D16" i="2" l="1"/>
  <c r="V16" i="1"/>
  <c r="Z16" i="1" s="1"/>
  <c r="C14" i="2"/>
  <c r="U14" i="1"/>
  <c r="Y14" i="1" s="1"/>
  <c r="A15" i="2"/>
  <c r="S15" i="1"/>
  <c r="W15" i="1" s="1"/>
  <c r="C16" i="1"/>
  <c r="Q15" i="1"/>
  <c r="A16" i="1"/>
  <c r="O16" i="1" s="1"/>
  <c r="D17" i="1"/>
  <c r="A16" i="2" l="1"/>
  <c r="S16" i="1"/>
  <c r="D17" i="2"/>
  <c r="V17" i="1"/>
  <c r="Z17" i="1" s="1"/>
  <c r="C15" i="2"/>
  <c r="U15" i="1"/>
  <c r="Y15" i="1" s="1"/>
  <c r="C17" i="1"/>
  <c r="Q16" i="1"/>
  <c r="W16" i="1"/>
  <c r="D18" i="1"/>
  <c r="A17" i="1"/>
  <c r="O17" i="1" s="1"/>
  <c r="D18" i="2" l="1"/>
  <c r="V18" i="1"/>
  <c r="Z18" i="1" s="1"/>
  <c r="A17" i="2"/>
  <c r="S17" i="1"/>
  <c r="W17" i="1" s="1"/>
  <c r="C16" i="2"/>
  <c r="U16" i="1"/>
  <c r="Y16" i="1"/>
  <c r="C18" i="1"/>
  <c r="Q17" i="1"/>
  <c r="A18" i="1"/>
  <c r="O18" i="1" s="1"/>
  <c r="D19" i="1"/>
  <c r="A18" i="2" l="1"/>
  <c r="S18" i="1"/>
  <c r="D19" i="2"/>
  <c r="V19" i="1"/>
  <c r="Z19" i="1" s="1"/>
  <c r="C17" i="2"/>
  <c r="U17" i="1"/>
  <c r="Y17" i="1"/>
  <c r="C19" i="1"/>
  <c r="Q18" i="1"/>
  <c r="W18" i="1"/>
  <c r="D20" i="1"/>
  <c r="A19" i="1"/>
  <c r="O19" i="1" s="1"/>
  <c r="D20" i="2" l="1"/>
  <c r="V20" i="1"/>
  <c r="Z20" i="1" s="1"/>
  <c r="A19" i="2"/>
  <c r="S19" i="1"/>
  <c r="W19" i="1" s="1"/>
  <c r="C18" i="2"/>
  <c r="U18" i="1"/>
  <c r="Y18" i="1"/>
  <c r="C20" i="1"/>
  <c r="Q19" i="1"/>
  <c r="A20" i="1"/>
  <c r="O20" i="1" s="1"/>
  <c r="A20" i="2" l="1"/>
  <c r="S20" i="1"/>
  <c r="C19" i="2"/>
  <c r="U19" i="1"/>
  <c r="Y19" i="1" s="1"/>
  <c r="Y21" i="1"/>
  <c r="Q20" i="1"/>
  <c r="W20" i="1"/>
  <c r="C20" i="2" l="1"/>
  <c r="U20" i="1"/>
  <c r="Y20" i="1"/>
</calcChain>
</file>

<file path=xl/sharedStrings.xml><?xml version="1.0" encoding="utf-8"?>
<sst xmlns="http://schemas.openxmlformats.org/spreadsheetml/2006/main" count="65" uniqueCount="37">
  <si>
    <t>Oxygen</t>
  </si>
  <si>
    <t>Sulfate</t>
  </si>
  <si>
    <t>Iron III</t>
  </si>
  <si>
    <t>Nitrate</t>
  </si>
  <si>
    <t>pressure</t>
  </si>
  <si>
    <t>conc</t>
  </si>
  <si>
    <t>HCO3</t>
  </si>
  <si>
    <t>CO2</t>
  </si>
  <si>
    <t>glucose</t>
  </si>
  <si>
    <t>FE2+</t>
  </si>
  <si>
    <t>H+</t>
  </si>
  <si>
    <t>N2</t>
  </si>
  <si>
    <t>M</t>
  </si>
  <si>
    <t>atm</t>
  </si>
  <si>
    <t>kcal/eeq</t>
  </si>
  <si>
    <t>M (o2)</t>
  </si>
  <si>
    <t>M (sulf)</t>
  </si>
  <si>
    <t xml:space="preserve"> (no3)M</t>
  </si>
  <si>
    <t>H2s</t>
  </si>
  <si>
    <t>HS</t>
  </si>
  <si>
    <t>Oxy</t>
  </si>
  <si>
    <t>Sulf</t>
  </si>
  <si>
    <t>Iron</t>
  </si>
  <si>
    <t>Nitr</t>
  </si>
  <si>
    <t>Q</t>
  </si>
  <si>
    <t>oxy</t>
  </si>
  <si>
    <t>sulf</t>
  </si>
  <si>
    <t>iron</t>
  </si>
  <si>
    <t>nitr</t>
  </si>
  <si>
    <t>R</t>
  </si>
  <si>
    <t>T (k)</t>
  </si>
  <si>
    <t>new G</t>
  </si>
  <si>
    <t>For EA half rxn</t>
  </si>
  <si>
    <t>EA HALF REACTION Q</t>
  </si>
  <si>
    <t>nitri</t>
  </si>
  <si>
    <t>Q*Q glu</t>
  </si>
  <si>
    <t>NEW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</si>
</sst>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G vs Concentration/Partial</a:t>
            </a:r>
            <a:r>
              <a:rPr lang="en-US" baseline="0"/>
              <a:t> Pressue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80864025317805E-2"/>
          <c:y val="0.16337949135668386"/>
          <c:w val="0.89578553221844726"/>
          <c:h val="0.74932717893021983"/>
        </c:manualLayout>
      </c:layout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1.9999999999999999E-6</c:v>
                </c:pt>
                <c:pt idx="1">
                  <c:v>3.9999999999999998E-6</c:v>
                </c:pt>
                <c:pt idx="2">
                  <c:v>7.9999999999999996E-6</c:v>
                </c:pt>
                <c:pt idx="3">
                  <c:v>1.5999999999999999E-5</c:v>
                </c:pt>
                <c:pt idx="4">
                  <c:v>3.1999999999999999E-5</c:v>
                </c:pt>
                <c:pt idx="5">
                  <c:v>6.3999999999999997E-5</c:v>
                </c:pt>
                <c:pt idx="6">
                  <c:v>1.2799999999999999E-4</c:v>
                </c:pt>
                <c:pt idx="7">
                  <c:v>2.5599999999999999E-4</c:v>
                </c:pt>
                <c:pt idx="8">
                  <c:v>5.1199999999999998E-4</c:v>
                </c:pt>
                <c:pt idx="9">
                  <c:v>1.024E-3</c:v>
                </c:pt>
                <c:pt idx="10">
                  <c:v>2.0479999999999999E-3</c:v>
                </c:pt>
                <c:pt idx="11">
                  <c:v>4.0959999999999998E-3</c:v>
                </c:pt>
                <c:pt idx="12">
                  <c:v>8.1919999999999996E-3</c:v>
                </c:pt>
                <c:pt idx="13">
                  <c:v>1.6383999999999999E-2</c:v>
                </c:pt>
                <c:pt idx="14">
                  <c:v>3.2767999999999999E-2</c:v>
                </c:pt>
                <c:pt idx="15">
                  <c:v>6.5535999999999997E-2</c:v>
                </c:pt>
                <c:pt idx="16">
                  <c:v>0.13107199999999999</c:v>
                </c:pt>
                <c:pt idx="17">
                  <c:v>0.2</c:v>
                </c:pt>
              </c:numCache>
            </c:numRef>
          </c:xVal>
          <c:yVal>
            <c:numRef>
              <c:f>Sheet1!$W$4:$W$21</c:f>
              <c:numCache>
                <c:formatCode>0.00E+00</c:formatCode>
                <c:ptCount val="18"/>
                <c:pt idx="0">
                  <c:v>-27.079961124161294</c:v>
                </c:pt>
                <c:pt idx="1">
                  <c:v>-27.182568741020354</c:v>
                </c:pt>
                <c:pt idx="2">
                  <c:v>-27.285176357879411</c:v>
                </c:pt>
                <c:pt idx="3">
                  <c:v>-27.387783974738472</c:v>
                </c:pt>
                <c:pt idx="4">
                  <c:v>-27.490391591597533</c:v>
                </c:pt>
                <c:pt idx="5">
                  <c:v>-27.59299920845659</c:v>
                </c:pt>
                <c:pt idx="6">
                  <c:v>-27.69560682531565</c:v>
                </c:pt>
                <c:pt idx="7">
                  <c:v>-27.798214442174711</c:v>
                </c:pt>
                <c:pt idx="8">
                  <c:v>-27.900822059033771</c:v>
                </c:pt>
                <c:pt idx="9">
                  <c:v>-28.003429675892828</c:v>
                </c:pt>
                <c:pt idx="10">
                  <c:v>-28.106037292751889</c:v>
                </c:pt>
                <c:pt idx="11">
                  <c:v>-28.20864490961095</c:v>
                </c:pt>
                <c:pt idx="12">
                  <c:v>-28.311252526470007</c:v>
                </c:pt>
                <c:pt idx="13">
                  <c:v>-28.413860143329067</c:v>
                </c:pt>
                <c:pt idx="14">
                  <c:v>-28.516467760188128</c:v>
                </c:pt>
                <c:pt idx="15">
                  <c:v>-28.619075377047189</c:v>
                </c:pt>
                <c:pt idx="16">
                  <c:v>-28.721682993906246</c:v>
                </c:pt>
                <c:pt idx="17">
                  <c:v>-28.784236750129033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3-42A4-8D1A-2D99DB8EC820}"/>
            </c:ext>
          </c:extLst>
        </c:ser>
        <c:ser>
          <c:idx val="1"/>
          <c:order val="1"/>
          <c:tx>
            <c:v>Sulfate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Sheet1!$X$4:$X$21</c:f>
              <c:numCache>
                <c:formatCode>0.00E+00</c:formatCode>
                <c:ptCount val="18"/>
                <c:pt idx="0">
                  <c:v>-5.4329118210602942</c:v>
                </c:pt>
                <c:pt idx="1">
                  <c:v>-5.4842156294898246</c:v>
                </c:pt>
                <c:pt idx="2">
                  <c:v>-5.535519437919354</c:v>
                </c:pt>
                <c:pt idx="3">
                  <c:v>-5.5868232463488843</c:v>
                </c:pt>
                <c:pt idx="4">
                  <c:v>-5.6381270547784137</c:v>
                </c:pt>
                <c:pt idx="5">
                  <c:v>-5.6894308632079431</c:v>
                </c:pt>
                <c:pt idx="6">
                  <c:v>-5.7407346716374734</c:v>
                </c:pt>
                <c:pt idx="7">
                  <c:v>-5.7920384800670028</c:v>
                </c:pt>
                <c:pt idx="8">
                  <c:v>-5.8433422884965331</c:v>
                </c:pt>
                <c:pt idx="9">
                  <c:v>-5.8946460969260626</c:v>
                </c:pt>
                <c:pt idx="10">
                  <c:v>-5.945949905355592</c:v>
                </c:pt>
                <c:pt idx="11">
                  <c:v>-5.9972537137851223</c:v>
                </c:pt>
                <c:pt idx="12">
                  <c:v>-6.0485575222146517</c:v>
                </c:pt>
                <c:pt idx="13">
                  <c:v>-6.0998613306441811</c:v>
                </c:pt>
                <c:pt idx="14">
                  <c:v>-6.1511651390737114</c:v>
                </c:pt>
                <c:pt idx="15">
                  <c:v>-6.2024689475032417</c:v>
                </c:pt>
                <c:pt idx="16">
                  <c:v>-6.2537727559327712</c:v>
                </c:pt>
                <c:pt idx="17">
                  <c:v>-6.2850496340441646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3-42A4-8D1A-2D99DB8EC820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Sheet1!$Y$4:$Y$21</c:f>
              <c:numCache>
                <c:formatCode>0.00E+00</c:formatCode>
                <c:ptCount val="18"/>
                <c:pt idx="0">
                  <c:v>-25.371643256915139</c:v>
                </c:pt>
                <c:pt idx="1">
                  <c:v>-25.782073724351378</c:v>
                </c:pt>
                <c:pt idx="2">
                  <c:v>-26.192504191787616</c:v>
                </c:pt>
                <c:pt idx="3">
                  <c:v>-26.602934659223852</c:v>
                </c:pt>
                <c:pt idx="4">
                  <c:v>-27.013365126660091</c:v>
                </c:pt>
                <c:pt idx="5">
                  <c:v>-27.42379559409633</c:v>
                </c:pt>
                <c:pt idx="6">
                  <c:v>-27.834226061532569</c:v>
                </c:pt>
                <c:pt idx="7">
                  <c:v>-28.244656528968807</c:v>
                </c:pt>
                <c:pt idx="8">
                  <c:v>-28.655086996405043</c:v>
                </c:pt>
                <c:pt idx="9">
                  <c:v>-29.065517463841282</c:v>
                </c:pt>
                <c:pt idx="10">
                  <c:v>-29.475947931277521</c:v>
                </c:pt>
                <c:pt idx="11">
                  <c:v>-29.886378398713759</c:v>
                </c:pt>
                <c:pt idx="12">
                  <c:v>-30.296808866149998</c:v>
                </c:pt>
                <c:pt idx="13">
                  <c:v>-30.707239333586234</c:v>
                </c:pt>
                <c:pt idx="14">
                  <c:v>-31.117669801022473</c:v>
                </c:pt>
                <c:pt idx="15">
                  <c:v>-31.528100268458711</c:v>
                </c:pt>
                <c:pt idx="16">
                  <c:v>-31.93853073589495</c:v>
                </c:pt>
                <c:pt idx="17">
                  <c:v>-32.188745760786098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3-42A4-8D1A-2D99DB8EC820}"/>
            </c:ext>
          </c:extLst>
        </c:ser>
        <c:ser>
          <c:idx val="3"/>
          <c:order val="3"/>
          <c:tx>
            <c:v>Nitrate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Sheet1!$Z$4:$Z$21</c:f>
              <c:numCache>
                <c:formatCode>0.00E+00</c:formatCode>
                <c:ptCount val="18"/>
                <c:pt idx="0">
                  <c:v>-25.852592567381034</c:v>
                </c:pt>
                <c:pt idx="1">
                  <c:v>-25.934678660868283</c:v>
                </c:pt>
                <c:pt idx="2">
                  <c:v>-26.016764754355531</c:v>
                </c:pt>
                <c:pt idx="3">
                  <c:v>-26.09885084784278</c:v>
                </c:pt>
                <c:pt idx="4">
                  <c:v>-26.180936941330025</c:v>
                </c:pt>
                <c:pt idx="5">
                  <c:v>-26.263023034817273</c:v>
                </c:pt>
                <c:pt idx="6">
                  <c:v>-26.345109128304522</c:v>
                </c:pt>
                <c:pt idx="7">
                  <c:v>-26.42719522179177</c:v>
                </c:pt>
                <c:pt idx="8">
                  <c:v>-26.509281315279015</c:v>
                </c:pt>
                <c:pt idx="9">
                  <c:v>-26.591367408766263</c:v>
                </c:pt>
                <c:pt idx="10">
                  <c:v>-26.673453502253512</c:v>
                </c:pt>
                <c:pt idx="11">
                  <c:v>-26.75553959574076</c:v>
                </c:pt>
                <c:pt idx="12">
                  <c:v>-26.837625689228005</c:v>
                </c:pt>
                <c:pt idx="13">
                  <c:v>-26.919711782715254</c:v>
                </c:pt>
                <c:pt idx="14">
                  <c:v>-27.001797876202502</c:v>
                </c:pt>
                <c:pt idx="15">
                  <c:v>-27.083883969689751</c:v>
                </c:pt>
                <c:pt idx="16">
                  <c:v>-27.165970063176999</c:v>
                </c:pt>
                <c:pt idx="17">
                  <c:v>-27.216013068155227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3-42A4-8D1A-2D99DB8E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23176"/>
        <c:axId val="390224488"/>
      </c:scatterChart>
      <c:valAx>
        <c:axId val="39022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Concentration/Partial</a:t>
                </a:r>
                <a:r>
                  <a:rPr lang="en-US" baseline="0"/>
                  <a:t> Pressure (Molar concentration/atm)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4488"/>
        <c:crosses val="autoZero"/>
        <c:crossBetween val="midCat"/>
        <c:majorUnit val="1.0000000000000002E-2"/>
      </c:valAx>
      <c:valAx>
        <c:axId val="3902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2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 in of Delta</a:t>
            </a:r>
            <a:r>
              <a:rPr lang="en-US" baseline="0"/>
              <a:t> G vs concentration/Partial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9055743478652"/>
          <c:y val="0.14147579795035464"/>
          <c:w val="0.79612341105946427"/>
          <c:h val="0.78105380771606703"/>
        </c:manualLayout>
      </c:layout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1.9999999999999999E-6</c:v>
                </c:pt>
                <c:pt idx="1">
                  <c:v>3.9999999999999998E-6</c:v>
                </c:pt>
                <c:pt idx="2">
                  <c:v>7.9999999999999996E-6</c:v>
                </c:pt>
                <c:pt idx="3">
                  <c:v>1.5999999999999999E-5</c:v>
                </c:pt>
                <c:pt idx="4">
                  <c:v>3.1999999999999999E-5</c:v>
                </c:pt>
                <c:pt idx="5">
                  <c:v>6.3999999999999997E-5</c:v>
                </c:pt>
                <c:pt idx="6">
                  <c:v>1.2799999999999999E-4</c:v>
                </c:pt>
                <c:pt idx="7">
                  <c:v>2.5599999999999999E-4</c:v>
                </c:pt>
                <c:pt idx="8">
                  <c:v>5.1199999999999998E-4</c:v>
                </c:pt>
              </c:numCache>
            </c:numRef>
          </c:xVal>
          <c:yVal>
            <c:numRef>
              <c:f>Sheet1!$W$4:$W$12</c:f>
              <c:numCache>
                <c:formatCode>0.00E+00</c:formatCode>
                <c:ptCount val="9"/>
                <c:pt idx="0">
                  <c:v>-27.079961124161294</c:v>
                </c:pt>
                <c:pt idx="1">
                  <c:v>-27.182568741020354</c:v>
                </c:pt>
                <c:pt idx="2">
                  <c:v>-27.285176357879411</c:v>
                </c:pt>
                <c:pt idx="3">
                  <c:v>-27.387783974738472</c:v>
                </c:pt>
                <c:pt idx="4">
                  <c:v>-27.490391591597533</c:v>
                </c:pt>
                <c:pt idx="5">
                  <c:v>-27.59299920845659</c:v>
                </c:pt>
                <c:pt idx="6">
                  <c:v>-27.69560682531565</c:v>
                </c:pt>
                <c:pt idx="7">
                  <c:v>-27.798214442174711</c:v>
                </c:pt>
                <c:pt idx="8">
                  <c:v>-27.900822059033771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B-4523-B539-EB27C0F2AF74}"/>
            </c:ext>
          </c:extLst>
        </c:ser>
        <c:ser>
          <c:idx val="1"/>
          <c:order val="1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</c:numCache>
            </c:numRef>
          </c:xVal>
          <c:yVal>
            <c:numRef>
              <c:f>Sheet1!$Y$4:$Y$14</c:f>
              <c:numCache>
                <c:formatCode>0.00E+00</c:formatCode>
                <c:ptCount val="11"/>
                <c:pt idx="0">
                  <c:v>-25.371643256915139</c:v>
                </c:pt>
                <c:pt idx="1">
                  <c:v>-25.782073724351378</c:v>
                </c:pt>
                <c:pt idx="2">
                  <c:v>-26.192504191787616</c:v>
                </c:pt>
                <c:pt idx="3">
                  <c:v>-26.602934659223852</c:v>
                </c:pt>
                <c:pt idx="4">
                  <c:v>-27.013365126660091</c:v>
                </c:pt>
                <c:pt idx="5">
                  <c:v>-27.42379559409633</c:v>
                </c:pt>
                <c:pt idx="6">
                  <c:v>-27.834226061532569</c:v>
                </c:pt>
                <c:pt idx="7">
                  <c:v>-28.244656528968807</c:v>
                </c:pt>
                <c:pt idx="8">
                  <c:v>-28.655086996405043</c:v>
                </c:pt>
                <c:pt idx="9">
                  <c:v>-29.065517463841282</c:v>
                </c:pt>
                <c:pt idx="10">
                  <c:v>-29.475947931277521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B-4523-B539-EB27C0F2AF74}"/>
            </c:ext>
          </c:extLst>
        </c:ser>
        <c:ser>
          <c:idx val="2"/>
          <c:order val="2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</c:numCache>
            </c:numRef>
          </c:xVal>
          <c:yVal>
            <c:numRef>
              <c:f>Sheet1!$Z$4:$Z$14</c:f>
              <c:numCache>
                <c:formatCode>0.00E+00</c:formatCode>
                <c:ptCount val="11"/>
                <c:pt idx="0">
                  <c:v>-25.852592567381034</c:v>
                </c:pt>
                <c:pt idx="1">
                  <c:v>-25.934678660868283</c:v>
                </c:pt>
                <c:pt idx="2">
                  <c:v>-26.016764754355531</c:v>
                </c:pt>
                <c:pt idx="3">
                  <c:v>-26.09885084784278</c:v>
                </c:pt>
                <c:pt idx="4">
                  <c:v>-26.180936941330025</c:v>
                </c:pt>
                <c:pt idx="5">
                  <c:v>-26.263023034817273</c:v>
                </c:pt>
                <c:pt idx="6">
                  <c:v>-26.345109128304522</c:v>
                </c:pt>
                <c:pt idx="7">
                  <c:v>-26.42719522179177</c:v>
                </c:pt>
                <c:pt idx="8">
                  <c:v>-26.509281315279015</c:v>
                </c:pt>
                <c:pt idx="9">
                  <c:v>-26.591367408766263</c:v>
                </c:pt>
                <c:pt idx="10">
                  <c:v>-26.673453502253512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B-4523-B539-EB27C0F2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68600"/>
        <c:axId val="496068928"/>
      </c:scatterChart>
      <c:valAx>
        <c:axId val="49606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Concentration/Partial Pressure (Molar/ 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8928"/>
        <c:crosses val="autoZero"/>
        <c:crossBetween val="midCat"/>
        <c:majorUnit val="1.0000000000000003E-4"/>
      </c:valAx>
      <c:valAx>
        <c:axId val="4960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G (kcal/eeq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G vs amount of Electron Acceptor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1.9999999999999999E-6</c:v>
                </c:pt>
                <c:pt idx="1">
                  <c:v>3.9999999999999998E-6</c:v>
                </c:pt>
                <c:pt idx="2">
                  <c:v>7.9999999999999996E-6</c:v>
                </c:pt>
                <c:pt idx="3">
                  <c:v>1.5999999999999999E-5</c:v>
                </c:pt>
                <c:pt idx="4">
                  <c:v>3.1999999999999999E-5</c:v>
                </c:pt>
                <c:pt idx="5">
                  <c:v>6.3999999999999997E-5</c:v>
                </c:pt>
                <c:pt idx="6">
                  <c:v>1.2799999999999999E-4</c:v>
                </c:pt>
                <c:pt idx="7">
                  <c:v>2.5599999999999999E-4</c:v>
                </c:pt>
                <c:pt idx="8">
                  <c:v>5.1199999999999998E-4</c:v>
                </c:pt>
                <c:pt idx="9">
                  <c:v>1.024E-3</c:v>
                </c:pt>
                <c:pt idx="10">
                  <c:v>2.0479999999999999E-3</c:v>
                </c:pt>
                <c:pt idx="11">
                  <c:v>4.0959999999999998E-3</c:v>
                </c:pt>
                <c:pt idx="12">
                  <c:v>8.1919999999999996E-3</c:v>
                </c:pt>
                <c:pt idx="13">
                  <c:v>1.6383999999999999E-2</c:v>
                </c:pt>
                <c:pt idx="14">
                  <c:v>3.2767999999999999E-2</c:v>
                </c:pt>
                <c:pt idx="15">
                  <c:v>6.5535999999999997E-2</c:v>
                </c:pt>
                <c:pt idx="16">
                  <c:v>0.13107199999999999</c:v>
                </c:pt>
                <c:pt idx="17">
                  <c:v>0.2</c:v>
                </c:pt>
              </c:numCache>
            </c:numRef>
          </c:xVal>
          <c:yVal>
            <c:numRef>
              <c:f>'half rxns'!$A$4:$A$21</c:f>
              <c:numCache>
                <c:formatCode>0.00E+00</c:formatCode>
                <c:ptCount val="18"/>
                <c:pt idx="0">
                  <c:v>-16.732476865697773</c:v>
                </c:pt>
                <c:pt idx="1">
                  <c:v>-16.83508448255683</c:v>
                </c:pt>
                <c:pt idx="2">
                  <c:v>-16.937692099415891</c:v>
                </c:pt>
                <c:pt idx="3">
                  <c:v>-17.040299716274951</c:v>
                </c:pt>
                <c:pt idx="4">
                  <c:v>-17.142907333134008</c:v>
                </c:pt>
                <c:pt idx="5">
                  <c:v>-17.245514949993069</c:v>
                </c:pt>
                <c:pt idx="6">
                  <c:v>-17.34812256685213</c:v>
                </c:pt>
                <c:pt idx="7">
                  <c:v>-17.450730183711187</c:v>
                </c:pt>
                <c:pt idx="8">
                  <c:v>-17.553337800570247</c:v>
                </c:pt>
                <c:pt idx="9">
                  <c:v>-17.655945417429308</c:v>
                </c:pt>
                <c:pt idx="10">
                  <c:v>-17.758553034288369</c:v>
                </c:pt>
                <c:pt idx="11">
                  <c:v>-17.861160651147426</c:v>
                </c:pt>
                <c:pt idx="12">
                  <c:v>-17.963768268006486</c:v>
                </c:pt>
                <c:pt idx="13">
                  <c:v>-18.066375884865547</c:v>
                </c:pt>
                <c:pt idx="14">
                  <c:v>-18.168983501724604</c:v>
                </c:pt>
                <c:pt idx="15">
                  <c:v>-18.271591118583665</c:v>
                </c:pt>
                <c:pt idx="16">
                  <c:v>-18.374198735442725</c:v>
                </c:pt>
                <c:pt idx="17">
                  <c:v>-18.436752491665512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476-9858-E8C7F2FD5946}"/>
            </c:ext>
          </c:extLst>
        </c:ser>
        <c:ser>
          <c:idx val="1"/>
          <c:order val="1"/>
          <c:tx>
            <c:v>Sulfate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'half rxns'!$B$4:$B$21</c:f>
              <c:numCache>
                <c:formatCode>0.00E+00</c:formatCode>
                <c:ptCount val="18"/>
                <c:pt idx="0">
                  <c:v>4.9145724374032254</c:v>
                </c:pt>
                <c:pt idx="1">
                  <c:v>4.8632686289736959</c:v>
                </c:pt>
                <c:pt idx="2">
                  <c:v>4.8119648205441665</c:v>
                </c:pt>
                <c:pt idx="3">
                  <c:v>4.7606610121146362</c:v>
                </c:pt>
                <c:pt idx="4">
                  <c:v>4.7093572036851068</c:v>
                </c:pt>
                <c:pt idx="5">
                  <c:v>4.6580533952555774</c:v>
                </c:pt>
                <c:pt idx="6">
                  <c:v>4.6067495868260471</c:v>
                </c:pt>
                <c:pt idx="7">
                  <c:v>4.5554457783965177</c:v>
                </c:pt>
                <c:pt idx="8">
                  <c:v>4.5041419699669873</c:v>
                </c:pt>
                <c:pt idx="9">
                  <c:v>4.4528381615374579</c:v>
                </c:pt>
                <c:pt idx="10">
                  <c:v>4.4015343531079285</c:v>
                </c:pt>
                <c:pt idx="11">
                  <c:v>4.3502305446783982</c:v>
                </c:pt>
                <c:pt idx="12">
                  <c:v>4.2989267362488688</c:v>
                </c:pt>
                <c:pt idx="13">
                  <c:v>4.2476229278193385</c:v>
                </c:pt>
                <c:pt idx="14">
                  <c:v>4.1963191193898091</c:v>
                </c:pt>
                <c:pt idx="15">
                  <c:v>4.1450153109602788</c:v>
                </c:pt>
                <c:pt idx="16">
                  <c:v>4.0937115025307493</c:v>
                </c:pt>
                <c:pt idx="17">
                  <c:v>4.0624346244193559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3-4476-9858-E8C7F2FD5946}"/>
            </c:ext>
          </c:extLst>
        </c:ser>
        <c:ser>
          <c:idx val="2"/>
          <c:order val="2"/>
          <c:tx>
            <c:v>Iron III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'half rxns'!$C$4:$C$21</c:f>
              <c:numCache>
                <c:formatCode>0.00E+00</c:formatCode>
                <c:ptCount val="18"/>
                <c:pt idx="0">
                  <c:v>-15.024158998451616</c:v>
                </c:pt>
                <c:pt idx="1">
                  <c:v>-15.434589465887854</c:v>
                </c:pt>
                <c:pt idx="2">
                  <c:v>-15.845019933324092</c:v>
                </c:pt>
                <c:pt idx="3">
                  <c:v>-16.255450400760331</c:v>
                </c:pt>
                <c:pt idx="4">
                  <c:v>-16.66588086819657</c:v>
                </c:pt>
                <c:pt idx="5">
                  <c:v>-17.076311335632809</c:v>
                </c:pt>
                <c:pt idx="6">
                  <c:v>-17.486741803069044</c:v>
                </c:pt>
                <c:pt idx="7">
                  <c:v>-17.897172270505283</c:v>
                </c:pt>
                <c:pt idx="8">
                  <c:v>-18.307602737941522</c:v>
                </c:pt>
                <c:pt idx="9">
                  <c:v>-18.718033205377761</c:v>
                </c:pt>
                <c:pt idx="10">
                  <c:v>-19.128463672814</c:v>
                </c:pt>
                <c:pt idx="11">
                  <c:v>-19.538894140250235</c:v>
                </c:pt>
                <c:pt idx="12">
                  <c:v>-19.949324607686474</c:v>
                </c:pt>
                <c:pt idx="13">
                  <c:v>-20.359755075122713</c:v>
                </c:pt>
                <c:pt idx="14">
                  <c:v>-20.770185542558952</c:v>
                </c:pt>
                <c:pt idx="15">
                  <c:v>-21.180616009995191</c:v>
                </c:pt>
                <c:pt idx="16">
                  <c:v>-21.591046477431426</c:v>
                </c:pt>
                <c:pt idx="17">
                  <c:v>-21.841261502322578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13-4476-9858-E8C7F2FD5946}"/>
            </c:ext>
          </c:extLst>
        </c:ser>
        <c:ser>
          <c:idx val="3"/>
          <c:order val="3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3.1999999999999999E-5</c:v>
                </c:pt>
                <c:pt idx="6">
                  <c:v>6.3999999999999997E-5</c:v>
                </c:pt>
                <c:pt idx="7">
                  <c:v>1.2799999999999999E-4</c:v>
                </c:pt>
                <c:pt idx="8">
                  <c:v>2.5599999999999999E-4</c:v>
                </c:pt>
                <c:pt idx="9">
                  <c:v>5.1199999999999998E-4</c:v>
                </c:pt>
                <c:pt idx="10">
                  <c:v>1.024E-3</c:v>
                </c:pt>
                <c:pt idx="11">
                  <c:v>2.0479999999999999E-3</c:v>
                </c:pt>
                <c:pt idx="12">
                  <c:v>4.0959999999999998E-3</c:v>
                </c:pt>
                <c:pt idx="13">
                  <c:v>8.1919999999999996E-3</c:v>
                </c:pt>
                <c:pt idx="14">
                  <c:v>1.6383999999999999E-2</c:v>
                </c:pt>
                <c:pt idx="15">
                  <c:v>3.2767999999999999E-2</c:v>
                </c:pt>
                <c:pt idx="16">
                  <c:v>6.5535999999999997E-2</c:v>
                </c:pt>
                <c:pt idx="17">
                  <c:v>0.1</c:v>
                </c:pt>
              </c:numCache>
            </c:numRef>
          </c:xVal>
          <c:yVal>
            <c:numRef>
              <c:f>'half rxns'!$D$4:$D$21</c:f>
              <c:numCache>
                <c:formatCode>0.00E+00</c:formatCode>
                <c:ptCount val="18"/>
                <c:pt idx="0">
                  <c:v>-15.505108308917517</c:v>
                </c:pt>
                <c:pt idx="1">
                  <c:v>-15.587194402404764</c:v>
                </c:pt>
                <c:pt idx="2">
                  <c:v>-15.669280495892012</c:v>
                </c:pt>
                <c:pt idx="3">
                  <c:v>-15.751366589379259</c:v>
                </c:pt>
                <c:pt idx="4">
                  <c:v>-15.833452682866508</c:v>
                </c:pt>
                <c:pt idx="5">
                  <c:v>-15.915538776353754</c:v>
                </c:pt>
                <c:pt idx="6">
                  <c:v>-15.997624869841003</c:v>
                </c:pt>
                <c:pt idx="7">
                  <c:v>-16.07971096332825</c:v>
                </c:pt>
                <c:pt idx="8">
                  <c:v>-16.161797056815498</c:v>
                </c:pt>
                <c:pt idx="9">
                  <c:v>-16.243883150302747</c:v>
                </c:pt>
                <c:pt idx="10">
                  <c:v>-16.325969243789991</c:v>
                </c:pt>
                <c:pt idx="11">
                  <c:v>-16.40805533727724</c:v>
                </c:pt>
                <c:pt idx="12">
                  <c:v>-16.490141430764488</c:v>
                </c:pt>
                <c:pt idx="13">
                  <c:v>-16.572227524251737</c:v>
                </c:pt>
                <c:pt idx="14">
                  <c:v>-16.654313617738985</c:v>
                </c:pt>
                <c:pt idx="15">
                  <c:v>-16.73639971122623</c:v>
                </c:pt>
                <c:pt idx="16">
                  <c:v>-16.818485804713479</c:v>
                </c:pt>
                <c:pt idx="17">
                  <c:v>-16.868528809691711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3-4476-9858-E8C7F2FD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13552"/>
        <c:axId val="391775120"/>
      </c:scatterChart>
      <c:valAx>
        <c:axId val="3911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/Partial Pressure of EA (M/atm)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5120"/>
        <c:crosses val="autoZero"/>
        <c:crossBetween val="midCat"/>
      </c:valAx>
      <c:valAx>
        <c:axId val="391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G (kcal/eeq)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30</xdr:row>
      <xdr:rowOff>180975</xdr:rowOff>
    </xdr:from>
    <xdr:to>
      <xdr:col>16</xdr:col>
      <xdr:colOff>371475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BDFF-A64F-465C-BD32-8EEAE2E35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230717</xdr:colOff>
      <xdr:row>23</xdr:row>
      <xdr:rowOff>76200</xdr:rowOff>
    </xdr:from>
    <xdr:to>
      <xdr:col>28</xdr:col>
      <xdr:colOff>581025</xdr:colOff>
      <xdr:row>38</xdr:row>
      <xdr:rowOff>147109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0077B-EAE4-4CB3-9E06-2C0227D2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476250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7A892-6787-40B3-A178-D8DEB1350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A15" zoomScaleNormal="100" workbookViewId="0">
      <selection activeCell="O30" sqref="O30"/>
    </sheetView>
  </sheetViews>
  <sheetFormatPr defaultRowHeight="15" x14ac:dyDescent="0.25"/>
  <cols>
    <col min="5" max="5" width="1.5703125" customWidth="1"/>
    <col min="6" max="6" width="5" bestFit="1" customWidth="1"/>
    <col min="7" max="7" width="8.28515625" bestFit="1" customWidth="1"/>
    <col min="12" max="12" width="4.42578125" bestFit="1" customWidth="1"/>
    <col min="13" max="13" width="8.5703125" bestFit="1" customWidth="1"/>
    <col min="14" max="14" width="8.28515625" bestFit="1" customWidth="1"/>
    <col min="15" max="15" width="8.28515625" customWidth="1"/>
    <col min="16" max="16" width="9.140625" customWidth="1"/>
    <col min="17" max="17" width="7.28515625" customWidth="1"/>
    <col min="18" max="18" width="8.7109375" customWidth="1"/>
  </cols>
  <sheetData>
    <row r="1" spans="1:26" x14ac:dyDescent="0.25">
      <c r="A1" t="s">
        <v>4</v>
      </c>
      <c r="B1" t="s">
        <v>5</v>
      </c>
      <c r="C1" t="s">
        <v>5</v>
      </c>
      <c r="D1" t="s">
        <v>5</v>
      </c>
      <c r="E1" t="s">
        <v>12</v>
      </c>
      <c r="F1" t="s">
        <v>13</v>
      </c>
      <c r="G1" t="s">
        <v>12</v>
      </c>
      <c r="H1" t="s">
        <v>12</v>
      </c>
      <c r="I1" t="s">
        <v>15</v>
      </c>
      <c r="J1" t="s">
        <v>16</v>
      </c>
      <c r="K1" t="s">
        <v>17</v>
      </c>
      <c r="L1" t="s">
        <v>13</v>
      </c>
      <c r="M1" t="s">
        <v>12</v>
      </c>
      <c r="N1" s="5" t="s">
        <v>12</v>
      </c>
      <c r="O1" s="3" t="s">
        <v>20</v>
      </c>
      <c r="P1" t="s">
        <v>21</v>
      </c>
      <c r="Q1" t="s">
        <v>22</v>
      </c>
      <c r="R1" s="5" t="s">
        <v>23</v>
      </c>
      <c r="S1" s="7" t="s">
        <v>25</v>
      </c>
      <c r="T1" s="7" t="s">
        <v>26</v>
      </c>
      <c r="U1" s="7" t="s">
        <v>27</v>
      </c>
      <c r="V1" s="8" t="s">
        <v>34</v>
      </c>
      <c r="W1" s="7" t="s">
        <v>25</v>
      </c>
      <c r="X1" s="7" t="s">
        <v>26</v>
      </c>
      <c r="Y1" s="7" t="s">
        <v>27</v>
      </c>
      <c r="Z1" s="8" t="s">
        <v>34</v>
      </c>
    </row>
    <row r="2" spans="1:26" x14ac:dyDescent="0.25">
      <c r="A2">
        <v>0.25</v>
      </c>
      <c r="B2" s="2">
        <f>0.125</f>
        <v>0.125</v>
      </c>
      <c r="C2">
        <v>1</v>
      </c>
      <c r="D2">
        <v>0.2</v>
      </c>
      <c r="E2">
        <v>0</v>
      </c>
      <c r="F2">
        <f>0.25</f>
        <v>0.25</v>
      </c>
      <c r="G2">
        <f>1/24</f>
        <v>4.1666666666666664E-2</v>
      </c>
      <c r="H2">
        <v>1</v>
      </c>
      <c r="I2">
        <v>1</v>
      </c>
      <c r="J2">
        <f>19/16</f>
        <v>1.1875</v>
      </c>
      <c r="K2" s="2">
        <v>1.2</v>
      </c>
      <c r="L2" s="2">
        <v>0.1</v>
      </c>
      <c r="M2">
        <f>1/16</f>
        <v>6.25E-2</v>
      </c>
      <c r="N2" s="5">
        <f>1/16</f>
        <v>6.25E-2</v>
      </c>
      <c r="O2" s="3" t="s">
        <v>24</v>
      </c>
      <c r="P2" t="s">
        <v>24</v>
      </c>
      <c r="Q2" t="s">
        <v>24</v>
      </c>
      <c r="R2" s="5" t="s">
        <v>24</v>
      </c>
      <c r="S2" s="7" t="s">
        <v>35</v>
      </c>
      <c r="T2" s="7" t="s">
        <v>35</v>
      </c>
      <c r="U2" s="7" t="s">
        <v>35</v>
      </c>
      <c r="V2" s="8" t="s">
        <v>35</v>
      </c>
      <c r="W2" s="7" t="s">
        <v>36</v>
      </c>
      <c r="X2" s="7" t="s">
        <v>36</v>
      </c>
      <c r="Y2" s="7" t="s">
        <v>36</v>
      </c>
      <c r="Z2" s="7" t="s">
        <v>36</v>
      </c>
    </row>
    <row r="3" spans="1:26" x14ac:dyDescent="0.25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10</v>
      </c>
      <c r="K3" t="s">
        <v>10</v>
      </c>
      <c r="L3" t="s">
        <v>11</v>
      </c>
      <c r="M3" t="s">
        <v>18</v>
      </c>
      <c r="N3" s="5" t="s">
        <v>19</v>
      </c>
      <c r="O3" s="3"/>
      <c r="R3" s="5"/>
      <c r="V3" s="5"/>
    </row>
    <row r="4" spans="1:26" x14ac:dyDescent="0.25">
      <c r="A4">
        <v>1.9999999999999999E-6</v>
      </c>
      <c r="B4">
        <v>9.9999999999999995E-7</v>
      </c>
      <c r="C4">
        <v>9.9999999999999995E-7</v>
      </c>
      <c r="D4">
        <v>9.9999999999999995E-7</v>
      </c>
      <c r="E4" s="1">
        <v>7.0000000000000007E-2</v>
      </c>
      <c r="F4">
        <v>0.02</v>
      </c>
      <c r="G4" s="1">
        <v>0.01</v>
      </c>
      <c r="H4" s="1">
        <v>1E-4</v>
      </c>
      <c r="I4" s="1">
        <v>9.9999999999999995E-8</v>
      </c>
      <c r="J4" s="1">
        <v>9.9999999999999995E-8</v>
      </c>
      <c r="K4" s="1">
        <v>9.9999999999999995E-8</v>
      </c>
      <c r="L4">
        <v>0.8</v>
      </c>
      <c r="M4" s="1">
        <v>9.9999999999999995E-8</v>
      </c>
      <c r="N4" s="6">
        <v>9.9999999999999995E-8</v>
      </c>
      <c r="O4" s="4">
        <f>1/((A4^$A$2) * (I4/0.0000001)^$I$2)</f>
        <v>26.591479484724939</v>
      </c>
      <c r="P4" s="1">
        <f>(M4^$M$2 * N4^$N$2)/(B4^$B$2 * (J4/0.0000001)^$J$2)</f>
        <v>0.74989420933245565</v>
      </c>
      <c r="Q4">
        <f>(H4^$H$2)/(C4^$C$2)</f>
        <v>100.00000000000001</v>
      </c>
      <c r="R4" s="6">
        <f>(L4^$L$2)/(D4^$D$2 * (K4/0.0000001)^$K$2)</f>
        <v>15.499189875483374</v>
      </c>
      <c r="S4" s="1">
        <f>O4*(($F$4^$F$2)*($I$4/0.0000001)^$I$2)/($G$4^$G$2)</f>
        <v>12.115276586285882</v>
      </c>
      <c r="T4" s="1">
        <f>P4*(($F$4^$F$2)*($I$4/0.0000001)^$I$2)/($G$4^$G$2)</f>
        <v>0.34165740051190835</v>
      </c>
      <c r="U4" s="1">
        <f>Q4*(($F$4^$F$2)*($I$4/0.0000001)^$I$2)/($G$4^$G$2)</f>
        <v>45.560746603983866</v>
      </c>
      <c r="V4" s="6">
        <f>R4*(($F$4^$F$2)*($I$4/0.0000001)^$I$2)/($G$4^$G$2)</f>
        <v>7.0615466248393011</v>
      </c>
      <c r="W4" s="1">
        <f>$A$26+($H$23*$J$23*LN(S4))</f>
        <v>-27.079961124161294</v>
      </c>
      <c r="X4" s="1">
        <f>$B$26+($H$23*$J$23*LN(T4))</f>
        <v>-5.4329118210602942</v>
      </c>
      <c r="Y4" s="1">
        <f>$C$26+($H$23*$J$23*LN(U4))</f>
        <v>-25.371643256915139</v>
      </c>
      <c r="Z4" s="1">
        <f>$D$26+($H$23*$J$23*LN(V4))</f>
        <v>-25.852592567381034</v>
      </c>
    </row>
    <row r="5" spans="1:26" x14ac:dyDescent="0.25">
      <c r="A5">
        <f t="shared" ref="A5:D5" si="0">A4*2</f>
        <v>3.9999999999999998E-6</v>
      </c>
      <c r="B5">
        <f t="shared" si="0"/>
        <v>1.9999999999999999E-6</v>
      </c>
      <c r="C5">
        <f t="shared" si="0"/>
        <v>1.9999999999999999E-6</v>
      </c>
      <c r="D5">
        <f t="shared" si="0"/>
        <v>1.9999999999999999E-6</v>
      </c>
      <c r="E5" s="1">
        <v>7.0000000000000007E-2</v>
      </c>
      <c r="F5">
        <v>0.02</v>
      </c>
      <c r="G5" s="1">
        <v>0.01</v>
      </c>
      <c r="H5" s="1">
        <v>1E-4</v>
      </c>
      <c r="I5" s="1">
        <v>9.9999999999999995E-8</v>
      </c>
      <c r="J5" s="1">
        <v>9.9999999999999995E-8</v>
      </c>
      <c r="K5" s="1">
        <v>9.9999999999999995E-8</v>
      </c>
      <c r="L5">
        <v>0.8</v>
      </c>
      <c r="M5" s="1">
        <v>9.9999999999999995E-8</v>
      </c>
      <c r="N5" s="6">
        <v>9.9999999999999995E-8</v>
      </c>
      <c r="O5" s="4">
        <f>1/((A5^$A$2) * (I5/0.0000001)^$I$2)</f>
        <v>22.360679774997894</v>
      </c>
      <c r="P5" s="1">
        <f>(M5^$M$2 * N5^$N$2)/(B5^$B$2 * (J5/0.0000001)^$J$2)</f>
        <v>0.68765602193363196</v>
      </c>
      <c r="Q5">
        <f>(H5^$H$2)/(C5^$C$2)</f>
        <v>50.000000000000007</v>
      </c>
      <c r="R5" s="6">
        <f t="shared" ref="R5:R21" si="1">(L5^$L$2)/(D5^$D$2 * (K5/0.0000001)^$K$2)</f>
        <v>13.492828476735635</v>
      </c>
      <c r="S5" s="1">
        <f t="shared" ref="S5:S21" si="2">O5*(($F$4^$F$2)*($I$4/0.0000001)^$I$2)/($G$4^$G$2)</f>
        <v>10.187692651215059</v>
      </c>
      <c r="T5" s="1">
        <f t="shared" ref="T5:T21" si="3">P5*(($F$4^$F$2)*($I$4/0.0000001)^$I$2)/($G$4^$G$2)</f>
        <v>0.31330121766021768</v>
      </c>
      <c r="U5" s="1">
        <f t="shared" ref="U5:U21" si="4">Q5*(($F$4^$F$2)*($I$4/0.0000001)^$I$2)/($G$4^$G$2)</f>
        <v>22.780373301991933</v>
      </c>
      <c r="V5" s="6">
        <f t="shared" ref="V5:V21" si="5">R5*(($F$4^$F$2)*($I$4/0.0000001)^$I$2)/($G$4^$G$2)</f>
        <v>6.1474333919956976</v>
      </c>
      <c r="W5" s="1">
        <f>$A$26+($H$23*$J$23*LN(S5))</f>
        <v>-27.182568741020354</v>
      </c>
      <c r="X5" s="1">
        <f>$B$26+($H$23*$J$23*LN(T5))</f>
        <v>-5.4842156294898246</v>
      </c>
      <c r="Y5" s="1">
        <f>$C$26+($H$23*$J$23*LN(U5))</f>
        <v>-25.782073724351378</v>
      </c>
      <c r="Z5" s="1">
        <f>$D$26+($H$23*$J$23*LN(V5))</f>
        <v>-25.934678660868283</v>
      </c>
    </row>
    <row r="6" spans="1:26" x14ac:dyDescent="0.25">
      <c r="A6">
        <f>A5*2</f>
        <v>7.9999999999999996E-6</v>
      </c>
      <c r="B6">
        <f>B5*2</f>
        <v>3.9999999999999998E-6</v>
      </c>
      <c r="C6">
        <f>C5*2</f>
        <v>3.9999999999999998E-6</v>
      </c>
      <c r="D6">
        <f>D5*2</f>
        <v>3.9999999999999998E-6</v>
      </c>
      <c r="E6" s="1">
        <v>7.0000000000000007E-2</v>
      </c>
      <c r="F6">
        <v>0.02</v>
      </c>
      <c r="G6" s="1">
        <v>0.01</v>
      </c>
      <c r="H6" s="1">
        <v>1E-4</v>
      </c>
      <c r="I6" s="1">
        <v>9.9999999999999995E-8</v>
      </c>
      <c r="J6" s="1">
        <v>9.9999999999999995E-8</v>
      </c>
      <c r="K6" s="1">
        <v>9.9999999999999995E-8</v>
      </c>
      <c r="L6">
        <v>0.8</v>
      </c>
      <c r="M6" s="1">
        <v>9.9999999999999995E-8</v>
      </c>
      <c r="N6" s="6">
        <v>9.9999999999999995E-8</v>
      </c>
      <c r="O6" s="4">
        <f>1/((A6^$A$2) * (I6/0.0000001)^$I$2)</f>
        <v>18.803015465431965</v>
      </c>
      <c r="P6" s="1">
        <f>(M6^$M$2 * N6^$N$2)/(B6^$B$2 * (J6/0.0000001)^$J$2)</f>
        <v>0.63058335244718056</v>
      </c>
      <c r="Q6">
        <f>(H6^$H$2)/(C6^$C$2)</f>
        <v>25.000000000000004</v>
      </c>
      <c r="R6" s="6">
        <f t="shared" si="1"/>
        <v>11.746189430880191</v>
      </c>
      <c r="S6" s="1">
        <f t="shared" si="2"/>
        <v>8.5667942301133539</v>
      </c>
      <c r="T6" s="1">
        <f t="shared" si="3"/>
        <v>0.28729848333536639</v>
      </c>
      <c r="U6" s="1">
        <f t="shared" si="4"/>
        <v>11.390186650995966</v>
      </c>
      <c r="V6" s="6">
        <f t="shared" si="5"/>
        <v>5.3516516022272578</v>
      </c>
      <c r="W6" s="1">
        <f>$A$26+($H$23*$J$23*LN(S6))</f>
        <v>-27.285176357879411</v>
      </c>
      <c r="X6" s="1">
        <f>$B$26+($H$23*$J$23*LN(T6))</f>
        <v>-5.535519437919354</v>
      </c>
      <c r="Y6" s="1">
        <f>$C$26+($H$23*$J$23*LN(U6))</f>
        <v>-26.192504191787616</v>
      </c>
      <c r="Z6" s="1">
        <f>$D$26+($H$23*$J$23*LN(V6))</f>
        <v>-26.016764754355531</v>
      </c>
    </row>
    <row r="7" spans="1:26" x14ac:dyDescent="0.25">
      <c r="A7">
        <f>A6*2</f>
        <v>1.5999999999999999E-5</v>
      </c>
      <c r="B7">
        <f>B6*2</f>
        <v>7.9999999999999996E-6</v>
      </c>
      <c r="C7">
        <f>C6*2</f>
        <v>7.9999999999999996E-6</v>
      </c>
      <c r="D7">
        <f>D6*2</f>
        <v>7.9999999999999996E-6</v>
      </c>
      <c r="E7" s="1">
        <v>7.0000000000000007E-2</v>
      </c>
      <c r="F7">
        <v>0.02</v>
      </c>
      <c r="G7" s="1">
        <v>0.01</v>
      </c>
      <c r="H7" s="1">
        <v>1E-4</v>
      </c>
      <c r="I7" s="1">
        <v>9.9999999999999995E-8</v>
      </c>
      <c r="J7" s="1">
        <v>9.9999999999999995E-8</v>
      </c>
      <c r="K7" s="1">
        <v>9.9999999999999995E-8</v>
      </c>
      <c r="L7">
        <v>0.8</v>
      </c>
      <c r="M7" s="1">
        <v>9.9999999999999995E-8</v>
      </c>
      <c r="N7" s="6">
        <v>9.9999999999999995E-8</v>
      </c>
      <c r="O7" s="4">
        <f>1/((A7^$A$2) * (I7/0.0000001)^$I$2)</f>
        <v>15.811388300841895</v>
      </c>
      <c r="P7" s="1">
        <f>(M7^$M$2 * N7^$N$2)/(B7^$B$2 * (J7/0.0000001)^$J$2)</f>
        <v>0.57824748377162072</v>
      </c>
      <c r="Q7">
        <f>(H7^$H$2)/(C7^$C$2)</f>
        <v>12.500000000000002</v>
      </c>
      <c r="R7" s="6">
        <f t="shared" si="1"/>
        <v>10.225651825635731</v>
      </c>
      <c r="S7" s="1">
        <f t="shared" si="2"/>
        <v>7.2037865583185248</v>
      </c>
      <c r="T7" s="1">
        <f t="shared" si="3"/>
        <v>0.2634538708251008</v>
      </c>
      <c r="U7" s="1">
        <f t="shared" si="4"/>
        <v>5.6950933254979832</v>
      </c>
      <c r="V7" s="6">
        <f t="shared" si="5"/>
        <v>4.6588833168835446</v>
      </c>
      <c r="W7" s="1">
        <f>$A$26+($H$23*$J$23*LN(S7))</f>
        <v>-27.387783974738472</v>
      </c>
      <c r="X7" s="1">
        <f>$B$26+($H$23*$J$23*LN(T7))</f>
        <v>-5.5868232463488843</v>
      </c>
      <c r="Y7" s="1">
        <f>$C$26+($H$23*$J$23*LN(U7))</f>
        <v>-26.602934659223852</v>
      </c>
      <c r="Z7" s="1">
        <f>$D$26+($H$23*$J$23*LN(V7))</f>
        <v>-26.09885084784278</v>
      </c>
    </row>
    <row r="8" spans="1:26" x14ac:dyDescent="0.25">
      <c r="A8">
        <f>A7*2</f>
        <v>3.1999999999999999E-5</v>
      </c>
      <c r="B8">
        <f>B7*2</f>
        <v>1.5999999999999999E-5</v>
      </c>
      <c r="C8">
        <f>C7*2</f>
        <v>1.5999999999999999E-5</v>
      </c>
      <c r="D8">
        <f>D7*2</f>
        <v>1.5999999999999999E-5</v>
      </c>
      <c r="E8" s="1">
        <v>7.0000000000000007E-2</v>
      </c>
      <c r="F8">
        <v>0.02</v>
      </c>
      <c r="G8" s="1">
        <v>0.01</v>
      </c>
      <c r="H8" s="1">
        <v>1E-4</v>
      </c>
      <c r="I8" s="1">
        <v>9.9999999999999995E-8</v>
      </c>
      <c r="J8" s="1">
        <v>9.9999999999999995E-8</v>
      </c>
      <c r="K8" s="1">
        <v>9.9999999999999995E-8</v>
      </c>
      <c r="L8">
        <v>0.8</v>
      </c>
      <c r="M8" s="1">
        <v>9.9999999999999995E-8</v>
      </c>
      <c r="N8" s="6">
        <v>9.9999999999999995E-8</v>
      </c>
      <c r="O8" s="4">
        <f>1/((A8^$A$2) * (I8/0.0000001)^$I$2)</f>
        <v>13.295739742362475</v>
      </c>
      <c r="P8" s="1">
        <f>(M8^$M$2 * N8^$N$2)/(B8^$B$2 * (J8/0.0000001)^$J$2)</f>
        <v>0.53025528059150373</v>
      </c>
      <c r="Q8">
        <f>(H8^$H$2)/(C8^$C$2)</f>
        <v>6.2500000000000009</v>
      </c>
      <c r="R8" s="6">
        <f t="shared" si="1"/>
        <v>8.9019469568772251</v>
      </c>
      <c r="S8" s="1">
        <f t="shared" si="2"/>
        <v>6.0576382931429436</v>
      </c>
      <c r="T8" s="1">
        <f t="shared" si="3"/>
        <v>0.24158826474453859</v>
      </c>
      <c r="U8" s="1">
        <f t="shared" si="4"/>
        <v>2.8475466627489916</v>
      </c>
      <c r="V8" s="6">
        <f t="shared" si="5"/>
        <v>4.0557934958438846</v>
      </c>
      <c r="W8" s="1">
        <f>$A$26+($H$23*$J$23*LN(S8))</f>
        <v>-27.490391591597533</v>
      </c>
      <c r="X8" s="1">
        <f>$B$26+($H$23*$J$23*LN(T8))</f>
        <v>-5.6381270547784137</v>
      </c>
      <c r="Y8" s="1">
        <f>$C$26+($H$23*$J$23*LN(U8))</f>
        <v>-27.013365126660091</v>
      </c>
      <c r="Z8" s="1">
        <f>$D$26+($H$23*$J$23*LN(V8))</f>
        <v>-26.180936941330025</v>
      </c>
    </row>
    <row r="9" spans="1:26" x14ac:dyDescent="0.25">
      <c r="A9">
        <f>A8*2</f>
        <v>6.3999999999999997E-5</v>
      </c>
      <c r="B9">
        <f>B8*2</f>
        <v>3.1999999999999999E-5</v>
      </c>
      <c r="C9">
        <f>C8*2</f>
        <v>3.1999999999999999E-5</v>
      </c>
      <c r="D9">
        <f>D8*2</f>
        <v>3.1999999999999999E-5</v>
      </c>
      <c r="E9" s="1">
        <v>7.0000000000000007E-2</v>
      </c>
      <c r="F9">
        <v>0.02</v>
      </c>
      <c r="G9" s="1">
        <v>0.01</v>
      </c>
      <c r="H9" s="1">
        <v>1E-4</v>
      </c>
      <c r="I9" s="1">
        <v>9.9999999999999995E-8</v>
      </c>
      <c r="J9" s="1">
        <v>9.9999999999999995E-8</v>
      </c>
      <c r="K9" s="1">
        <v>9.9999999999999995E-8</v>
      </c>
      <c r="L9">
        <v>0.8</v>
      </c>
      <c r="M9" s="1">
        <v>9.9999999999999995E-8</v>
      </c>
      <c r="N9" s="6">
        <v>9.9999999999999995E-8</v>
      </c>
      <c r="O9" s="4">
        <f>1/((A9^$A$2) * (I9/0.0000001)^$I$2)</f>
        <v>11.180339887498951</v>
      </c>
      <c r="P9" s="1">
        <f>(M9^$M$2 * N9^$N$2)/(B9^$B$2 * (J9/0.0000001)^$J$2)</f>
        <v>0.48624623623303648</v>
      </c>
      <c r="Q9">
        <f>(H9^$H$2)/(C9^$C$2)</f>
        <v>3.1250000000000004</v>
      </c>
      <c r="R9" s="6">
        <f t="shared" si="1"/>
        <v>7.7495949377416888</v>
      </c>
      <c r="S9" s="1">
        <f t="shared" si="2"/>
        <v>5.0938463256075313</v>
      </c>
      <c r="T9" s="1">
        <f t="shared" si="3"/>
        <v>0.22153741556154249</v>
      </c>
      <c r="U9" s="1">
        <f t="shared" si="4"/>
        <v>1.4237733313744958</v>
      </c>
      <c r="V9" s="6">
        <f t="shared" si="5"/>
        <v>3.5307733124196519</v>
      </c>
      <c r="W9" s="1">
        <f>$A$26+($H$23*$J$23*LN(S9))</f>
        <v>-27.59299920845659</v>
      </c>
      <c r="X9" s="1">
        <f>$B$26+($H$23*$J$23*LN(T9))</f>
        <v>-5.6894308632079431</v>
      </c>
      <c r="Y9" s="1">
        <f>$C$26+($H$23*$J$23*LN(U9))</f>
        <v>-27.42379559409633</v>
      </c>
      <c r="Z9" s="1">
        <f>$D$26+($H$23*$J$23*LN(V9))</f>
        <v>-26.263023034817273</v>
      </c>
    </row>
    <row r="10" spans="1:26" x14ac:dyDescent="0.25">
      <c r="A10">
        <f>A9*2</f>
        <v>1.2799999999999999E-4</v>
      </c>
      <c r="B10">
        <f>B9*2</f>
        <v>6.3999999999999997E-5</v>
      </c>
      <c r="C10">
        <f>C9*2</f>
        <v>6.3999999999999997E-5</v>
      </c>
      <c r="D10">
        <f>D9*2</f>
        <v>6.3999999999999997E-5</v>
      </c>
      <c r="E10" s="1">
        <v>7.0000000000000007E-2</v>
      </c>
      <c r="F10">
        <v>0.02</v>
      </c>
      <c r="G10" s="1">
        <v>0.01</v>
      </c>
      <c r="H10" s="1">
        <v>1E-4</v>
      </c>
      <c r="I10" s="1">
        <v>9.9999999999999995E-8</v>
      </c>
      <c r="J10" s="1">
        <v>9.9999999999999995E-8</v>
      </c>
      <c r="K10" s="1">
        <v>9.9999999999999995E-8</v>
      </c>
      <c r="L10">
        <v>0.8</v>
      </c>
      <c r="M10" s="1">
        <v>9.9999999999999995E-8</v>
      </c>
      <c r="N10" s="6">
        <v>9.9999999999999995E-8</v>
      </c>
      <c r="O10" s="4">
        <f>1/((A10^$A$2) * (I10/0.0000001)^$I$2)</f>
        <v>9.4015077327159862</v>
      </c>
      <c r="P10" s="1">
        <f>(M10^$M$2 * N10^$N$2)/(B10^$B$2 * (J10/0.0000001)^$J$2)</f>
        <v>0.44588976461874813</v>
      </c>
      <c r="Q10">
        <f>(H10^$H$2)/(C10^$C$2)</f>
        <v>1.5625000000000002</v>
      </c>
      <c r="R10" s="6">
        <f t="shared" si="1"/>
        <v>6.7464142383678176</v>
      </c>
      <c r="S10" s="1">
        <f t="shared" si="2"/>
        <v>4.2833971150566788</v>
      </c>
      <c r="T10" s="1">
        <f t="shared" si="3"/>
        <v>0.20315070579104791</v>
      </c>
      <c r="U10" s="1">
        <f t="shared" si="4"/>
        <v>0.7118866656872479</v>
      </c>
      <c r="V10" s="6">
        <f t="shared" si="5"/>
        <v>3.0737166959978488</v>
      </c>
      <c r="W10" s="1">
        <f>$A$26+($H$23*$J$23*LN(S10))</f>
        <v>-27.69560682531565</v>
      </c>
      <c r="X10" s="1">
        <f>$B$26+($H$23*$J$23*LN(T10))</f>
        <v>-5.7407346716374734</v>
      </c>
      <c r="Y10" s="1">
        <f>$C$26+($H$23*$J$23*LN(U10))</f>
        <v>-27.834226061532569</v>
      </c>
      <c r="Z10" s="1">
        <f>$D$26+($H$23*$J$23*LN(V10))</f>
        <v>-26.345109128304522</v>
      </c>
    </row>
    <row r="11" spans="1:26" x14ac:dyDescent="0.25">
      <c r="A11">
        <f>A10*2</f>
        <v>2.5599999999999999E-4</v>
      </c>
      <c r="B11">
        <f>B10*2</f>
        <v>1.2799999999999999E-4</v>
      </c>
      <c r="C11">
        <f>C10*2</f>
        <v>1.2799999999999999E-4</v>
      </c>
      <c r="D11">
        <f>D10*2</f>
        <v>1.2799999999999999E-4</v>
      </c>
      <c r="E11" s="1">
        <v>7.0000000000000007E-2</v>
      </c>
      <c r="F11">
        <v>0.02</v>
      </c>
      <c r="G11" s="1">
        <v>0.01</v>
      </c>
      <c r="H11" s="1">
        <v>1E-4</v>
      </c>
      <c r="I11" s="1">
        <v>9.9999999999999995E-8</v>
      </c>
      <c r="J11" s="1">
        <v>9.9999999999999995E-8</v>
      </c>
      <c r="K11" s="1">
        <v>9.9999999999999995E-8</v>
      </c>
      <c r="L11">
        <v>0.8</v>
      </c>
      <c r="M11" s="1">
        <v>9.9999999999999995E-8</v>
      </c>
      <c r="N11" s="6">
        <v>9.9999999999999995E-8</v>
      </c>
      <c r="O11" s="4">
        <f>1/((A11^$A$2) * (I11/0.0000001)^$I$2)</f>
        <v>7.905694150420949</v>
      </c>
      <c r="P11" s="1">
        <f>(M11^$M$2 * N11^$N$2)/(B11^$B$2 * (J11/0.0000001)^$J$2)</f>
        <v>0.40888271697897122</v>
      </c>
      <c r="Q11">
        <f>(H11^$H$2)/(C11^$C$2)</f>
        <v>0.78125000000000011</v>
      </c>
      <c r="R11" s="6">
        <f t="shared" si="1"/>
        <v>5.8730947154400965</v>
      </c>
      <c r="S11" s="1">
        <f t="shared" si="2"/>
        <v>3.6018932791592628</v>
      </c>
      <c r="T11" s="1">
        <f t="shared" si="3"/>
        <v>0.18629001859027355</v>
      </c>
      <c r="U11" s="1">
        <f t="shared" si="4"/>
        <v>0.35594333284362395</v>
      </c>
      <c r="V11" s="6">
        <f t="shared" si="5"/>
        <v>2.6758258011136293</v>
      </c>
      <c r="W11" s="1">
        <f>$A$26+($H$23*$J$23*LN(S11))</f>
        <v>-27.798214442174711</v>
      </c>
      <c r="X11" s="1">
        <f>$B$26+($H$23*$J$23*LN(T11))</f>
        <v>-5.7920384800670028</v>
      </c>
      <c r="Y11" s="1">
        <f>$C$26+($H$23*$J$23*LN(U11))</f>
        <v>-28.244656528968807</v>
      </c>
      <c r="Z11" s="1">
        <f>$D$26+($H$23*$J$23*LN(V11))</f>
        <v>-26.42719522179177</v>
      </c>
    </row>
    <row r="12" spans="1:26" x14ac:dyDescent="0.25">
      <c r="A12">
        <f>A11*2</f>
        <v>5.1199999999999998E-4</v>
      </c>
      <c r="B12">
        <f>B11*2</f>
        <v>2.5599999999999999E-4</v>
      </c>
      <c r="C12">
        <f>C11*2</f>
        <v>2.5599999999999999E-4</v>
      </c>
      <c r="D12">
        <f>D11*2</f>
        <v>2.5599999999999999E-4</v>
      </c>
      <c r="E12" s="1">
        <v>7.0000000000000007E-2</v>
      </c>
      <c r="F12">
        <v>0.02</v>
      </c>
      <c r="G12" s="1">
        <v>0.01</v>
      </c>
      <c r="H12" s="1">
        <v>1E-4</v>
      </c>
      <c r="I12" s="1">
        <v>9.9999999999999995E-8</v>
      </c>
      <c r="J12" s="1">
        <v>9.9999999999999995E-8</v>
      </c>
      <c r="K12" s="1">
        <v>9.9999999999999995E-8</v>
      </c>
      <c r="L12">
        <v>0.8</v>
      </c>
      <c r="M12" s="1">
        <v>9.9999999999999995E-8</v>
      </c>
      <c r="N12" s="6">
        <v>9.9999999999999995E-8</v>
      </c>
      <c r="O12" s="4">
        <f>1/((A12^$A$2) * (I12/0.0000001)^$I$2)</f>
        <v>6.6478698711812347</v>
      </c>
      <c r="P12" s="1">
        <f>(M12^$M$2 * N12^$N$2)/(B12^$B$2 * (J12/0.0000001)^$J$2)</f>
        <v>0.37494710466622788</v>
      </c>
      <c r="Q12">
        <f>(H12^$H$2)/(C12^$C$2)</f>
        <v>0.39062500000000006</v>
      </c>
      <c r="R12" s="6">
        <f t="shared" si="1"/>
        <v>5.1128259128178657</v>
      </c>
      <c r="S12" s="1">
        <f t="shared" si="2"/>
        <v>3.0288191465714704</v>
      </c>
      <c r="T12" s="1">
        <f t="shared" si="3"/>
        <v>0.17082870025595423</v>
      </c>
      <c r="U12" s="1">
        <f t="shared" si="4"/>
        <v>0.17797166642181197</v>
      </c>
      <c r="V12" s="6">
        <f t="shared" si="5"/>
        <v>2.3294416584417723</v>
      </c>
      <c r="W12" s="1">
        <f>$A$26+($H$23*$J$23*LN(S12))</f>
        <v>-27.900822059033771</v>
      </c>
      <c r="X12" s="1">
        <f>$B$26+($H$23*$J$23*LN(T12))</f>
        <v>-5.8433422884965331</v>
      </c>
      <c r="Y12" s="1">
        <f>$C$26+($H$23*$J$23*LN(U12))</f>
        <v>-28.655086996405043</v>
      </c>
      <c r="Z12" s="1">
        <f>$D$26+($H$23*$J$23*LN(V12))</f>
        <v>-26.509281315279015</v>
      </c>
    </row>
    <row r="13" spans="1:26" x14ac:dyDescent="0.25">
      <c r="A13">
        <f>A12*2</f>
        <v>1.024E-3</v>
      </c>
      <c r="B13">
        <f>B12*2</f>
        <v>5.1199999999999998E-4</v>
      </c>
      <c r="C13">
        <f>C12*2</f>
        <v>5.1199999999999998E-4</v>
      </c>
      <c r="D13">
        <f>D12*2</f>
        <v>5.1199999999999998E-4</v>
      </c>
      <c r="E13" s="1">
        <v>7.0000000000000007E-2</v>
      </c>
      <c r="F13">
        <v>0.02</v>
      </c>
      <c r="G13" s="1">
        <v>0.01</v>
      </c>
      <c r="H13" s="1">
        <v>1E-4</v>
      </c>
      <c r="I13" s="1">
        <v>9.9999999999999995E-8</v>
      </c>
      <c r="J13" s="1">
        <v>9.9999999999999995E-8</v>
      </c>
      <c r="K13" s="1">
        <v>9.9999999999999995E-8</v>
      </c>
      <c r="L13">
        <v>0.8</v>
      </c>
      <c r="M13" s="1">
        <v>9.9999999999999995E-8</v>
      </c>
      <c r="N13" s="6">
        <v>9.9999999999999995E-8</v>
      </c>
      <c r="O13" s="4">
        <f>1/((A13^$A$2) * (I13/0.0000001)^$I$2)</f>
        <v>5.5901699437494754</v>
      </c>
      <c r="P13" s="1">
        <f>(M13^$M$2 * N13^$N$2)/(B13^$B$2 * (J13/0.0000001)^$J$2)</f>
        <v>0.34382801096681598</v>
      </c>
      <c r="Q13">
        <f>(H13^$H$2)/(C13^$C$2)</f>
        <v>0.19531250000000003</v>
      </c>
      <c r="R13" s="6">
        <f t="shared" si="1"/>
        <v>4.4509734784386117</v>
      </c>
      <c r="S13" s="1">
        <f t="shared" si="2"/>
        <v>2.5469231628037656</v>
      </c>
      <c r="T13" s="1">
        <f t="shared" si="3"/>
        <v>0.15665060883010884</v>
      </c>
      <c r="U13" s="1">
        <f t="shared" si="4"/>
        <v>8.8985833210905987E-2</v>
      </c>
      <c r="V13" s="6">
        <f t="shared" si="5"/>
        <v>2.0278967479219419</v>
      </c>
      <c r="W13" s="1">
        <f>$A$26+($H$23*$J$23*LN(S13))</f>
        <v>-28.003429675892828</v>
      </c>
      <c r="X13" s="1">
        <f>$B$26+($H$23*$J$23*LN(T13))</f>
        <v>-5.8946460969260626</v>
      </c>
      <c r="Y13" s="1">
        <f>$C$26+($H$23*$J$23*LN(U13))</f>
        <v>-29.065517463841282</v>
      </c>
      <c r="Z13" s="1">
        <f>$D$26+($H$23*$J$23*LN(V13))</f>
        <v>-26.591367408766263</v>
      </c>
    </row>
    <row r="14" spans="1:26" x14ac:dyDescent="0.25">
      <c r="A14">
        <f>A13*2</f>
        <v>2.0479999999999999E-3</v>
      </c>
      <c r="B14">
        <f>B13*2</f>
        <v>1.024E-3</v>
      </c>
      <c r="C14">
        <f>C13*2</f>
        <v>1.024E-3</v>
      </c>
      <c r="D14">
        <f>D13*2</f>
        <v>1.024E-3</v>
      </c>
      <c r="E14" s="1">
        <v>7.0000000000000007E-2</v>
      </c>
      <c r="F14">
        <v>0.02</v>
      </c>
      <c r="G14" s="1">
        <v>0.01</v>
      </c>
      <c r="H14" s="1">
        <v>1E-4</v>
      </c>
      <c r="I14" s="1">
        <v>9.9999999999999995E-8</v>
      </c>
      <c r="J14" s="1">
        <v>9.9999999999999995E-8</v>
      </c>
      <c r="K14" s="1">
        <v>9.9999999999999995E-8</v>
      </c>
      <c r="L14">
        <v>0.8</v>
      </c>
      <c r="M14" s="1">
        <v>9.9999999999999995E-8</v>
      </c>
      <c r="N14" s="6">
        <v>9.9999999999999995E-8</v>
      </c>
      <c r="O14" s="4">
        <f>1/((A14^$A$2) * (I14/0.0000001)^$I$2)</f>
        <v>4.7007538663579922</v>
      </c>
      <c r="P14" s="1">
        <f>(M14^$M$2 * N14^$N$2)/(B14^$B$2 * (J14/0.0000001)^$J$2)</f>
        <v>0.31529167622359028</v>
      </c>
      <c r="Q14">
        <f>(H14^$H$2)/(C14^$C$2)</f>
        <v>9.7656250000000014E-2</v>
      </c>
      <c r="R14" s="6">
        <f t="shared" si="1"/>
        <v>3.8747974688708435</v>
      </c>
      <c r="S14" s="1">
        <f t="shared" si="2"/>
        <v>2.1416985575283385</v>
      </c>
      <c r="T14" s="1">
        <f t="shared" si="3"/>
        <v>0.1436492416676832</v>
      </c>
      <c r="U14" s="1">
        <f t="shared" si="4"/>
        <v>4.4492916605452994E-2</v>
      </c>
      <c r="V14" s="6">
        <f t="shared" si="5"/>
        <v>1.7653866562098253</v>
      </c>
      <c r="W14" s="1">
        <f>$A$26+($H$23*$J$23*LN(S14))</f>
        <v>-28.106037292751889</v>
      </c>
      <c r="X14" s="1">
        <f>$B$26+($H$23*$J$23*LN(T14))</f>
        <v>-5.945949905355592</v>
      </c>
      <c r="Y14" s="1">
        <f>$C$26+($H$23*$J$23*LN(U14))</f>
        <v>-29.475947931277521</v>
      </c>
      <c r="Z14" s="1">
        <f>$D$26+($H$23*$J$23*LN(V14))</f>
        <v>-26.673453502253512</v>
      </c>
    </row>
    <row r="15" spans="1:26" x14ac:dyDescent="0.25">
      <c r="A15">
        <f>A14*2</f>
        <v>4.0959999999999998E-3</v>
      </c>
      <c r="B15">
        <f>B14*2</f>
        <v>2.0479999999999999E-3</v>
      </c>
      <c r="C15">
        <f>C14*2</f>
        <v>2.0479999999999999E-3</v>
      </c>
      <c r="D15">
        <f>D14*2</f>
        <v>2.0479999999999999E-3</v>
      </c>
      <c r="E15" s="1">
        <v>7.0000000000000007E-2</v>
      </c>
      <c r="F15">
        <v>0.02</v>
      </c>
      <c r="G15" s="1">
        <v>0.01</v>
      </c>
      <c r="H15" s="1">
        <v>1E-4</v>
      </c>
      <c r="I15" s="1">
        <v>9.9999999999999995E-8</v>
      </c>
      <c r="J15" s="1">
        <v>9.9999999999999995E-8</v>
      </c>
      <c r="K15" s="1">
        <v>9.9999999999999995E-8</v>
      </c>
      <c r="L15">
        <v>0.8</v>
      </c>
      <c r="M15" s="1">
        <v>9.9999999999999995E-8</v>
      </c>
      <c r="N15" s="6">
        <v>9.9999999999999995E-8</v>
      </c>
      <c r="O15" s="4">
        <f>1/((A15^$A$2) * (I15/0.0000001)^$I$2)</f>
        <v>3.9528470752104745</v>
      </c>
      <c r="P15" s="1">
        <f>(M15^$M$2 * N15^$N$2)/(B15^$B$2 * (J15/0.0000001)^$J$2)</f>
        <v>0.28912374188581041</v>
      </c>
      <c r="Q15">
        <f>(H15^$H$2)/(C15^$C$2)</f>
        <v>4.8828125000000007E-2</v>
      </c>
      <c r="R15" s="6">
        <f t="shared" si="1"/>
        <v>3.3732071191839088</v>
      </c>
      <c r="S15" s="1">
        <f t="shared" si="2"/>
        <v>1.8009466395796314</v>
      </c>
      <c r="T15" s="1">
        <f t="shared" si="3"/>
        <v>0.13172693541255043</v>
      </c>
      <c r="U15" s="1">
        <f t="shared" si="4"/>
        <v>2.2246458302726497E-2</v>
      </c>
      <c r="V15" s="6">
        <f t="shared" si="5"/>
        <v>1.5368583479989244</v>
      </c>
      <c r="W15" s="1">
        <f>$A$26+($H$23*$J$23*LN(S15))</f>
        <v>-28.20864490961095</v>
      </c>
      <c r="X15" s="1">
        <f>$B$26+($H$23*$J$23*LN(T15))</f>
        <v>-5.9972537137851223</v>
      </c>
      <c r="Y15" s="1">
        <f>$C$26+($H$23*$J$23*LN(U15))</f>
        <v>-29.886378398713759</v>
      </c>
      <c r="Z15" s="1">
        <f>$D$26+($H$23*$J$23*LN(V15))</f>
        <v>-26.75553959574076</v>
      </c>
    </row>
    <row r="16" spans="1:26" x14ac:dyDescent="0.25">
      <c r="A16">
        <f>A15*2</f>
        <v>8.1919999999999996E-3</v>
      </c>
      <c r="B16">
        <f>B15*2</f>
        <v>4.0959999999999998E-3</v>
      </c>
      <c r="C16">
        <f>C15*2</f>
        <v>4.0959999999999998E-3</v>
      </c>
      <c r="D16">
        <f>D15*2</f>
        <v>4.0959999999999998E-3</v>
      </c>
      <c r="E16" s="1">
        <v>7.0000000000000007E-2</v>
      </c>
      <c r="F16">
        <v>0.02</v>
      </c>
      <c r="G16" s="1">
        <v>0.01</v>
      </c>
      <c r="H16" s="1">
        <v>1E-4</v>
      </c>
      <c r="I16" s="1">
        <v>9.9999999999999995E-8</v>
      </c>
      <c r="J16" s="1">
        <v>9.9999999999999995E-8</v>
      </c>
      <c r="K16" s="1">
        <v>9.9999999999999995E-8</v>
      </c>
      <c r="L16">
        <v>0.8</v>
      </c>
      <c r="M16" s="1">
        <v>9.9999999999999995E-8</v>
      </c>
      <c r="N16" s="6">
        <v>9.9999999999999995E-8</v>
      </c>
      <c r="O16" s="4">
        <f>1/((A16^$A$2) * (I16/0.0000001)^$I$2)</f>
        <v>3.3239349355906183</v>
      </c>
      <c r="P16" s="1">
        <f>(M16^$M$2 * N16^$N$2)/(B16^$B$2 * (J16/0.0000001)^$J$2)</f>
        <v>0.26512764029575192</v>
      </c>
      <c r="Q16">
        <f>(H16^$H$2)/(C16^$C$2)</f>
        <v>2.4414062500000003E-2</v>
      </c>
      <c r="R16" s="6">
        <f t="shared" si="1"/>
        <v>2.9365473577200478</v>
      </c>
      <c r="S16" s="1">
        <f t="shared" si="2"/>
        <v>1.5144095732857357</v>
      </c>
      <c r="T16" s="1">
        <f t="shared" si="3"/>
        <v>0.12079413237226934</v>
      </c>
      <c r="U16" s="1">
        <f t="shared" si="4"/>
        <v>1.1123229151363248E-2</v>
      </c>
      <c r="V16" s="6">
        <f t="shared" si="5"/>
        <v>1.3379129005568144</v>
      </c>
      <c r="W16" s="1">
        <f>$A$26+($H$23*$J$23*LN(S16))</f>
        <v>-28.311252526470007</v>
      </c>
      <c r="X16" s="1">
        <f>$B$26+($H$23*$J$23*LN(T16))</f>
        <v>-6.0485575222146517</v>
      </c>
      <c r="Y16" s="1">
        <f>$C$26+($H$23*$J$23*LN(U16))</f>
        <v>-30.296808866149998</v>
      </c>
      <c r="Z16" s="1">
        <f>$D$26+($H$23*$J$23*LN(V16))</f>
        <v>-26.837625689228005</v>
      </c>
    </row>
    <row r="17" spans="1:26" x14ac:dyDescent="0.25">
      <c r="A17">
        <f>A16*2</f>
        <v>1.6383999999999999E-2</v>
      </c>
      <c r="B17">
        <f>B16*2</f>
        <v>8.1919999999999996E-3</v>
      </c>
      <c r="C17">
        <f>C16*2</f>
        <v>8.1919999999999996E-3</v>
      </c>
      <c r="D17">
        <f>D16*2</f>
        <v>8.1919999999999996E-3</v>
      </c>
      <c r="E17" s="1">
        <v>7.0000000000000007E-2</v>
      </c>
      <c r="F17">
        <v>0.02</v>
      </c>
      <c r="G17" s="1">
        <v>0.01</v>
      </c>
      <c r="H17" s="1">
        <v>1E-4</v>
      </c>
      <c r="I17" s="1">
        <v>9.9999999999999995E-8</v>
      </c>
      <c r="J17" s="1">
        <v>9.9999999999999995E-8</v>
      </c>
      <c r="K17" s="1">
        <v>9.9999999999999995E-8</v>
      </c>
      <c r="L17">
        <v>0.8</v>
      </c>
      <c r="M17" s="1">
        <v>9.9999999999999995E-8</v>
      </c>
      <c r="N17" s="6">
        <v>9.9999999999999995E-8</v>
      </c>
      <c r="O17" s="4">
        <f>1/((A17^$A$2) * (I17/0.0000001)^$I$2)</f>
        <v>2.7950849718747373</v>
      </c>
      <c r="P17" s="1">
        <f>(M17^$M$2 * N17^$N$2)/(B17^$B$2 * (J17/0.0000001)^$J$2)</f>
        <v>0.24312311811651824</v>
      </c>
      <c r="Q17">
        <f>(H17^$H$2)/(C17^$C$2)</f>
        <v>1.2207031250000002E-2</v>
      </c>
      <c r="R17" s="6">
        <f t="shared" si="1"/>
        <v>2.5564129564089328</v>
      </c>
      <c r="S17" s="1">
        <f t="shared" si="2"/>
        <v>1.2734615814018826</v>
      </c>
      <c r="T17" s="1">
        <f t="shared" si="3"/>
        <v>0.11076870778077125</v>
      </c>
      <c r="U17" s="1">
        <f t="shared" si="4"/>
        <v>5.5616145756816242E-3</v>
      </c>
      <c r="V17" s="6">
        <f t="shared" si="5"/>
        <v>1.1647208292208862</v>
      </c>
      <c r="W17" s="1">
        <f>$A$26+($H$23*$J$23*LN(S17))</f>
        <v>-28.413860143329067</v>
      </c>
      <c r="X17" s="1">
        <f>$B$26+($H$23*$J$23*LN(T17))</f>
        <v>-6.0998613306441811</v>
      </c>
      <c r="Y17" s="1">
        <f>$C$26+($H$23*$J$23*LN(U17))</f>
        <v>-30.707239333586234</v>
      </c>
      <c r="Z17" s="1">
        <f>$D$26+($H$23*$J$23*LN(V17))</f>
        <v>-26.919711782715254</v>
      </c>
    </row>
    <row r="18" spans="1:26" x14ac:dyDescent="0.25">
      <c r="A18">
        <f>A17*2</f>
        <v>3.2767999999999999E-2</v>
      </c>
      <c r="B18">
        <f>B17*2</f>
        <v>1.6383999999999999E-2</v>
      </c>
      <c r="C18">
        <f>C17*2</f>
        <v>1.6383999999999999E-2</v>
      </c>
      <c r="D18">
        <f>D17*2</f>
        <v>1.6383999999999999E-2</v>
      </c>
      <c r="E18" s="1">
        <v>7.0000000000000007E-2</v>
      </c>
      <c r="F18">
        <v>0.02</v>
      </c>
      <c r="G18" s="1">
        <v>0.01</v>
      </c>
      <c r="H18" s="1">
        <v>1E-4</v>
      </c>
      <c r="I18" s="1">
        <v>9.9999999999999995E-8</v>
      </c>
      <c r="J18" s="1">
        <v>9.9999999999999995E-8</v>
      </c>
      <c r="K18" s="1">
        <v>9.9999999999999995E-8</v>
      </c>
      <c r="L18">
        <v>0.8</v>
      </c>
      <c r="M18" s="1">
        <v>9.9999999999999995E-8</v>
      </c>
      <c r="N18" s="6">
        <v>9.9999999999999995E-8</v>
      </c>
      <c r="O18" s="4">
        <f>1/((A18^$A$2) * (I18/0.0000001)^$I$2)</f>
        <v>2.3503769331789961</v>
      </c>
      <c r="P18" s="1">
        <f>(M18^$M$2 * N18^$N$2)/(B18^$B$2 * (J18/0.0000001)^$J$2)</f>
        <v>0.22294488230937407</v>
      </c>
      <c r="Q18">
        <f>(H18^$H$2)/(C18^$C$2)</f>
        <v>6.1035156250000009E-3</v>
      </c>
      <c r="R18" s="6">
        <f t="shared" si="1"/>
        <v>2.2254867392193063</v>
      </c>
      <c r="S18" s="1">
        <f t="shared" si="2"/>
        <v>1.0708492787641692</v>
      </c>
      <c r="T18" s="1">
        <f t="shared" si="3"/>
        <v>0.10157535289552395</v>
      </c>
      <c r="U18" s="1">
        <f t="shared" si="4"/>
        <v>2.7808072878408121E-3</v>
      </c>
      <c r="V18" s="6">
        <f t="shared" si="5"/>
        <v>1.0139483739609711</v>
      </c>
      <c r="W18" s="1">
        <f>$A$26+($H$23*$J$23*LN(S18))</f>
        <v>-28.516467760188128</v>
      </c>
      <c r="X18" s="1">
        <f>$B$26+($H$23*$J$23*LN(T18))</f>
        <v>-6.1511651390737114</v>
      </c>
      <c r="Y18" s="1">
        <f>$C$26+($H$23*$J$23*LN(U18))</f>
        <v>-31.117669801022473</v>
      </c>
      <c r="Z18" s="1">
        <f>$D$26+($H$23*$J$23*LN(V18))</f>
        <v>-27.001797876202502</v>
      </c>
    </row>
    <row r="19" spans="1:26" x14ac:dyDescent="0.25">
      <c r="A19">
        <f>A18*2</f>
        <v>6.5535999999999997E-2</v>
      </c>
      <c r="B19">
        <f>B18*2</f>
        <v>3.2767999999999999E-2</v>
      </c>
      <c r="C19">
        <f>C18*2</f>
        <v>3.2767999999999999E-2</v>
      </c>
      <c r="D19">
        <f>D18*2</f>
        <v>3.2767999999999999E-2</v>
      </c>
      <c r="E19" s="1">
        <v>7.0000000000000007E-2</v>
      </c>
      <c r="F19">
        <v>0.02</v>
      </c>
      <c r="G19" s="1">
        <v>0.01</v>
      </c>
      <c r="H19" s="1">
        <v>1E-4</v>
      </c>
      <c r="I19" s="1">
        <v>9.9999999999999995E-8</v>
      </c>
      <c r="J19" s="1">
        <v>9.9999999999999995E-8</v>
      </c>
      <c r="K19" s="1">
        <v>9.9999999999999995E-8</v>
      </c>
      <c r="L19">
        <v>0.8</v>
      </c>
      <c r="M19" s="1">
        <v>9.9999999999999995E-8</v>
      </c>
      <c r="N19" s="6">
        <v>9.9999999999999995E-8</v>
      </c>
      <c r="O19" s="4">
        <f>1/((A19^$A$2) * (I19/0.0000001)^$I$2)</f>
        <v>1.9764235376052373</v>
      </c>
      <c r="P19" s="1">
        <f>(M19^$M$2 * N19^$N$2)/(B19^$B$2 * (J19/0.0000001)^$J$2)</f>
        <v>0.20444135848948558</v>
      </c>
      <c r="Q19">
        <f>(H19^$H$2)/(C19^$C$2)</f>
        <v>3.0517578125000004E-3</v>
      </c>
      <c r="R19" s="6">
        <f t="shared" si="1"/>
        <v>1.9373987344354218</v>
      </c>
      <c r="S19" s="1">
        <f t="shared" si="2"/>
        <v>0.90047331978981571</v>
      </c>
      <c r="T19" s="1">
        <f t="shared" si="3"/>
        <v>9.3145009295136763E-2</v>
      </c>
      <c r="U19" s="1">
        <f t="shared" si="4"/>
        <v>1.3904036439204061E-3</v>
      </c>
      <c r="V19" s="6">
        <f t="shared" si="5"/>
        <v>0.88269332810491263</v>
      </c>
      <c r="W19" s="1">
        <f>$A$26+($H$23*$J$23*LN(S19))</f>
        <v>-28.619075377047189</v>
      </c>
      <c r="X19" s="1">
        <f>$B$26+($H$23*$J$23*LN(T19))</f>
        <v>-6.2024689475032417</v>
      </c>
      <c r="Y19" s="1">
        <f>$C$26+($H$23*$J$23*LN(U19))</f>
        <v>-31.528100268458711</v>
      </c>
      <c r="Z19" s="1">
        <f>$D$26+($H$23*$J$23*LN(V19))</f>
        <v>-27.083883969689751</v>
      </c>
    </row>
    <row r="20" spans="1:26" x14ac:dyDescent="0.25">
      <c r="A20">
        <f>A19*2</f>
        <v>0.13107199999999999</v>
      </c>
      <c r="B20">
        <f>B19*2</f>
        <v>6.5535999999999997E-2</v>
      </c>
      <c r="C20">
        <f>C19*2</f>
        <v>6.5535999999999997E-2</v>
      </c>
      <c r="D20">
        <f>D19*2</f>
        <v>6.5535999999999997E-2</v>
      </c>
      <c r="E20" s="1">
        <v>7.0000000000000007E-2</v>
      </c>
      <c r="F20">
        <v>0.02</v>
      </c>
      <c r="G20" s="1">
        <v>0.01</v>
      </c>
      <c r="H20" s="1">
        <v>1E-4</v>
      </c>
      <c r="I20" s="1">
        <v>9.9999999999999995E-8</v>
      </c>
      <c r="J20" s="1">
        <v>9.9999999999999995E-8</v>
      </c>
      <c r="K20" s="1">
        <v>9.9999999999999995E-8</v>
      </c>
      <c r="L20">
        <v>0.8</v>
      </c>
      <c r="M20" s="1">
        <v>9.9999999999999995E-8</v>
      </c>
      <c r="N20" s="6">
        <v>9.9999999999999995E-8</v>
      </c>
      <c r="O20" s="4">
        <f>1/((A20^$A$2) * (I20/0.0000001)^$I$2)</f>
        <v>1.6619674677953091</v>
      </c>
      <c r="P20" s="1">
        <f>(M20^$M$2 * N20^$N$2)/(B20^$B$2 * (J20/0.0000001)^$J$2)</f>
        <v>0.18747355233311391</v>
      </c>
      <c r="Q20">
        <f>(H20^$H$2)/(C20^$C$2)</f>
        <v>1.5258789062500002E-3</v>
      </c>
      <c r="R20" s="6">
        <f t="shared" si="1"/>
        <v>1.6866035595919542</v>
      </c>
      <c r="S20" s="1">
        <f t="shared" si="2"/>
        <v>0.75720478664286783</v>
      </c>
      <c r="T20" s="1">
        <f t="shared" si="3"/>
        <v>8.5414350127977087E-2</v>
      </c>
      <c r="U20" s="1">
        <f t="shared" si="4"/>
        <v>6.9520182196020303E-4</v>
      </c>
      <c r="V20" s="6">
        <f t="shared" si="5"/>
        <v>0.76842917399946209</v>
      </c>
      <c r="W20" s="1">
        <f>$A$26+($H$23*$J$23*LN(S20))</f>
        <v>-28.721682993906246</v>
      </c>
      <c r="X20" s="1">
        <f>$B$26+($H$23*$J$23*LN(T20))</f>
        <v>-6.2537727559327712</v>
      </c>
      <c r="Y20" s="1">
        <f>$C$26+($H$23*$J$23*LN(U20))</f>
        <v>-31.93853073589495</v>
      </c>
      <c r="Z20" s="1">
        <f>$D$26+($H$23*$J$23*LN(V20))</f>
        <v>-27.165970063176999</v>
      </c>
    </row>
    <row r="21" spans="1:26" x14ac:dyDescent="0.25">
      <c r="A21">
        <v>0.2</v>
      </c>
      <c r="B21">
        <v>0.1</v>
      </c>
      <c r="C21">
        <v>0.1</v>
      </c>
      <c r="D21">
        <v>0.1</v>
      </c>
      <c r="E21" s="1">
        <v>7.0000000000000007E-2</v>
      </c>
      <c r="F21">
        <v>0.02</v>
      </c>
      <c r="G21" s="1">
        <v>0.01</v>
      </c>
      <c r="H21" s="1">
        <v>1E-4</v>
      </c>
      <c r="I21" s="1">
        <v>9.9999999999999995E-8</v>
      </c>
      <c r="J21" s="1">
        <v>9.9999999999999995E-8</v>
      </c>
      <c r="K21" s="1">
        <v>9.9999999999999995E-8</v>
      </c>
      <c r="L21">
        <v>0.8</v>
      </c>
      <c r="M21" s="1">
        <v>9.9999999999999995E-8</v>
      </c>
      <c r="N21" s="6">
        <v>9.9999999999999995E-8</v>
      </c>
      <c r="O21" s="4">
        <f>1/((A21^$A$2) * (I21/0.0000001)^$I$2)</f>
        <v>1.4953487812212205</v>
      </c>
      <c r="P21" s="1">
        <f>(M21^$M$2 * N21^$N$2)/(B21^$B$2 * (J21/0.0000001)^$J$2)</f>
        <v>0.17782794100389224</v>
      </c>
      <c r="Q21">
        <f>(H21^$H$2)/(C21^$C$2)</f>
        <v>1E-3</v>
      </c>
      <c r="R21" s="6">
        <f t="shared" si="1"/>
        <v>1.5499189875483372</v>
      </c>
      <c r="S21" s="1">
        <f t="shared" si="2"/>
        <v>0.68129206905796125</v>
      </c>
      <c r="T21" s="1">
        <f t="shared" si="3"/>
        <v>8.101973759186526E-2</v>
      </c>
      <c r="U21" s="1">
        <f t="shared" si="4"/>
        <v>4.5560746603983857E-4</v>
      </c>
      <c r="V21" s="6">
        <f t="shared" si="5"/>
        <v>0.70615466248393011</v>
      </c>
      <c r="W21" s="1">
        <f>$A$26+($H$23*$J$23*LN(S21))</f>
        <v>-28.784236750129033</v>
      </c>
      <c r="X21" s="1">
        <f>$B$26+($H$23*$J$23*LN(T21))</f>
        <v>-6.2850496340441646</v>
      </c>
      <c r="Y21" s="1">
        <f>$C$26+($H$23*$J$23*LN(U21))</f>
        <v>-32.188745760786098</v>
      </c>
      <c r="Z21" s="1">
        <f>$D$26+($H$23*$J$23*LN(V21))</f>
        <v>-27.216013068155227</v>
      </c>
    </row>
    <row r="23" spans="1:26" x14ac:dyDescent="0.25">
      <c r="A23">
        <v>-18.675000000000001</v>
      </c>
      <c r="B23">
        <v>5.085</v>
      </c>
      <c r="C23">
        <v>-17.751000000000001</v>
      </c>
      <c r="D23">
        <v>-17.128</v>
      </c>
      <c r="H23" s="1">
        <v>1.9870000000000001E-3</v>
      </c>
      <c r="J23">
        <f>25+273</f>
        <v>298</v>
      </c>
      <c r="O23" t="s">
        <v>33</v>
      </c>
    </row>
    <row r="24" spans="1:26" x14ac:dyDescent="0.25">
      <c r="A24" t="s">
        <v>14</v>
      </c>
      <c r="H24" t="s">
        <v>29</v>
      </c>
      <c r="J24" t="s">
        <v>30</v>
      </c>
    </row>
    <row r="25" spans="1:26" x14ac:dyDescent="0.25">
      <c r="A25" t="s">
        <v>32</v>
      </c>
      <c r="M25" s="1">
        <f>1/(I4^I2)</f>
        <v>10000000</v>
      </c>
      <c r="N25">
        <f>A4^A2</f>
        <v>3.760603093086394E-2</v>
      </c>
    </row>
    <row r="26" spans="1:26" x14ac:dyDescent="0.25">
      <c r="A26">
        <f>A23+(-9.882)</f>
        <v>-28.557000000000002</v>
      </c>
      <c r="B26">
        <f>B23+-9.882</f>
        <v>-4.7969999999999997</v>
      </c>
      <c r="C26">
        <f>C23+-9.882</f>
        <v>-27.633000000000003</v>
      </c>
      <c r="D26">
        <f>D23+-9.882</f>
        <v>-27.009999999999998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6" sqref="J6"/>
    </sheetView>
  </sheetViews>
  <sheetFormatPr defaultRowHeight="15" x14ac:dyDescent="0.25"/>
  <sheetData>
    <row r="1" spans="1:4" x14ac:dyDescent="0.25">
      <c r="A1" t="s">
        <v>25</v>
      </c>
      <c r="B1" t="s">
        <v>26</v>
      </c>
      <c r="C1" t="s">
        <v>27</v>
      </c>
      <c r="D1" s="5" t="s">
        <v>28</v>
      </c>
    </row>
    <row r="2" spans="1:4" x14ac:dyDescent="0.25">
      <c r="A2" t="s">
        <v>31</v>
      </c>
      <c r="B2" t="s">
        <v>31</v>
      </c>
      <c r="C2" t="s">
        <v>31</v>
      </c>
      <c r="D2" s="5" t="s">
        <v>31</v>
      </c>
    </row>
    <row r="3" spans="1:4" x14ac:dyDescent="0.25">
      <c r="D3" s="5"/>
    </row>
    <row r="4" spans="1:4" x14ac:dyDescent="0.25">
      <c r="A4" s="1">
        <f>Sheet1!$A$23 + (Sheet1!$H$23*Sheet1!$J$23*LN(Sheet1!O4))</f>
        <v>-16.732476865697773</v>
      </c>
      <c r="B4" s="1">
        <f>Sheet1!$B$23 + (Sheet1!$H$23*Sheet1!$J$23*LN(Sheet1!P4))</f>
        <v>4.9145724374032254</v>
      </c>
      <c r="C4" s="1">
        <f>Sheet1!$C$23 + (Sheet1!$H$23*Sheet1!$J$23*LN(Sheet1!Q4))</f>
        <v>-15.024158998451616</v>
      </c>
      <c r="D4" s="6">
        <f>Sheet1!$D$23 + (Sheet1!$H$23*Sheet1!$J$23*LN(Sheet1!R4))</f>
        <v>-15.505108308917517</v>
      </c>
    </row>
    <row r="5" spans="1:4" x14ac:dyDescent="0.25">
      <c r="A5" s="1">
        <f>Sheet1!$A$23 + (Sheet1!$H$23*Sheet1!$J$23*LN(Sheet1!O5))</f>
        <v>-16.83508448255683</v>
      </c>
      <c r="B5" s="1">
        <f>Sheet1!$B$23 + (Sheet1!$H$23*Sheet1!$J$23*LN(Sheet1!P5))</f>
        <v>4.8632686289736959</v>
      </c>
      <c r="C5" s="1">
        <f>Sheet1!$C$23 + (Sheet1!$H$23*Sheet1!$J$23*LN(Sheet1!Q5))</f>
        <v>-15.434589465887854</v>
      </c>
      <c r="D5" s="6">
        <f>Sheet1!$D$23 + (Sheet1!$H$23*Sheet1!$J$23*LN(Sheet1!R5))</f>
        <v>-15.587194402404764</v>
      </c>
    </row>
    <row r="6" spans="1:4" x14ac:dyDescent="0.25">
      <c r="A6" s="1">
        <f>Sheet1!$A$23 + (Sheet1!$H$23*Sheet1!$J$23*LN(Sheet1!O6))</f>
        <v>-16.937692099415891</v>
      </c>
      <c r="B6" s="1">
        <f>Sheet1!$B$23 + (Sheet1!$H$23*Sheet1!$J$23*LN(Sheet1!P6))</f>
        <v>4.8119648205441665</v>
      </c>
      <c r="C6" s="1">
        <f>Sheet1!$C$23 + (Sheet1!$H$23*Sheet1!$J$23*LN(Sheet1!Q6))</f>
        <v>-15.845019933324092</v>
      </c>
      <c r="D6" s="6">
        <f>Sheet1!$D$23 + (Sheet1!$H$23*Sheet1!$J$23*LN(Sheet1!R6))</f>
        <v>-15.669280495892012</v>
      </c>
    </row>
    <row r="7" spans="1:4" x14ac:dyDescent="0.25">
      <c r="A7" s="1">
        <f>Sheet1!$A$23 + (Sheet1!$H$23*Sheet1!$J$23*LN(Sheet1!O7))</f>
        <v>-17.040299716274951</v>
      </c>
      <c r="B7" s="1">
        <f>Sheet1!$B$23 + (Sheet1!$H$23*Sheet1!$J$23*LN(Sheet1!P7))</f>
        <v>4.7606610121146362</v>
      </c>
      <c r="C7" s="1">
        <f>Sheet1!$C$23 + (Sheet1!$H$23*Sheet1!$J$23*LN(Sheet1!Q7))</f>
        <v>-16.255450400760331</v>
      </c>
      <c r="D7" s="6">
        <f>Sheet1!$D$23 + (Sheet1!$H$23*Sheet1!$J$23*LN(Sheet1!R7))</f>
        <v>-15.751366589379259</v>
      </c>
    </row>
    <row r="8" spans="1:4" x14ac:dyDescent="0.25">
      <c r="A8" s="1">
        <f>Sheet1!$A$23 + (Sheet1!$H$23*Sheet1!$J$23*LN(Sheet1!O8))</f>
        <v>-17.142907333134008</v>
      </c>
      <c r="B8" s="1">
        <f>Sheet1!$B$23 + (Sheet1!$H$23*Sheet1!$J$23*LN(Sheet1!P8))</f>
        <v>4.7093572036851068</v>
      </c>
      <c r="C8" s="1">
        <f>Sheet1!$C$23 + (Sheet1!$H$23*Sheet1!$J$23*LN(Sheet1!Q8))</f>
        <v>-16.66588086819657</v>
      </c>
      <c r="D8" s="6">
        <f>Sheet1!$D$23 + (Sheet1!$H$23*Sheet1!$J$23*LN(Sheet1!R8))</f>
        <v>-15.833452682866508</v>
      </c>
    </row>
    <row r="9" spans="1:4" x14ac:dyDescent="0.25">
      <c r="A9" s="1">
        <f>Sheet1!$A$23 + (Sheet1!$H$23*Sheet1!$J$23*LN(Sheet1!O9))</f>
        <v>-17.245514949993069</v>
      </c>
      <c r="B9" s="1">
        <f>Sheet1!$B$23 + (Sheet1!$H$23*Sheet1!$J$23*LN(Sheet1!P9))</f>
        <v>4.6580533952555774</v>
      </c>
      <c r="C9" s="1">
        <f>Sheet1!$C$23 + (Sheet1!$H$23*Sheet1!$J$23*LN(Sheet1!Q9))</f>
        <v>-17.076311335632809</v>
      </c>
      <c r="D9" s="6">
        <f>Sheet1!$D$23 + (Sheet1!$H$23*Sheet1!$J$23*LN(Sheet1!R9))</f>
        <v>-15.915538776353754</v>
      </c>
    </row>
    <row r="10" spans="1:4" x14ac:dyDescent="0.25">
      <c r="A10" s="1">
        <f>Sheet1!$A$23 + (Sheet1!$H$23*Sheet1!$J$23*LN(Sheet1!O10))</f>
        <v>-17.34812256685213</v>
      </c>
      <c r="B10" s="1">
        <f>Sheet1!$B$23 + (Sheet1!$H$23*Sheet1!$J$23*LN(Sheet1!P10))</f>
        <v>4.6067495868260471</v>
      </c>
      <c r="C10" s="1">
        <f>Sheet1!$C$23 + (Sheet1!$H$23*Sheet1!$J$23*LN(Sheet1!Q10))</f>
        <v>-17.486741803069044</v>
      </c>
      <c r="D10" s="6">
        <f>Sheet1!$D$23 + (Sheet1!$H$23*Sheet1!$J$23*LN(Sheet1!R10))</f>
        <v>-15.997624869841003</v>
      </c>
    </row>
    <row r="11" spans="1:4" x14ac:dyDescent="0.25">
      <c r="A11" s="1">
        <f>Sheet1!$A$23 + (Sheet1!$H$23*Sheet1!$J$23*LN(Sheet1!O11))</f>
        <v>-17.450730183711187</v>
      </c>
      <c r="B11" s="1">
        <f>Sheet1!$B$23 + (Sheet1!$H$23*Sheet1!$J$23*LN(Sheet1!P11))</f>
        <v>4.5554457783965177</v>
      </c>
      <c r="C11" s="1">
        <f>Sheet1!$C$23 + (Sheet1!$H$23*Sheet1!$J$23*LN(Sheet1!Q11))</f>
        <v>-17.897172270505283</v>
      </c>
      <c r="D11" s="6">
        <f>Sheet1!$D$23 + (Sheet1!$H$23*Sheet1!$J$23*LN(Sheet1!R11))</f>
        <v>-16.07971096332825</v>
      </c>
    </row>
    <row r="12" spans="1:4" x14ac:dyDescent="0.25">
      <c r="A12" s="1">
        <f>Sheet1!$A$23 + (Sheet1!$H$23*Sheet1!$J$23*LN(Sheet1!O12))</f>
        <v>-17.553337800570247</v>
      </c>
      <c r="B12" s="1">
        <f>Sheet1!$B$23 + (Sheet1!$H$23*Sheet1!$J$23*LN(Sheet1!P12))</f>
        <v>4.5041419699669873</v>
      </c>
      <c r="C12" s="1">
        <f>Sheet1!$C$23 + (Sheet1!$H$23*Sheet1!$J$23*LN(Sheet1!Q12))</f>
        <v>-18.307602737941522</v>
      </c>
      <c r="D12" s="6">
        <f>Sheet1!$D$23 + (Sheet1!$H$23*Sheet1!$J$23*LN(Sheet1!R12))</f>
        <v>-16.161797056815498</v>
      </c>
    </row>
    <row r="13" spans="1:4" x14ac:dyDescent="0.25">
      <c r="A13" s="1">
        <f>Sheet1!$A$23 + (Sheet1!$H$23*Sheet1!$J$23*LN(Sheet1!O13))</f>
        <v>-17.655945417429308</v>
      </c>
      <c r="B13" s="1">
        <f>Sheet1!$B$23 + (Sheet1!$H$23*Sheet1!$J$23*LN(Sheet1!P13))</f>
        <v>4.4528381615374579</v>
      </c>
      <c r="C13" s="1">
        <f>Sheet1!$C$23 + (Sheet1!$H$23*Sheet1!$J$23*LN(Sheet1!Q13))</f>
        <v>-18.718033205377761</v>
      </c>
      <c r="D13" s="6">
        <f>Sheet1!$D$23 + (Sheet1!$H$23*Sheet1!$J$23*LN(Sheet1!R13))</f>
        <v>-16.243883150302747</v>
      </c>
    </row>
    <row r="14" spans="1:4" x14ac:dyDescent="0.25">
      <c r="A14" s="1">
        <f>Sheet1!$A$23 + (Sheet1!$H$23*Sheet1!$J$23*LN(Sheet1!O14))</f>
        <v>-17.758553034288369</v>
      </c>
      <c r="B14" s="1">
        <f>Sheet1!$B$23 + (Sheet1!$H$23*Sheet1!$J$23*LN(Sheet1!P14))</f>
        <v>4.4015343531079285</v>
      </c>
      <c r="C14" s="1">
        <f>Sheet1!$C$23 + (Sheet1!$H$23*Sheet1!$J$23*LN(Sheet1!Q14))</f>
        <v>-19.128463672814</v>
      </c>
      <c r="D14" s="6">
        <f>Sheet1!$D$23 + (Sheet1!$H$23*Sheet1!$J$23*LN(Sheet1!R14))</f>
        <v>-16.325969243789991</v>
      </c>
    </row>
    <row r="15" spans="1:4" x14ac:dyDescent="0.25">
      <c r="A15" s="1">
        <f>Sheet1!$A$23 + (Sheet1!$H$23*Sheet1!$J$23*LN(Sheet1!O15))</f>
        <v>-17.861160651147426</v>
      </c>
      <c r="B15" s="1">
        <f>Sheet1!$B$23 + (Sheet1!$H$23*Sheet1!$J$23*LN(Sheet1!P15))</f>
        <v>4.3502305446783982</v>
      </c>
      <c r="C15" s="1">
        <f>Sheet1!$C$23 + (Sheet1!$H$23*Sheet1!$J$23*LN(Sheet1!Q15))</f>
        <v>-19.538894140250235</v>
      </c>
      <c r="D15" s="6">
        <f>Sheet1!$D$23 + (Sheet1!$H$23*Sheet1!$J$23*LN(Sheet1!R15))</f>
        <v>-16.40805533727724</v>
      </c>
    </row>
    <row r="16" spans="1:4" x14ac:dyDescent="0.25">
      <c r="A16" s="1">
        <f>Sheet1!$A$23 + (Sheet1!$H$23*Sheet1!$J$23*LN(Sheet1!O16))</f>
        <v>-17.963768268006486</v>
      </c>
      <c r="B16" s="1">
        <f>Sheet1!$B$23 + (Sheet1!$H$23*Sheet1!$J$23*LN(Sheet1!P16))</f>
        <v>4.2989267362488688</v>
      </c>
      <c r="C16" s="1">
        <f>Sheet1!$C$23 + (Sheet1!$H$23*Sheet1!$J$23*LN(Sheet1!Q16))</f>
        <v>-19.949324607686474</v>
      </c>
      <c r="D16" s="6">
        <f>Sheet1!$D$23 + (Sheet1!$H$23*Sheet1!$J$23*LN(Sheet1!R16))</f>
        <v>-16.490141430764488</v>
      </c>
    </row>
    <row r="17" spans="1:4" x14ac:dyDescent="0.25">
      <c r="A17" s="1">
        <f>Sheet1!$A$23 + (Sheet1!$H$23*Sheet1!$J$23*LN(Sheet1!O17))</f>
        <v>-18.066375884865547</v>
      </c>
      <c r="B17" s="1">
        <f>Sheet1!$B$23 + (Sheet1!$H$23*Sheet1!$J$23*LN(Sheet1!P17))</f>
        <v>4.2476229278193385</v>
      </c>
      <c r="C17" s="1">
        <f>Sheet1!$C$23 + (Sheet1!$H$23*Sheet1!$J$23*LN(Sheet1!Q17))</f>
        <v>-20.359755075122713</v>
      </c>
      <c r="D17" s="6">
        <f>Sheet1!$D$23 + (Sheet1!$H$23*Sheet1!$J$23*LN(Sheet1!R17))</f>
        <v>-16.572227524251737</v>
      </c>
    </row>
    <row r="18" spans="1:4" x14ac:dyDescent="0.25">
      <c r="A18" s="1">
        <f>Sheet1!$A$23 + (Sheet1!$H$23*Sheet1!$J$23*LN(Sheet1!O18))</f>
        <v>-18.168983501724604</v>
      </c>
      <c r="B18" s="1">
        <f>Sheet1!$B$23 + (Sheet1!$H$23*Sheet1!$J$23*LN(Sheet1!P18))</f>
        <v>4.1963191193898091</v>
      </c>
      <c r="C18" s="1">
        <f>Sheet1!$C$23 + (Sheet1!$H$23*Sheet1!$J$23*LN(Sheet1!Q18))</f>
        <v>-20.770185542558952</v>
      </c>
      <c r="D18" s="6">
        <f>Sheet1!$D$23 + (Sheet1!$H$23*Sheet1!$J$23*LN(Sheet1!R18))</f>
        <v>-16.654313617738985</v>
      </c>
    </row>
    <row r="19" spans="1:4" x14ac:dyDescent="0.25">
      <c r="A19" s="1">
        <f>Sheet1!$A$23 + (Sheet1!$H$23*Sheet1!$J$23*LN(Sheet1!O19))</f>
        <v>-18.271591118583665</v>
      </c>
      <c r="B19" s="1">
        <f>Sheet1!$B$23 + (Sheet1!$H$23*Sheet1!$J$23*LN(Sheet1!P19))</f>
        <v>4.1450153109602788</v>
      </c>
      <c r="C19" s="1">
        <f>Sheet1!$C$23 + (Sheet1!$H$23*Sheet1!$J$23*LN(Sheet1!Q19))</f>
        <v>-21.180616009995191</v>
      </c>
      <c r="D19" s="6">
        <f>Sheet1!$D$23 + (Sheet1!$H$23*Sheet1!$J$23*LN(Sheet1!R19))</f>
        <v>-16.73639971122623</v>
      </c>
    </row>
    <row r="20" spans="1:4" x14ac:dyDescent="0.25">
      <c r="A20" s="1">
        <f>Sheet1!$A$23 + (Sheet1!$H$23*Sheet1!$J$23*LN(Sheet1!O20))</f>
        <v>-18.374198735442725</v>
      </c>
      <c r="B20" s="1">
        <f>Sheet1!$B$23 + (Sheet1!$H$23*Sheet1!$J$23*LN(Sheet1!P20))</f>
        <v>4.0937115025307493</v>
      </c>
      <c r="C20" s="1">
        <f>Sheet1!$C$23 + (Sheet1!$H$23*Sheet1!$J$23*LN(Sheet1!Q20))</f>
        <v>-21.591046477431426</v>
      </c>
      <c r="D20" s="6">
        <f>Sheet1!$D$23 + (Sheet1!$H$23*Sheet1!$J$23*LN(Sheet1!R20))</f>
        <v>-16.818485804713479</v>
      </c>
    </row>
    <row r="21" spans="1:4" x14ac:dyDescent="0.25">
      <c r="A21" s="1">
        <f>Sheet1!$A$23 + (Sheet1!$H$23*Sheet1!$J$23*LN(Sheet1!O21))</f>
        <v>-18.436752491665512</v>
      </c>
      <c r="B21" s="1">
        <f>Sheet1!$B$23 + (Sheet1!$H$23*Sheet1!$J$23*LN(Sheet1!P21))</f>
        <v>4.0624346244193559</v>
      </c>
      <c r="C21" s="1">
        <f>Sheet1!$C$23 + (Sheet1!$H$23*Sheet1!$J$23*LN(Sheet1!Q21))</f>
        <v>-21.841261502322578</v>
      </c>
      <c r="D21" s="6">
        <f>Sheet1!$D$23 + (Sheet1!$H$23*Sheet1!$J$23*LN(Sheet1!R21))</f>
        <v>-16.868528809691711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half 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O'Connor</dc:creator>
  <cp:lastModifiedBy>Clare O'Connor</cp:lastModifiedBy>
  <dcterms:created xsi:type="dcterms:W3CDTF">2018-03-04T19:58:48Z</dcterms:created>
  <dcterms:modified xsi:type="dcterms:W3CDTF">2018-03-06T14:24:52Z</dcterms:modified>
</cp:coreProperties>
</file>