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13_ncr:1_{A6B742AC-D04E-4F1C-AF8D-2686DB23C5C5}" xr6:coauthVersionLast="47" xr6:coauthVersionMax="47" xr10:uidLastSave="{00000000-0000-0000-0000-000000000000}"/>
  <bookViews>
    <workbookView xWindow="-110" yWindow="-110" windowWidth="23260" windowHeight="14860" activeTab="1" xr2:uid="{00000000-000D-0000-FFFF-FFFF00000000}"/>
  </bookViews>
  <sheets>
    <sheet name="Exhibits 1-3" sheetId="8" r:id="rId1"/>
    <sheet name="Exhibits 4-7" sheetId="9" r:id="rId2"/>
    <sheet name="Exhibit 8 Data" sheetId="1" r:id="rId3"/>
    <sheet name="Sensitivity Scenario Analysis" sheetId="4" r:id="rId4"/>
    <sheet name="Ratio Analysis" sheetId="5" r:id="rId5"/>
    <sheet name="Summer 20" sheetId="3" state="hidden" r:id="rId6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4" l="1"/>
  <c r="E24" i="4"/>
  <c r="G24" i="4"/>
  <c r="H24" i="4"/>
  <c r="F24" i="4"/>
  <c r="B44" i="4"/>
  <c r="H8" i="4"/>
  <c r="F8" i="4"/>
  <c r="O6" i="1"/>
  <c r="O5" i="1"/>
  <c r="P5" i="1" s="1"/>
  <c r="K40" i="1"/>
  <c r="R39" i="1"/>
  <c r="P39" i="1"/>
  <c r="Q39" i="1"/>
  <c r="P14" i="1"/>
  <c r="R14" i="1"/>
  <c r="R15" i="1" s="1"/>
  <c r="Q14" i="1"/>
  <c r="Q15" i="1" s="1"/>
  <c r="P15" i="1"/>
  <c r="H40" i="1"/>
  <c r="P36" i="1"/>
  <c r="M18" i="9"/>
  <c r="M19" i="9"/>
  <c r="M20" i="9"/>
  <c r="M25" i="9"/>
  <c r="M31" i="9"/>
  <c r="M32" i="9"/>
  <c r="M33" i="9"/>
  <c r="M35" i="9"/>
  <c r="M40" i="9"/>
  <c r="J32" i="9"/>
  <c r="J18" i="9"/>
  <c r="J19" i="9"/>
  <c r="J20" i="9"/>
  <c r="J25" i="9"/>
  <c r="C35" i="9"/>
  <c r="C33" i="9"/>
  <c r="C32" i="9"/>
  <c r="C31" i="9"/>
  <c r="C40" i="9" s="1"/>
  <c r="C20" i="8"/>
  <c r="C25" i="9"/>
  <c r="C20" i="9"/>
  <c r="C18" i="9"/>
  <c r="C30" i="8"/>
  <c r="C34" i="8"/>
  <c r="C32" i="8"/>
  <c r="C31" i="8"/>
  <c r="C25" i="8"/>
  <c r="C19" i="8"/>
  <c r="C18" i="8"/>
  <c r="E40" i="1"/>
  <c r="L38" i="1"/>
  <c r="I38" i="1"/>
  <c r="F38" i="1"/>
  <c r="L35" i="1"/>
  <c r="I35" i="1"/>
  <c r="F35" i="1"/>
  <c r="L34" i="1"/>
  <c r="I34" i="1"/>
  <c r="F34" i="1"/>
  <c r="L33" i="1"/>
  <c r="I33" i="1"/>
  <c r="F33" i="1"/>
  <c r="L32" i="1"/>
  <c r="I32" i="1"/>
  <c r="F32" i="1"/>
  <c r="L31" i="1"/>
  <c r="I31" i="1"/>
  <c r="F31" i="1"/>
  <c r="K29" i="1"/>
  <c r="L29" i="1" s="1"/>
  <c r="H29" i="1"/>
  <c r="I29" i="1" s="1"/>
  <c r="E29" i="1"/>
  <c r="F29" i="1" s="1"/>
  <c r="L28" i="1"/>
  <c r="I28" i="1"/>
  <c r="F28" i="1"/>
  <c r="L27" i="1"/>
  <c r="I27" i="1"/>
  <c r="F27" i="1"/>
  <c r="L26" i="1"/>
  <c r="I26" i="1"/>
  <c r="F26" i="1"/>
  <c r="L25" i="1"/>
  <c r="I25" i="1"/>
  <c r="F25" i="1"/>
  <c r="L24" i="1"/>
  <c r="I24" i="1"/>
  <c r="F24" i="1"/>
  <c r="L22" i="1"/>
  <c r="I22" i="1"/>
  <c r="F22" i="1"/>
  <c r="L11" i="1"/>
  <c r="I11" i="1"/>
  <c r="F11" i="1"/>
  <c r="L10" i="1"/>
  <c r="I10" i="1"/>
  <c r="F10" i="1"/>
  <c r="L9" i="1"/>
  <c r="I9" i="1"/>
  <c r="F9" i="1"/>
  <c r="K7" i="1"/>
  <c r="K13" i="1" s="1"/>
  <c r="K15" i="1" s="1"/>
  <c r="K18" i="1" s="1"/>
  <c r="H7" i="1"/>
  <c r="H13" i="1" s="1"/>
  <c r="H15" i="1" s="1"/>
  <c r="H18" i="1" s="1"/>
  <c r="E7" i="1"/>
  <c r="E13" i="1" s="1"/>
  <c r="E15" i="1" s="1"/>
  <c r="E18" i="1" s="1"/>
  <c r="L6" i="1"/>
  <c r="I6" i="1"/>
  <c r="F6" i="1"/>
  <c r="P38" i="1" l="1"/>
  <c r="P35" i="1"/>
  <c r="P34" i="1"/>
  <c r="P33" i="1"/>
  <c r="P32" i="1"/>
  <c r="P31" i="1"/>
  <c r="P28" i="1"/>
  <c r="P27" i="1"/>
  <c r="P22" i="1"/>
  <c r="P26" i="1"/>
  <c r="P25" i="1"/>
  <c r="P24" i="1"/>
  <c r="P9" i="1"/>
  <c r="P6" i="1"/>
  <c r="P7" i="1" s="1"/>
  <c r="Q5" i="1"/>
  <c r="J35" i="9"/>
  <c r="J31" i="9"/>
  <c r="C19" i="9"/>
  <c r="P43" i="1" l="1"/>
  <c r="Q38" i="1"/>
  <c r="Q35" i="1"/>
  <c r="Q34" i="1"/>
  <c r="Q33" i="1"/>
  <c r="Q32" i="1"/>
  <c r="Q31" i="1"/>
  <c r="Q28" i="1"/>
  <c r="Q27" i="1"/>
  <c r="Q22" i="1"/>
  <c r="Q26" i="1"/>
  <c r="Q25" i="1"/>
  <c r="Q24" i="1"/>
  <c r="Q9" i="1"/>
  <c r="Q6" i="1"/>
  <c r="Q7" i="1" s="1"/>
  <c r="R5" i="1"/>
  <c r="P42" i="1"/>
  <c r="P44" i="1" s="1"/>
  <c r="J40" i="9"/>
  <c r="J33" i="9"/>
  <c r="P37" i="1" l="1"/>
  <c r="C8" i="4" s="1"/>
  <c r="P23" i="1"/>
  <c r="D24" i="4" s="1"/>
  <c r="R38" i="1"/>
  <c r="R35" i="1"/>
  <c r="R34" i="1"/>
  <c r="R33" i="1"/>
  <c r="R32" i="1"/>
  <c r="R31" i="1"/>
  <c r="R28" i="1"/>
  <c r="R27" i="1"/>
  <c r="R22" i="1"/>
  <c r="R26" i="1"/>
  <c r="R25" i="1"/>
  <c r="R24" i="1"/>
  <c r="R9" i="1"/>
  <c r="R6" i="1"/>
  <c r="R7" i="1" s="1"/>
  <c r="Q42" i="1"/>
  <c r="Q29" i="1"/>
  <c r="P29" i="1" l="1"/>
  <c r="R42" i="1"/>
  <c r="R29" i="1"/>
  <c r="Q36" i="1"/>
  <c r="P40" i="1"/>
  <c r="P12" i="1"/>
  <c r="Q43" i="1" l="1"/>
  <c r="Q44" i="1" s="1"/>
  <c r="Q37" i="1" l="1"/>
  <c r="R36" i="1" s="1"/>
  <c r="Q40" i="1"/>
  <c r="E8" i="4"/>
  <c r="R43" i="1"/>
  <c r="R44" i="1" s="1"/>
  <c r="Q12" i="1" l="1"/>
  <c r="R37" i="1"/>
  <c r="R12" i="1" s="1"/>
  <c r="G8" i="4" l="1"/>
  <c r="R40" i="1"/>
  <c r="C21" i="8" l="1"/>
  <c r="C22" i="8"/>
  <c r="C23" i="8"/>
  <c r="C24" i="8"/>
  <c r="C26" i="8"/>
  <c r="C35" i="8"/>
  <c r="C36" i="8"/>
  <c r="C37" i="8"/>
  <c r="F12" i="9"/>
  <c r="G12" i="9"/>
  <c r="C21" i="9"/>
  <c r="J21" i="9"/>
  <c r="M21" i="9"/>
  <c r="C22" i="9"/>
  <c r="J22" i="9"/>
  <c r="M22" i="9"/>
  <c r="C23" i="9"/>
  <c r="J23" i="9"/>
  <c r="M23" i="9"/>
  <c r="C24" i="9"/>
  <c r="J24" i="9"/>
  <c r="M24" i="9"/>
  <c r="C26" i="9"/>
  <c r="J26" i="9"/>
  <c r="M26" i="9"/>
  <c r="C30" i="9"/>
  <c r="J30" i="9"/>
  <c r="M30" i="9"/>
  <c r="C36" i="9"/>
  <c r="J36" i="9"/>
  <c r="M36" i="9"/>
  <c r="C37" i="9"/>
  <c r="J37" i="9"/>
  <c r="M37" i="9"/>
  <c r="C38" i="9"/>
  <c r="J38" i="9"/>
  <c r="M38" i="9"/>
  <c r="C41" i="9"/>
  <c r="J41" i="9"/>
  <c r="M41" i="9"/>
  <c r="C42" i="9"/>
  <c r="J42" i="9"/>
  <c r="M4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Clarke</author>
  </authors>
  <commentList>
    <comment ref="E11" authorId="0" shapeId="0" xr:uid="{AC86E7DC-081E-408B-A6D0-7B08DF8CBD1D}">
      <text>
        <r>
          <rPr>
            <b/>
            <sz val="9"/>
            <color indexed="81"/>
            <rFont val="Tahoma"/>
            <family val="2"/>
          </rPr>
          <t>Julie Clarke:</t>
        </r>
        <r>
          <rPr>
            <sz val="9"/>
            <color indexed="81"/>
            <rFont val="Tahoma"/>
            <family val="2"/>
          </rPr>
          <t xml:space="preserve">
This is to show COGS as a percentage of sales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Tandon, Arun</author>
  </authors>
  <commentList>
    <comment ref="O12" authorId="0" shapeId="0" xr:uid="{67907F44-8925-C440-99D7-BA33EF292C05}">
      <text>
        <r>
          <rPr>
            <b/>
            <sz val="10"/>
            <color rgb="FF000000"/>
            <rFont val="Tahoma"/>
            <family val="2"/>
          </rPr>
          <t xml:space="preserve">This is the interest rate. 
</t>
        </r>
        <r>
          <rPr>
            <b/>
            <sz val="10"/>
            <color rgb="FF000000"/>
            <rFont val="Tahoma"/>
            <family val="2"/>
          </rPr>
          <t>Net Interest Expense = (Int Rate * (Long term Liabilities + EFN)) - (Int rate * Excess Cash)</t>
        </r>
      </text>
    </comment>
  </commentList>
</comments>
</file>

<file path=xl/sharedStrings.xml><?xml version="1.0" encoding="utf-8"?>
<sst xmlns="http://schemas.openxmlformats.org/spreadsheetml/2006/main" count="239" uniqueCount="112">
  <si>
    <t>Input Data</t>
  </si>
  <si>
    <t>SALES</t>
  </si>
  <si>
    <t>COGS/SALES</t>
  </si>
  <si>
    <t>OPERATING EXPENSES/SALES</t>
  </si>
  <si>
    <t>INTEREST RATE</t>
  </si>
  <si>
    <t>TAX RATE</t>
  </si>
  <si>
    <t>DIVIDENDS (Thousand pounds)</t>
  </si>
  <si>
    <t>CURR. ASSETS/SALES</t>
  </si>
  <si>
    <t>CURR. LIABS./SALES</t>
  </si>
  <si>
    <t>FIXED ASSETS</t>
  </si>
  <si>
    <t>STARTING EQUITY</t>
  </si>
  <si>
    <t xml:space="preserve"> </t>
  </si>
  <si>
    <t>INCOME STATEMENT</t>
  </si>
  <si>
    <t>COGS</t>
  </si>
  <si>
    <t>OPERATING EXPENSES</t>
  </si>
  <si>
    <t>INTEREST EXPENSE (INCOME)</t>
  </si>
  <si>
    <t>PROFIT BEFORE TAX</t>
  </si>
  <si>
    <t>TAX</t>
  </si>
  <si>
    <t>PROFIT AFTER TAX</t>
  </si>
  <si>
    <t>DIVIDENDS</t>
  </si>
  <si>
    <t>EARNINGS RETAINED</t>
  </si>
  <si>
    <t>BALANCE SHEET</t>
  </si>
  <si>
    <t>CURRENT ASSETS</t>
  </si>
  <si>
    <t>TOTAL ASSETS</t>
  </si>
  <si>
    <t>CURRENT LIABILITIES</t>
  </si>
  <si>
    <t>DEBT</t>
  </si>
  <si>
    <t>EQUITY</t>
  </si>
  <si>
    <t>TOTAL LIAB. &amp; NET WORTH</t>
  </si>
  <si>
    <t>Iteration 1</t>
  </si>
  <si>
    <t>Iteration 2</t>
  </si>
  <si>
    <t>Sensitivity Analysis</t>
  </si>
  <si>
    <t>Debt and Excess Cash</t>
  </si>
  <si>
    <t>By COGS/SALES</t>
  </si>
  <si>
    <t>Ex. CASH</t>
  </si>
  <si>
    <t>EXCESS CASH</t>
  </si>
  <si>
    <t>TRIAL ASSETS</t>
  </si>
  <si>
    <t>TRIAL LIABILITIES AND EQUITY</t>
  </si>
  <si>
    <t>PLUG: DEBT (EXCESS CASH)</t>
  </si>
  <si>
    <t>Fiscal Year Ended February 28</t>
  </si>
  <si>
    <t>Assumptions</t>
  </si>
  <si>
    <t>Forecast</t>
  </si>
  <si>
    <t>Income Statement</t>
  </si>
  <si>
    <t>2002–2004</t>
  </si>
  <si>
    <t>Turnover</t>
  </si>
  <si>
    <t>Growth</t>
  </si>
  <si>
    <t>Cost of sales</t>
  </si>
  <si>
    <t>% sales</t>
  </si>
  <si>
    <t>Gross profit</t>
  </si>
  <si>
    <t>Operating expenses</t>
  </si>
  <si>
    <t>–excluding exceptional costs</t>
  </si>
  <si>
    <t>–exceptional costs</t>
  </si>
  <si>
    <t>Restructuring costs</t>
  </si>
  <si>
    <t>Net interest expense</t>
  </si>
  <si>
    <t>Debt, EFN and Excess Cash</t>
  </si>
  <si>
    <t>Profit before tax (PBT)</t>
  </si>
  <si>
    <t>Tax expense</t>
  </si>
  <si>
    <t>% of PBT</t>
  </si>
  <si>
    <t>Profit/(loss) after tax</t>
  </si>
  <si>
    <t>Ordinary dividends</t>
  </si>
  <si>
    <t>Constant</t>
  </si>
  <si>
    <t>Profit/(loss) retained</t>
  </si>
  <si>
    <t>Balance Sheet</t>
  </si>
  <si>
    <t>Cash</t>
  </si>
  <si>
    <t>Excess Cash (Plug)</t>
  </si>
  <si>
    <t>Plug</t>
  </si>
  <si>
    <t>Accounts receivable</t>
  </si>
  <si>
    <t>Inventories</t>
  </si>
  <si>
    <t>Other current assets</t>
  </si>
  <si>
    <t>Net fixed assets</t>
  </si>
  <si>
    <t>Other assets</t>
  </si>
  <si>
    <t xml:space="preserve">  Total assets</t>
  </si>
  <si>
    <t>Accounts payable</t>
  </si>
  <si>
    <t>Taxes payable</t>
  </si>
  <si>
    <t>Accruals</t>
  </si>
  <si>
    <t>Overdrafts</t>
  </si>
  <si>
    <t>Other current liabilities</t>
  </si>
  <si>
    <t>Long-term liabilities</t>
  </si>
  <si>
    <t>Fixed</t>
  </si>
  <si>
    <t>EFN (Plug)</t>
  </si>
  <si>
    <t>Other liabilities</t>
  </si>
  <si>
    <t>Shareholders' equity</t>
  </si>
  <si>
    <t xml:space="preserve">  Total liabs. &amp; equity</t>
  </si>
  <si>
    <t>Trial assets</t>
  </si>
  <si>
    <t>Trial liabs. &amp; equity</t>
  </si>
  <si>
    <t>Trial plug</t>
  </si>
  <si>
    <t>Spring 21</t>
  </si>
  <si>
    <t>Growth in sales</t>
  </si>
  <si>
    <t>COGS % sales</t>
  </si>
  <si>
    <t>This table is a sensitivity analaysis were we are changing the expected growth in sales and examing the impact on EFN and Excess Cash</t>
  </si>
  <si>
    <t>The figures below are to be read in terms of the Pound currency in the Millions form</t>
  </si>
  <si>
    <t>Growth in Sales</t>
  </si>
  <si>
    <t>EFN</t>
  </si>
  <si>
    <t>Excesss Cash</t>
  </si>
  <si>
    <t>COGS % Sales</t>
  </si>
  <si>
    <t>Column1</t>
  </si>
  <si>
    <t>Column2</t>
  </si>
  <si>
    <t>Column3</t>
  </si>
  <si>
    <t>Column4</t>
  </si>
  <si>
    <t>Ratio Type</t>
  </si>
  <si>
    <t>Current Ratio</t>
  </si>
  <si>
    <t>Quick Ratio</t>
  </si>
  <si>
    <t>Cash Ratio</t>
  </si>
  <si>
    <t>Total Debt Ratio</t>
  </si>
  <si>
    <t>Debt-equity Ratio</t>
  </si>
  <si>
    <t>Equity Multiplier</t>
  </si>
  <si>
    <t>Inventory Turnover</t>
  </si>
  <si>
    <t>Receivables Turnover</t>
  </si>
  <si>
    <t>Total Asset Turnover</t>
  </si>
  <si>
    <t>Profit Margin</t>
  </si>
  <si>
    <t>Return on Assets (ROA)</t>
  </si>
  <si>
    <t>Return on Equity (ROE)</t>
  </si>
  <si>
    <t>Summer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</si>
</sst>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);\(#,##0.0\)"/>
    <numFmt numFmtId="165" formatCode="0.0%"/>
    <numFmt numFmtId="166" formatCode="_(* #,##0.0_);_(* \(#,##0.0\);_(* &quot;-&quot;??_);_(@_)"/>
    <numFmt numFmtId="167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color indexed="18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b/>
      <sz val="12"/>
      <color indexed="18"/>
      <name val="Times New Roman"/>
      <family val="1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0"/>
      <color rgb="FF000000"/>
      <name val="Tahoma"/>
      <family val="2"/>
    </font>
    <font>
      <sz val="10"/>
      <name val="Geneva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0"/>
      <color indexed="18"/>
      <name val="Times New Roman"/>
      <family val="1"/>
    </font>
    <font>
      <b/>
      <u/>
      <sz val="10"/>
      <color indexed="1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 style="medium">
        <color indexed="64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thin">
        <color indexed="64"/>
      </top>
      <bottom/>
      <diagonal/>
    </border>
    <border>
      <left style="double">
        <color indexed="8"/>
      </left>
      <right style="medium">
        <color indexed="8"/>
      </right>
      <top/>
      <bottom/>
      <diagonal/>
    </border>
    <border>
      <left style="double">
        <color indexed="8"/>
      </left>
      <right style="medium">
        <color indexed="8"/>
      </right>
      <top/>
      <bottom style="double">
        <color indexed="64"/>
      </bottom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double">
        <color indexed="8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2" fillId="0" borderId="0"/>
    <xf numFmtId="43" fontId="1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2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0" xfId="0" applyFont="1"/>
    <xf numFmtId="0" fontId="3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6" xfId="0" applyFont="1" applyBorder="1"/>
    <xf numFmtId="0" fontId="2" fillId="0" borderId="10" xfId="0" applyFont="1" applyBorder="1"/>
    <xf numFmtId="0" fontId="3" fillId="0" borderId="11" xfId="0" applyFont="1" applyBorder="1"/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0" fontId="5" fillId="0" borderId="8" xfId="0" applyFont="1" applyBorder="1" applyAlignment="1">
      <alignment horizontal="left"/>
    </xf>
    <xf numFmtId="165" fontId="5" fillId="0" borderId="9" xfId="0" applyNumberFormat="1" applyFont="1" applyBorder="1"/>
    <xf numFmtId="164" fontId="3" fillId="0" borderId="6" xfId="1" applyNumberFormat="1" applyFont="1" applyBorder="1" applyProtection="1"/>
    <xf numFmtId="164" fontId="3" fillId="0" borderId="0" xfId="1" applyNumberFormat="1" applyFont="1" applyBorder="1" applyProtection="1"/>
    <xf numFmtId="164" fontId="3" fillId="0" borderId="7" xfId="1" applyNumberFormat="1" applyFont="1" applyBorder="1" applyProtection="1"/>
    <xf numFmtId="164" fontId="3" fillId="0" borderId="8" xfId="1" applyNumberFormat="1" applyFont="1" applyBorder="1" applyProtection="1"/>
    <xf numFmtId="164" fontId="2" fillId="0" borderId="0" xfId="0" applyNumberFormat="1" applyFont="1"/>
    <xf numFmtId="165" fontId="2" fillId="0" borderId="0" xfId="0" applyNumberFormat="1" applyFont="1"/>
    <xf numFmtId="164" fontId="2" fillId="0" borderId="6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7" xfId="1" applyNumberFormat="1" applyFont="1" applyBorder="1" applyProtection="1"/>
    <xf numFmtId="0" fontId="3" fillId="0" borderId="6" xfId="0" applyFont="1" applyBorder="1" applyAlignment="1">
      <alignment horizontal="left" indent="1"/>
    </xf>
    <xf numFmtId="164" fontId="3" fillId="0" borderId="15" xfId="1" applyNumberFormat="1" applyFont="1" applyBorder="1" applyProtection="1"/>
    <xf numFmtId="165" fontId="3" fillId="0" borderId="15" xfId="0" applyNumberFormat="1" applyFont="1" applyBorder="1"/>
    <xf numFmtId="0" fontId="3" fillId="0" borderId="15" xfId="0" applyFont="1" applyBorder="1"/>
    <xf numFmtId="164" fontId="3" fillId="0" borderId="15" xfId="0" applyNumberFormat="1" applyFont="1" applyBorder="1"/>
    <xf numFmtId="0" fontId="3" fillId="0" borderId="16" xfId="0" applyFont="1" applyBorder="1"/>
    <xf numFmtId="164" fontId="3" fillId="0" borderId="17" xfId="1" applyNumberFormat="1" applyFont="1" applyBorder="1" applyProtection="1"/>
    <xf numFmtId="164" fontId="3" fillId="0" borderId="10" xfId="1" applyNumberFormat="1" applyFont="1" applyBorder="1" applyProtection="1"/>
    <xf numFmtId="165" fontId="3" fillId="0" borderId="10" xfId="0" applyNumberFormat="1" applyFont="1" applyBorder="1"/>
    <xf numFmtId="0" fontId="3" fillId="0" borderId="10" xfId="0" applyFont="1" applyBorder="1"/>
    <xf numFmtId="164" fontId="3" fillId="0" borderId="10" xfId="0" applyNumberFormat="1" applyFont="1" applyBorder="1"/>
    <xf numFmtId="166" fontId="5" fillId="0" borderId="9" xfId="1" applyNumberFormat="1" applyFont="1" applyBorder="1" applyProtection="1"/>
    <xf numFmtId="164" fontId="3" fillId="0" borderId="12" xfId="1" applyNumberFormat="1" applyFont="1" applyBorder="1" applyProtection="1"/>
    <xf numFmtId="164" fontId="3" fillId="0" borderId="13" xfId="1" applyNumberFormat="1" applyFont="1" applyBorder="1" applyProtection="1"/>
    <xf numFmtId="164" fontId="3" fillId="0" borderId="14" xfId="1" applyNumberFormat="1" applyFont="1" applyBorder="1" applyProtection="1"/>
    <xf numFmtId="0" fontId="3" fillId="0" borderId="18" xfId="0" applyFont="1" applyBorder="1"/>
    <xf numFmtId="0" fontId="3" fillId="0" borderId="19" xfId="0" applyFont="1" applyBorder="1"/>
    <xf numFmtId="37" fontId="3" fillId="0" borderId="19" xfId="0" applyNumberFormat="1" applyFont="1" applyBorder="1"/>
    <xf numFmtId="165" fontId="3" fillId="0" borderId="19" xfId="0" applyNumberFormat="1" applyFont="1" applyBorder="1"/>
    <xf numFmtId="0" fontId="3" fillId="0" borderId="20" xfId="0" applyFont="1" applyBorder="1"/>
    <xf numFmtId="37" fontId="3" fillId="0" borderId="6" xfId="0" applyNumberFormat="1" applyFont="1" applyBorder="1"/>
    <xf numFmtId="37" fontId="3" fillId="0" borderId="0" xfId="0" applyNumberFormat="1" applyFont="1"/>
    <xf numFmtId="37" fontId="3" fillId="0" borderId="7" xfId="0" applyNumberFormat="1" applyFont="1" applyBorder="1"/>
    <xf numFmtId="37" fontId="3" fillId="0" borderId="2" xfId="0" applyNumberFormat="1" applyFont="1" applyBorder="1"/>
    <xf numFmtId="165" fontId="3" fillId="0" borderId="2" xfId="0" applyNumberFormat="1" applyFont="1" applyBorder="1"/>
    <xf numFmtId="0" fontId="3" fillId="3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2" fillId="0" borderId="19" xfId="0" applyNumberFormat="1" applyFont="1" applyBorder="1"/>
    <xf numFmtId="165" fontId="2" fillId="0" borderId="19" xfId="0" applyNumberFormat="1" applyFont="1" applyBorder="1"/>
    <xf numFmtId="0" fontId="2" fillId="0" borderId="19" xfId="0" applyFont="1" applyBorder="1"/>
    <xf numFmtId="0" fontId="5" fillId="0" borderId="21" xfId="0" applyFont="1" applyBorder="1"/>
    <xf numFmtId="165" fontId="5" fillId="0" borderId="22" xfId="0" applyNumberFormat="1" applyFont="1" applyBorder="1"/>
    <xf numFmtId="166" fontId="3" fillId="0" borderId="0" xfId="1" applyNumberFormat="1" applyFont="1" applyProtection="1"/>
    <xf numFmtId="164" fontId="3" fillId="0" borderId="2" xfId="1" applyNumberFormat="1" applyFont="1" applyBorder="1" applyProtection="1"/>
    <xf numFmtId="164" fontId="3" fillId="0" borderId="19" xfId="1" applyNumberFormat="1" applyFont="1" applyBorder="1" applyProtection="1"/>
    <xf numFmtId="164" fontId="3" fillId="0" borderId="23" xfId="1" applyNumberFormat="1" applyFont="1" applyBorder="1" applyProtection="1"/>
    <xf numFmtId="164" fontId="3" fillId="0" borderId="24" xfId="1" applyNumberFormat="1" applyFont="1" applyBorder="1" applyProtection="1"/>
    <xf numFmtId="164" fontId="2" fillId="0" borderId="24" xfId="1" applyNumberFormat="1" applyFont="1" applyBorder="1" applyProtection="1"/>
    <xf numFmtId="164" fontId="3" fillId="0" borderId="25" xfId="1" applyNumberFormat="1" applyFont="1" applyBorder="1" applyProtection="1"/>
    <xf numFmtId="164" fontId="3" fillId="0" borderId="26" xfId="1" applyNumberFormat="1" applyFont="1" applyBorder="1" applyProtection="1"/>
    <xf numFmtId="164" fontId="3" fillId="0" borderId="27" xfId="1" applyNumberFormat="1" applyFont="1" applyBorder="1" applyProtection="1"/>
    <xf numFmtId="164" fontId="3" fillId="0" borderId="28" xfId="1" applyNumberFormat="1" applyFont="1" applyBorder="1" applyProtection="1"/>
    <xf numFmtId="164" fontId="2" fillId="0" borderId="28" xfId="1" applyNumberFormat="1" applyFont="1" applyBorder="1" applyProtection="1"/>
    <xf numFmtId="164" fontId="3" fillId="0" borderId="29" xfId="1" applyNumberFormat="1" applyFont="1" applyBorder="1" applyProtection="1"/>
    <xf numFmtId="164" fontId="2" fillId="0" borderId="30" xfId="1" applyNumberFormat="1" applyFont="1" applyBorder="1" applyProtection="1"/>
    <xf numFmtId="164" fontId="3" fillId="0" borderId="31" xfId="1" applyNumberFormat="1" applyFont="1" applyBorder="1" applyProtection="1"/>
    <xf numFmtId="164" fontId="3" fillId="0" borderId="32" xfId="1" applyNumberFormat="1" applyFont="1" applyBorder="1" applyProtection="1"/>
    <xf numFmtId="164" fontId="2" fillId="0" borderId="32" xfId="1" applyNumberFormat="1" applyFont="1" applyBorder="1" applyProtection="1"/>
    <xf numFmtId="164" fontId="3" fillId="0" borderId="33" xfId="1" applyNumberFormat="1" applyFont="1" applyBorder="1" applyProtection="1"/>
    <xf numFmtId="164" fontId="3" fillId="0" borderId="34" xfId="1" applyNumberFormat="1" applyFont="1" applyBorder="1" applyProtection="1"/>
    <xf numFmtId="164" fontId="3" fillId="0" borderId="35" xfId="1" applyNumberFormat="1" applyFont="1" applyBorder="1" applyProtection="1"/>
    <xf numFmtId="37" fontId="3" fillId="0" borderId="34" xfId="0" applyNumberFormat="1" applyFont="1" applyBorder="1"/>
    <xf numFmtId="164" fontId="3" fillId="0" borderId="36" xfId="1" applyNumberFormat="1" applyFont="1" applyBorder="1" applyProtection="1"/>
    <xf numFmtId="37" fontId="3" fillId="0" borderId="37" xfId="0" applyNumberFormat="1" applyFont="1" applyBorder="1"/>
    <xf numFmtId="37" fontId="3" fillId="0" borderId="38" xfId="0" applyNumberFormat="1" applyFont="1" applyBorder="1"/>
    <xf numFmtId="164" fontId="3" fillId="0" borderId="39" xfId="1" applyNumberFormat="1" applyFont="1" applyBorder="1" applyProtection="1"/>
    <xf numFmtId="37" fontId="3" fillId="0" borderId="40" xfId="0" applyNumberFormat="1" applyFont="1" applyBorder="1"/>
    <xf numFmtId="164" fontId="2" fillId="0" borderId="41" xfId="1" applyNumberFormat="1" applyFont="1" applyBorder="1" applyProtection="1"/>
    <xf numFmtId="164" fontId="2" fillId="0" borderId="20" xfId="1" applyNumberFormat="1" applyFont="1" applyBorder="1" applyProtection="1"/>
    <xf numFmtId="164" fontId="2" fillId="0" borderId="42" xfId="1" applyNumberFormat="1" applyFont="1" applyBorder="1" applyProtection="1"/>
    <xf numFmtId="0" fontId="9" fillId="0" borderId="0" xfId="0" applyFont="1"/>
    <xf numFmtId="0" fontId="10" fillId="0" borderId="0" xfId="0" applyFont="1"/>
    <xf numFmtId="0" fontId="3" fillId="3" borderId="1" xfId="0" applyFont="1" applyFill="1" applyBorder="1" applyAlignment="1">
      <alignment horizontal="left"/>
    </xf>
    <xf numFmtId="0" fontId="13" fillId="0" borderId="0" xfId="3" applyFont="1"/>
    <xf numFmtId="1" fontId="13" fillId="0" borderId="0" xfId="3" applyNumberFormat="1" applyFont="1"/>
    <xf numFmtId="167" fontId="14" fillId="0" borderId="43" xfId="4" applyNumberFormat="1" applyFont="1" applyFill="1" applyBorder="1"/>
    <xf numFmtId="0" fontId="14" fillId="0" borderId="18" xfId="3" applyFont="1" applyBorder="1"/>
    <xf numFmtId="167" fontId="14" fillId="0" borderId="7" xfId="4" applyNumberFormat="1" applyFont="1" applyFill="1" applyBorder="1"/>
    <xf numFmtId="0" fontId="14" fillId="0" borderId="6" xfId="3" applyFont="1" applyBorder="1"/>
    <xf numFmtId="1" fontId="14" fillId="0" borderId="7" xfId="3" applyNumberFormat="1" applyFont="1" applyBorder="1"/>
    <xf numFmtId="1" fontId="15" fillId="0" borderId="3" xfId="3" applyNumberFormat="1" applyFont="1" applyBorder="1"/>
    <xf numFmtId="0" fontId="15" fillId="0" borderId="1" xfId="3" applyFont="1" applyBorder="1"/>
    <xf numFmtId="167" fontId="14" fillId="0" borderId="20" xfId="4" applyNumberFormat="1" applyFont="1" applyFill="1" applyBorder="1"/>
    <xf numFmtId="167" fontId="14" fillId="0" borderId="14" xfId="4" applyNumberFormat="1" applyFont="1" applyFill="1" applyBorder="1"/>
    <xf numFmtId="0" fontId="14" fillId="0" borderId="7" xfId="3" applyFont="1" applyBorder="1"/>
    <xf numFmtId="0" fontId="15" fillId="0" borderId="3" xfId="3" applyFont="1" applyBorder="1"/>
    <xf numFmtId="167" fontId="16" fillId="0" borderId="20" xfId="4" applyNumberFormat="1" applyFont="1" applyFill="1" applyBorder="1"/>
    <xf numFmtId="0" fontId="16" fillId="0" borderId="18" xfId="3" applyFont="1" applyBorder="1"/>
    <xf numFmtId="167" fontId="16" fillId="0" borderId="7" xfId="4" applyNumberFormat="1" applyFont="1" applyFill="1" applyBorder="1"/>
    <xf numFmtId="0" fontId="16" fillId="0" borderId="6" xfId="3" applyFont="1" applyBorder="1"/>
    <xf numFmtId="43" fontId="16" fillId="0" borderId="7" xfId="4" applyFont="1" applyFill="1" applyBorder="1"/>
    <xf numFmtId="0" fontId="16" fillId="0" borderId="7" xfId="3" applyFont="1" applyBorder="1"/>
    <xf numFmtId="0" fontId="16" fillId="0" borderId="3" xfId="3" applyFont="1" applyBorder="1"/>
    <xf numFmtId="0" fontId="17" fillId="0" borderId="1" xfId="3" applyFont="1" applyBorder="1"/>
    <xf numFmtId="0" fontId="2" fillId="0" borderId="0" xfId="3" applyFont="1"/>
    <xf numFmtId="0" fontId="14" fillId="0" borderId="2" xfId="3" applyFont="1" applyBorder="1"/>
    <xf numFmtId="0" fontId="14" fillId="0" borderId="3" xfId="3" applyFont="1" applyBorder="1"/>
    <xf numFmtId="0" fontId="14" fillId="0" borderId="0" xfId="3" applyFont="1"/>
    <xf numFmtId="1" fontId="14" fillId="0" borderId="6" xfId="3" applyNumberFormat="1" applyFont="1" applyBorder="1"/>
    <xf numFmtId="0" fontId="14" fillId="0" borderId="6" xfId="3" applyFont="1" applyBorder="1" applyAlignment="1">
      <alignment horizontal="right"/>
    </xf>
    <xf numFmtId="0" fontId="14" fillId="0" borderId="0" xfId="3" applyFont="1" applyAlignment="1">
      <alignment horizontal="right"/>
    </xf>
    <xf numFmtId="0" fontId="14" fillId="0" borderId="7" xfId="3" applyFont="1" applyBorder="1" applyAlignment="1">
      <alignment horizontal="right"/>
    </xf>
    <xf numFmtId="43" fontId="14" fillId="0" borderId="6" xfId="4" applyFont="1" applyFill="1" applyBorder="1"/>
    <xf numFmtId="37" fontId="14" fillId="0" borderId="0" xfId="4" quotePrefix="1" applyNumberFormat="1" applyFont="1" applyFill="1" applyBorder="1" applyAlignment="1">
      <alignment horizontal="right"/>
    </xf>
    <xf numFmtId="37" fontId="14" fillId="0" borderId="7" xfId="4" quotePrefix="1" applyNumberFormat="1" applyFont="1" applyFill="1" applyBorder="1" applyAlignment="1">
      <alignment horizontal="right"/>
    </xf>
    <xf numFmtId="37" fontId="14" fillId="0" borderId="0" xfId="4" applyNumberFormat="1" applyFont="1" applyFill="1" applyBorder="1"/>
    <xf numFmtId="37" fontId="14" fillId="0" borderId="7" xfId="4" applyNumberFormat="1" applyFont="1" applyFill="1" applyBorder="1"/>
    <xf numFmtId="37" fontId="14" fillId="0" borderId="6" xfId="4" applyNumberFormat="1" applyFont="1" applyFill="1" applyBorder="1"/>
    <xf numFmtId="43" fontId="14" fillId="0" borderId="18" xfId="4" applyFont="1" applyFill="1" applyBorder="1"/>
    <xf numFmtId="37" fontId="14" fillId="0" borderId="19" xfId="4" applyNumberFormat="1" applyFont="1" applyFill="1" applyBorder="1"/>
    <xf numFmtId="37" fontId="14" fillId="0" borderId="20" xfId="4" applyNumberFormat="1" applyFont="1" applyFill="1" applyBorder="1"/>
    <xf numFmtId="37" fontId="14" fillId="0" borderId="14" xfId="4" applyNumberFormat="1" applyFont="1" applyFill="1" applyBorder="1"/>
    <xf numFmtId="37" fontId="13" fillId="0" borderId="0" xfId="3" applyNumberFormat="1" applyFont="1"/>
    <xf numFmtId="37" fontId="14" fillId="0" borderId="43" xfId="4" applyNumberFormat="1" applyFont="1" applyFill="1" applyBorder="1"/>
    <xf numFmtId="37" fontId="14" fillId="0" borderId="18" xfId="4" applyNumberFormat="1" applyFont="1" applyFill="1" applyBorder="1"/>
    <xf numFmtId="37" fontId="15" fillId="0" borderId="1" xfId="4" applyNumberFormat="1" applyFont="1" applyFill="1" applyBorder="1"/>
    <xf numFmtId="37" fontId="14" fillId="0" borderId="1" xfId="4" applyNumberFormat="1" applyFont="1" applyFill="1" applyBorder="1"/>
    <xf numFmtId="37" fontId="14" fillId="0" borderId="3" xfId="4" applyNumberFormat="1" applyFont="1" applyFill="1" applyBorder="1"/>
    <xf numFmtId="167" fontId="13" fillId="0" borderId="0" xfId="4" applyNumberFormat="1" applyFont="1" applyFill="1"/>
    <xf numFmtId="167" fontId="16" fillId="0" borderId="7" xfId="4" applyNumberFormat="1" applyFont="1" applyBorder="1"/>
    <xf numFmtId="43" fontId="16" fillId="0" borderId="7" xfId="4" applyFont="1" applyBorder="1"/>
    <xf numFmtId="167" fontId="16" fillId="0" borderId="20" xfId="4" applyNumberFormat="1" applyFont="1" applyBorder="1"/>
    <xf numFmtId="37" fontId="14" fillId="0" borderId="6" xfId="4" applyNumberFormat="1" applyFont="1" applyBorder="1"/>
    <xf numFmtId="37" fontId="14" fillId="0" borderId="7" xfId="4" applyNumberFormat="1" applyFont="1" applyBorder="1"/>
    <xf numFmtId="37" fontId="14" fillId="0" borderId="14" xfId="4" applyNumberFormat="1" applyFont="1" applyBorder="1"/>
    <xf numFmtId="37" fontId="14" fillId="0" borderId="43" xfId="4" applyNumberFormat="1" applyFont="1" applyBorder="1"/>
    <xf numFmtId="37" fontId="14" fillId="0" borderId="18" xfId="4" applyNumberFormat="1" applyFont="1" applyBorder="1"/>
    <xf numFmtId="37" fontId="14" fillId="0" borderId="20" xfId="4" applyNumberFormat="1" applyFont="1" applyBorder="1"/>
    <xf numFmtId="37" fontId="15" fillId="0" borderId="1" xfId="4" applyNumberFormat="1" applyFont="1" applyBorder="1"/>
    <xf numFmtId="37" fontId="14" fillId="0" borderId="1" xfId="4" applyNumberFormat="1" applyFont="1" applyBorder="1"/>
    <xf numFmtId="37" fontId="14" fillId="0" borderId="3" xfId="4" applyNumberFormat="1" applyFont="1" applyBorder="1"/>
    <xf numFmtId="0" fontId="20" fillId="0" borderId="0" xfId="0" applyFont="1"/>
    <xf numFmtId="2" fontId="0" fillId="0" borderId="0" xfId="0" applyNumberFormat="1"/>
    <xf numFmtId="9" fontId="0" fillId="0" borderId="0" xfId="5" applyFont="1"/>
    <xf numFmtId="0" fontId="21" fillId="0" borderId="0" xfId="0" applyFont="1"/>
    <xf numFmtId="2" fontId="0" fillId="0" borderId="46" xfId="0" applyNumberFormat="1" applyBorder="1"/>
    <xf numFmtId="0" fontId="21" fillId="4" borderId="47" xfId="0" applyFont="1" applyFill="1" applyBorder="1"/>
    <xf numFmtId="0" fontId="21" fillId="4" borderId="48" xfId="0" applyFont="1" applyFill="1" applyBorder="1"/>
    <xf numFmtId="0" fontId="21" fillId="4" borderId="49" xfId="0" applyFont="1" applyFill="1" applyBorder="1"/>
    <xf numFmtId="0" fontId="21" fillId="4" borderId="50" xfId="0" applyFont="1" applyFill="1" applyBorder="1"/>
    <xf numFmtId="0" fontId="21" fillId="4" borderId="0" xfId="0" applyFont="1" applyFill="1"/>
    <xf numFmtId="0" fontId="21" fillId="4" borderId="51" xfId="0" applyFont="1" applyFill="1" applyBorder="1"/>
    <xf numFmtId="0" fontId="0" fillId="4" borderId="50" xfId="0" applyFill="1" applyBorder="1"/>
    <xf numFmtId="0" fontId="20" fillId="5" borderId="44" xfId="0" applyFont="1" applyFill="1" applyBorder="1"/>
    <xf numFmtId="2" fontId="0" fillId="0" borderId="45" xfId="0" applyNumberFormat="1" applyBorder="1"/>
    <xf numFmtId="2" fontId="0" fillId="0" borderId="53" xfId="0" applyNumberFormat="1" applyBorder="1"/>
    <xf numFmtId="2" fontId="0" fillId="0" borderId="54" xfId="0" applyNumberFormat="1" applyBorder="1"/>
    <xf numFmtId="2" fontId="0" fillId="0" borderId="55" xfId="0" applyNumberFormat="1" applyBorder="1"/>
    <xf numFmtId="2" fontId="0" fillId="0" borderId="56" xfId="0" applyNumberFormat="1" applyBorder="1"/>
    <xf numFmtId="2" fontId="0" fillId="0" borderId="57" xfId="0" applyNumberFormat="1" applyBorder="1"/>
    <xf numFmtId="2" fontId="0" fillId="0" borderId="58" xfId="0" applyNumberFormat="1" applyBorder="1"/>
    <xf numFmtId="2" fontId="0" fillId="0" borderId="59" xfId="0" applyNumberFormat="1" applyBorder="1"/>
    <xf numFmtId="9" fontId="0" fillId="0" borderId="46" xfId="5" applyFont="1" applyBorder="1"/>
    <xf numFmtId="9" fontId="0" fillId="0" borderId="57" xfId="5" applyFont="1" applyBorder="1"/>
    <xf numFmtId="0" fontId="0" fillId="0" borderId="46" xfId="0" applyBorder="1"/>
    <xf numFmtId="0" fontId="20" fillId="5" borderId="60" xfId="0" applyFont="1" applyFill="1" applyBorder="1"/>
    <xf numFmtId="0" fontId="22" fillId="0" borderId="0" xfId="0" applyFont="1"/>
    <xf numFmtId="0" fontId="20" fillId="7" borderId="44" xfId="0" applyFont="1" applyFill="1" applyBorder="1"/>
    <xf numFmtId="2" fontId="0" fillId="0" borderId="44" xfId="0" applyNumberFormat="1" applyBorder="1"/>
    <xf numFmtId="0" fontId="0" fillId="0" borderId="61" xfId="0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0" xfId="0" applyFill="1"/>
    <xf numFmtId="0" fontId="0" fillId="6" borderId="7" xfId="0" applyFill="1" applyBorder="1"/>
    <xf numFmtId="9" fontId="0" fillId="0" borderId="0" xfId="5" applyFont="1" applyBorder="1"/>
    <xf numFmtId="0" fontId="20" fillId="7" borderId="62" xfId="0" applyFont="1" applyFill="1" applyBorder="1"/>
    <xf numFmtId="2" fontId="0" fillId="0" borderId="62" xfId="0" applyNumberFormat="1" applyBorder="1"/>
    <xf numFmtId="9" fontId="0" fillId="0" borderId="19" xfId="5" applyFont="1" applyBorder="1"/>
    <xf numFmtId="2" fontId="0" fillId="0" borderId="63" xfId="0" applyNumberFormat="1" applyBorder="1"/>
    <xf numFmtId="2" fontId="0" fillId="0" borderId="64" xfId="0" applyNumberFormat="1" applyBorder="1"/>
    <xf numFmtId="0" fontId="2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0" fillId="5" borderId="6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0" fillId="7" borderId="44" xfId="0" applyFont="1" applyFill="1" applyBorder="1" applyAlignment="1">
      <alignment horizontal="center"/>
    </xf>
    <xf numFmtId="0" fontId="20" fillId="7" borderId="62" xfId="0" applyFont="1" applyFill="1" applyBorder="1" applyAlignment="1">
      <alignment horizontal="center"/>
    </xf>
    <xf numFmtId="0" fontId="0" fillId="4" borderId="50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</cellXfs>
  <cellStyles count="6">
    <cellStyle name="Comma" xfId="1" builtinId="3"/>
    <cellStyle name="Comma 2" xfId="4" xr:uid="{B7C8DF2A-B274-F246-A46C-A9FA82166879}"/>
    <cellStyle name="Normal" xfId="0" builtinId="0"/>
    <cellStyle name="Normal 2" xfId="2" xr:uid="{608EBEE1-EA76-5549-BA02-8FB964C59FB8}"/>
    <cellStyle name="Normal 3" xfId="3" xr:uid="{3D94E270-E6CA-1348-93E1-11FAB0526CDF}"/>
    <cellStyle name="Percent" xfId="5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AA1C9-CF6C-4107-B9F3-FBE40A635589}" name="Table1" displayName="Table1" ref="A1:D14" totalsRowShown="0" headerRowDxfId="5" dataDxfId="4">
  <autoFilter ref="A1:D14" xr:uid="{9A2AA1C9-CF6C-4107-B9F3-FBE40A635589}"/>
  <tableColumns count="4">
    <tableColumn id="1" xr3:uid="{763D72FC-0970-4B9E-A0E3-61E0C5862CA7}" name="Column1" dataDxfId="3"/>
    <tableColumn id="2" xr3:uid="{0EE7D514-F7C4-4178-90B2-77AC9AF2F038}" name="Column2" dataDxfId="2"/>
    <tableColumn id="3" xr3:uid="{4D5EF27F-5E42-4D50-B55A-4775B5F9710B}" name="Column3" dataDxfId="1"/>
    <tableColumn id="4" xr3:uid="{B870C8A6-4308-4509-8D20-CD294B9A3B58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8BD3BC-EAB1-468A-B4C5-24937453E14B}">
  <we:reference id="wa104379190" version="2.0.0.0" store="en-US" storeType="OMEX"/>
  <we:alternateReferences>
    <we:reference id="WA104379190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A0D5-F51A-BE4A-A050-40C4197E2FB5}">
  <sheetPr>
    <pageSetUpPr fitToPage="1"/>
  </sheetPr>
  <dimension ref="B2:F41"/>
  <sheetViews>
    <sheetView showGridLines="0" topLeftCell="A13" zoomScale="110" zoomScaleNormal="95" workbookViewId="0">
      <selection activeCell="E15" sqref="E15"/>
    </sheetView>
  </sheetViews>
  <sheetFormatPr defaultColWidth="13.453125" defaultRowHeight="13"/>
  <cols>
    <col min="1" max="1" width="10.453125" style="101" customWidth="1"/>
    <col min="2" max="2" width="47.453125" style="101" customWidth="1"/>
    <col min="3" max="3" width="13.453125" style="101" customWidth="1"/>
    <col min="4" max="16384" width="13.453125" style="101"/>
  </cols>
  <sheetData>
    <row r="2" spans="2:6" ht="15.5" thickBot="1">
      <c r="B2" s="122"/>
    </row>
    <row r="3" spans="2:6">
      <c r="B3" s="121" t="s">
        <v>0</v>
      </c>
      <c r="C3" s="120"/>
    </row>
    <row r="4" spans="2:6">
      <c r="B4" s="117"/>
      <c r="C4" s="119"/>
    </row>
    <row r="5" spans="2:6">
      <c r="B5" s="117" t="s">
        <v>1</v>
      </c>
      <c r="C5" s="116">
        <v>422733</v>
      </c>
    </row>
    <row r="6" spans="2:6">
      <c r="B6" s="117" t="s">
        <v>2</v>
      </c>
      <c r="C6" s="118">
        <v>0.38</v>
      </c>
    </row>
    <row r="7" spans="2:6">
      <c r="B7" s="117" t="s">
        <v>3</v>
      </c>
      <c r="C7" s="118">
        <v>0.5</v>
      </c>
      <c r="D7" s="102"/>
    </row>
    <row r="8" spans="2:6">
      <c r="B8" s="117" t="s">
        <v>4</v>
      </c>
      <c r="C8" s="118">
        <v>0.06</v>
      </c>
    </row>
    <row r="9" spans="2:6">
      <c r="B9" s="117" t="s">
        <v>5</v>
      </c>
      <c r="C9" s="118">
        <v>0.3</v>
      </c>
    </row>
    <row r="10" spans="2:6">
      <c r="B10" s="117" t="s">
        <v>6</v>
      </c>
      <c r="C10" s="116">
        <v>10900</v>
      </c>
    </row>
    <row r="11" spans="2:6">
      <c r="B11" s="117" t="s">
        <v>7</v>
      </c>
      <c r="C11" s="118">
        <v>0.32</v>
      </c>
    </row>
    <row r="12" spans="2:6">
      <c r="B12" s="117" t="s">
        <v>8</v>
      </c>
      <c r="C12" s="118">
        <v>0.28000000000000003</v>
      </c>
    </row>
    <row r="13" spans="2:6">
      <c r="B13" s="117" t="s">
        <v>9</v>
      </c>
      <c r="C13" s="116">
        <v>110600</v>
      </c>
    </row>
    <row r="14" spans="2:6" ht="13.5" thickBot="1">
      <c r="B14" s="115" t="s">
        <v>10</v>
      </c>
      <c r="C14" s="114">
        <v>121600</v>
      </c>
      <c r="D14" s="102"/>
      <c r="E14" s="102"/>
    </row>
    <row r="15" spans="2:6" ht="13.5" thickBot="1">
      <c r="F15" s="101" t="s">
        <v>11</v>
      </c>
    </row>
    <row r="16" spans="2:6">
      <c r="B16" s="109" t="s">
        <v>12</v>
      </c>
      <c r="C16" s="113">
        <v>2002</v>
      </c>
    </row>
    <row r="17" spans="2:5">
      <c r="B17" s="106"/>
      <c r="C17" s="112"/>
    </row>
    <row r="18" spans="2:5">
      <c r="B18" s="106" t="s">
        <v>1</v>
      </c>
      <c r="C18" s="105">
        <f>+C5</f>
        <v>422733</v>
      </c>
      <c r="D18" s="102"/>
      <c r="E18" s="102"/>
    </row>
    <row r="19" spans="2:5">
      <c r="B19" s="106" t="s">
        <v>13</v>
      </c>
      <c r="C19" s="105">
        <f>C6*C18</f>
        <v>160638.54</v>
      </c>
      <c r="D19" s="102"/>
      <c r="E19" s="102"/>
    </row>
    <row r="20" spans="2:5">
      <c r="B20" s="106" t="s">
        <v>14</v>
      </c>
      <c r="C20" s="105">
        <f>C18*C7</f>
        <v>211366.5</v>
      </c>
      <c r="D20" s="102"/>
      <c r="E20" s="102"/>
    </row>
    <row r="21" spans="2:5">
      <c r="B21" s="106" t="s">
        <v>15</v>
      </c>
      <c r="C21" s="111">
        <f ca="1">C8*C35</f>
        <v>-1171.2057620041744</v>
      </c>
      <c r="D21" s="102"/>
      <c r="E21" s="102"/>
    </row>
    <row r="22" spans="2:5">
      <c r="B22" s="106" t="s">
        <v>16</v>
      </c>
      <c r="C22" s="105">
        <f ca="1">C18-C19-C20-C21</f>
        <v>51899.165762004166</v>
      </c>
      <c r="D22" s="102"/>
      <c r="E22" s="102"/>
    </row>
    <row r="23" spans="2:5">
      <c r="B23" s="106" t="s">
        <v>17</v>
      </c>
      <c r="C23" s="105">
        <f ca="1">C9*C22</f>
        <v>15569.749728601249</v>
      </c>
      <c r="D23" s="102"/>
      <c r="E23" s="102"/>
    </row>
    <row r="24" spans="2:5" ht="13.5" thickBot="1">
      <c r="B24" s="106" t="s">
        <v>18</v>
      </c>
      <c r="C24" s="103">
        <f ca="1">C22-C23</f>
        <v>36329.416033402915</v>
      </c>
      <c r="D24" s="102"/>
      <c r="E24" s="102"/>
    </row>
    <row r="25" spans="2:5" ht="13.5" thickTop="1">
      <c r="B25" s="106" t="s">
        <v>19</v>
      </c>
      <c r="C25" s="105">
        <f>C10</f>
        <v>10900</v>
      </c>
      <c r="D25" s="102"/>
      <c r="E25" s="102"/>
    </row>
    <row r="26" spans="2:5" ht="13.5" thickBot="1">
      <c r="B26" s="104" t="s">
        <v>20</v>
      </c>
      <c r="C26" s="110">
        <f ca="1">C24-C25</f>
        <v>25429.416033402915</v>
      </c>
      <c r="D26" s="102"/>
      <c r="E26" s="102"/>
    </row>
    <row r="27" spans="2:5" ht="13.5" thickBot="1">
      <c r="B27" s="102"/>
      <c r="C27" s="102"/>
      <c r="D27" s="102"/>
      <c r="E27" s="102"/>
    </row>
    <row r="28" spans="2:5">
      <c r="B28" s="109" t="s">
        <v>21</v>
      </c>
      <c r="C28" s="108"/>
      <c r="D28" s="102"/>
      <c r="E28" s="102"/>
    </row>
    <row r="29" spans="2:5">
      <c r="B29" s="106"/>
      <c r="C29" s="107"/>
      <c r="D29" s="102"/>
      <c r="E29" s="102"/>
    </row>
    <row r="30" spans="2:5">
      <c r="B30" s="106" t="s">
        <v>22</v>
      </c>
      <c r="C30" s="105">
        <f>C11*C18</f>
        <v>135274.56</v>
      </c>
      <c r="D30" s="102"/>
      <c r="E30" s="102"/>
    </row>
    <row r="31" spans="2:5">
      <c r="B31" s="106" t="s">
        <v>9</v>
      </c>
      <c r="C31" s="105">
        <f>C13</f>
        <v>110600</v>
      </c>
      <c r="D31" s="102"/>
      <c r="E31" s="102"/>
    </row>
    <row r="32" spans="2:5" ht="13.5" thickBot="1">
      <c r="B32" s="106" t="s">
        <v>23</v>
      </c>
      <c r="C32" s="103">
        <f>C30+C31</f>
        <v>245874.56</v>
      </c>
      <c r="D32" s="102"/>
      <c r="E32" s="102"/>
    </row>
    <row r="33" spans="2:5" ht="13.5" thickTop="1">
      <c r="B33" s="106"/>
      <c r="C33" s="105"/>
      <c r="D33" s="102"/>
      <c r="E33" s="102"/>
    </row>
    <row r="34" spans="2:5">
      <c r="B34" s="106" t="s">
        <v>24</v>
      </c>
      <c r="C34" s="105">
        <f>C12*C18</f>
        <v>118365.24</v>
      </c>
      <c r="D34" s="102"/>
      <c r="E34" s="102"/>
    </row>
    <row r="35" spans="2:5">
      <c r="B35" s="106" t="s">
        <v>25</v>
      </c>
      <c r="C35" s="105">
        <f ca="1">C32-C34-C36</f>
        <v>-19520.096033402908</v>
      </c>
      <c r="D35" s="102"/>
      <c r="E35" s="102"/>
    </row>
    <row r="36" spans="2:5">
      <c r="B36" s="106" t="s">
        <v>26</v>
      </c>
      <c r="C36" s="105">
        <f ca="1">C14+C26</f>
        <v>147029.4160334029</v>
      </c>
      <c r="D36" s="102"/>
      <c r="E36" s="102"/>
    </row>
    <row r="37" spans="2:5" ht="13.5" thickBot="1">
      <c r="B37" s="104" t="s">
        <v>27</v>
      </c>
      <c r="C37" s="103">
        <f ca="1">C34+C35+C36</f>
        <v>245874.56</v>
      </c>
      <c r="D37" s="102"/>
      <c r="E37" s="102"/>
    </row>
    <row r="39" spans="2:5">
      <c r="C39" s="102"/>
    </row>
    <row r="40" spans="2:5">
      <c r="C40" s="102"/>
    </row>
    <row r="41" spans="2:5">
      <c r="C41" s="102"/>
    </row>
  </sheetData>
  <printOptions horizontalCentered="1" headings="1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EC82-C4ED-8C46-8CC4-4DE13DD3EF2E}">
  <sheetPr>
    <pageSetUpPr fitToPage="1"/>
  </sheetPr>
  <dimension ref="B2:M43"/>
  <sheetViews>
    <sheetView showGridLines="0" tabSelected="1" zoomScale="110" zoomScaleNormal="110" workbookViewId="0">
      <selection activeCell="M3" sqref="B3:M42"/>
    </sheetView>
  </sheetViews>
  <sheetFormatPr defaultColWidth="13.453125" defaultRowHeight="13"/>
  <cols>
    <col min="1" max="1" width="10.453125" style="101" customWidth="1"/>
    <col min="2" max="2" width="47.453125" style="101" customWidth="1"/>
    <col min="3" max="3" width="13.453125" style="101" customWidth="1"/>
    <col min="4" max="4" width="6.1796875" style="101" customWidth="1"/>
    <col min="5" max="5" width="25.1796875" style="101" bestFit="1" customWidth="1"/>
    <col min="6" max="6" width="12.453125" style="101" customWidth="1"/>
    <col min="7" max="8" width="13.453125" style="101"/>
    <col min="9" max="9" width="32" style="101" bestFit="1" customWidth="1"/>
    <col min="10" max="11" width="13.453125" style="101"/>
    <col min="12" max="12" width="32" style="101" bestFit="1" customWidth="1"/>
    <col min="13" max="256" width="13.453125" style="101"/>
    <col min="257" max="257" width="10.453125" style="101" customWidth="1"/>
    <col min="258" max="258" width="47.453125" style="101" customWidth="1"/>
    <col min="259" max="259" width="13.453125" style="101" customWidth="1"/>
    <col min="260" max="260" width="6.1796875" style="101" customWidth="1"/>
    <col min="261" max="261" width="25.1796875" style="101" bestFit="1" customWidth="1"/>
    <col min="262" max="262" width="12.453125" style="101" customWidth="1"/>
    <col min="263" max="512" width="13.453125" style="101"/>
    <col min="513" max="513" width="10.453125" style="101" customWidth="1"/>
    <col min="514" max="514" width="47.453125" style="101" customWidth="1"/>
    <col min="515" max="515" width="13.453125" style="101" customWidth="1"/>
    <col min="516" max="516" width="6.1796875" style="101" customWidth="1"/>
    <col min="517" max="517" width="25.1796875" style="101" bestFit="1" customWidth="1"/>
    <col min="518" max="518" width="12.453125" style="101" customWidth="1"/>
    <col min="519" max="768" width="13.453125" style="101"/>
    <col min="769" max="769" width="10.453125" style="101" customWidth="1"/>
    <col min="770" max="770" width="47.453125" style="101" customWidth="1"/>
    <col min="771" max="771" width="13.453125" style="101" customWidth="1"/>
    <col min="772" max="772" width="6.1796875" style="101" customWidth="1"/>
    <col min="773" max="773" width="25.1796875" style="101" bestFit="1" customWidth="1"/>
    <col min="774" max="774" width="12.453125" style="101" customWidth="1"/>
    <col min="775" max="1024" width="13.453125" style="101"/>
    <col min="1025" max="1025" width="10.453125" style="101" customWidth="1"/>
    <col min="1026" max="1026" width="47.453125" style="101" customWidth="1"/>
    <col min="1027" max="1027" width="13.453125" style="101" customWidth="1"/>
    <col min="1028" max="1028" width="6.1796875" style="101" customWidth="1"/>
    <col min="1029" max="1029" width="25.1796875" style="101" bestFit="1" customWidth="1"/>
    <col min="1030" max="1030" width="12.453125" style="101" customWidth="1"/>
    <col min="1031" max="1280" width="13.453125" style="101"/>
    <col min="1281" max="1281" width="10.453125" style="101" customWidth="1"/>
    <col min="1282" max="1282" width="47.453125" style="101" customWidth="1"/>
    <col min="1283" max="1283" width="13.453125" style="101" customWidth="1"/>
    <col min="1284" max="1284" width="6.1796875" style="101" customWidth="1"/>
    <col min="1285" max="1285" width="25.1796875" style="101" bestFit="1" customWidth="1"/>
    <col min="1286" max="1286" width="12.453125" style="101" customWidth="1"/>
    <col min="1287" max="1536" width="13.453125" style="101"/>
    <col min="1537" max="1537" width="10.453125" style="101" customWidth="1"/>
    <col min="1538" max="1538" width="47.453125" style="101" customWidth="1"/>
    <col min="1539" max="1539" width="13.453125" style="101" customWidth="1"/>
    <col min="1540" max="1540" width="6.1796875" style="101" customWidth="1"/>
    <col min="1541" max="1541" width="25.1796875" style="101" bestFit="1" customWidth="1"/>
    <col min="1542" max="1542" width="12.453125" style="101" customWidth="1"/>
    <col min="1543" max="1792" width="13.453125" style="101"/>
    <col min="1793" max="1793" width="10.453125" style="101" customWidth="1"/>
    <col min="1794" max="1794" width="47.453125" style="101" customWidth="1"/>
    <col min="1795" max="1795" width="13.453125" style="101" customWidth="1"/>
    <col min="1796" max="1796" width="6.1796875" style="101" customWidth="1"/>
    <col min="1797" max="1797" width="25.1796875" style="101" bestFit="1" customWidth="1"/>
    <col min="1798" max="1798" width="12.453125" style="101" customWidth="1"/>
    <col min="1799" max="2048" width="13.453125" style="101"/>
    <col min="2049" max="2049" width="10.453125" style="101" customWidth="1"/>
    <col min="2050" max="2050" width="47.453125" style="101" customWidth="1"/>
    <col min="2051" max="2051" width="13.453125" style="101" customWidth="1"/>
    <col min="2052" max="2052" width="6.1796875" style="101" customWidth="1"/>
    <col min="2053" max="2053" width="25.1796875" style="101" bestFit="1" customWidth="1"/>
    <col min="2054" max="2054" width="12.453125" style="101" customWidth="1"/>
    <col min="2055" max="2304" width="13.453125" style="101"/>
    <col min="2305" max="2305" width="10.453125" style="101" customWidth="1"/>
    <col min="2306" max="2306" width="47.453125" style="101" customWidth="1"/>
    <col min="2307" max="2307" width="13.453125" style="101" customWidth="1"/>
    <col min="2308" max="2308" width="6.1796875" style="101" customWidth="1"/>
    <col min="2309" max="2309" width="25.1796875" style="101" bestFit="1" customWidth="1"/>
    <col min="2310" max="2310" width="12.453125" style="101" customWidth="1"/>
    <col min="2311" max="2560" width="13.453125" style="101"/>
    <col min="2561" max="2561" width="10.453125" style="101" customWidth="1"/>
    <col min="2562" max="2562" width="47.453125" style="101" customWidth="1"/>
    <col min="2563" max="2563" width="13.453125" style="101" customWidth="1"/>
    <col min="2564" max="2564" width="6.1796875" style="101" customWidth="1"/>
    <col min="2565" max="2565" width="25.1796875" style="101" bestFit="1" customWidth="1"/>
    <col min="2566" max="2566" width="12.453125" style="101" customWidth="1"/>
    <col min="2567" max="2816" width="13.453125" style="101"/>
    <col min="2817" max="2817" width="10.453125" style="101" customWidth="1"/>
    <col min="2818" max="2818" width="47.453125" style="101" customWidth="1"/>
    <col min="2819" max="2819" width="13.453125" style="101" customWidth="1"/>
    <col min="2820" max="2820" width="6.1796875" style="101" customWidth="1"/>
    <col min="2821" max="2821" width="25.1796875" style="101" bestFit="1" customWidth="1"/>
    <col min="2822" max="2822" width="12.453125" style="101" customWidth="1"/>
    <col min="2823" max="3072" width="13.453125" style="101"/>
    <col min="3073" max="3073" width="10.453125" style="101" customWidth="1"/>
    <col min="3074" max="3074" width="47.453125" style="101" customWidth="1"/>
    <col min="3075" max="3075" width="13.453125" style="101" customWidth="1"/>
    <col min="3076" max="3076" width="6.1796875" style="101" customWidth="1"/>
    <col min="3077" max="3077" width="25.1796875" style="101" bestFit="1" customWidth="1"/>
    <col min="3078" max="3078" width="12.453125" style="101" customWidth="1"/>
    <col min="3079" max="3328" width="13.453125" style="101"/>
    <col min="3329" max="3329" width="10.453125" style="101" customWidth="1"/>
    <col min="3330" max="3330" width="47.453125" style="101" customWidth="1"/>
    <col min="3331" max="3331" width="13.453125" style="101" customWidth="1"/>
    <col min="3332" max="3332" width="6.1796875" style="101" customWidth="1"/>
    <col min="3333" max="3333" width="25.1796875" style="101" bestFit="1" customWidth="1"/>
    <col min="3334" max="3334" width="12.453125" style="101" customWidth="1"/>
    <col min="3335" max="3584" width="13.453125" style="101"/>
    <col min="3585" max="3585" width="10.453125" style="101" customWidth="1"/>
    <col min="3586" max="3586" width="47.453125" style="101" customWidth="1"/>
    <col min="3587" max="3587" width="13.453125" style="101" customWidth="1"/>
    <col min="3588" max="3588" width="6.1796875" style="101" customWidth="1"/>
    <col min="3589" max="3589" width="25.1796875" style="101" bestFit="1" customWidth="1"/>
    <col min="3590" max="3590" width="12.453125" style="101" customWidth="1"/>
    <col min="3591" max="3840" width="13.453125" style="101"/>
    <col min="3841" max="3841" width="10.453125" style="101" customWidth="1"/>
    <col min="3842" max="3842" width="47.453125" style="101" customWidth="1"/>
    <col min="3843" max="3843" width="13.453125" style="101" customWidth="1"/>
    <col min="3844" max="3844" width="6.1796875" style="101" customWidth="1"/>
    <col min="3845" max="3845" width="25.1796875" style="101" bestFit="1" customWidth="1"/>
    <col min="3846" max="3846" width="12.453125" style="101" customWidth="1"/>
    <col min="3847" max="4096" width="13.453125" style="101"/>
    <col min="4097" max="4097" width="10.453125" style="101" customWidth="1"/>
    <col min="4098" max="4098" width="47.453125" style="101" customWidth="1"/>
    <col min="4099" max="4099" width="13.453125" style="101" customWidth="1"/>
    <col min="4100" max="4100" width="6.1796875" style="101" customWidth="1"/>
    <col min="4101" max="4101" width="25.1796875" style="101" bestFit="1" customWidth="1"/>
    <col min="4102" max="4102" width="12.453125" style="101" customWidth="1"/>
    <col min="4103" max="4352" width="13.453125" style="101"/>
    <col min="4353" max="4353" width="10.453125" style="101" customWidth="1"/>
    <col min="4354" max="4354" width="47.453125" style="101" customWidth="1"/>
    <col min="4355" max="4355" width="13.453125" style="101" customWidth="1"/>
    <col min="4356" max="4356" width="6.1796875" style="101" customWidth="1"/>
    <col min="4357" max="4357" width="25.1796875" style="101" bestFit="1" customWidth="1"/>
    <col min="4358" max="4358" width="12.453125" style="101" customWidth="1"/>
    <col min="4359" max="4608" width="13.453125" style="101"/>
    <col min="4609" max="4609" width="10.453125" style="101" customWidth="1"/>
    <col min="4610" max="4610" width="47.453125" style="101" customWidth="1"/>
    <col min="4611" max="4611" width="13.453125" style="101" customWidth="1"/>
    <col min="4612" max="4612" width="6.1796875" style="101" customWidth="1"/>
    <col min="4613" max="4613" width="25.1796875" style="101" bestFit="1" customWidth="1"/>
    <col min="4614" max="4614" width="12.453125" style="101" customWidth="1"/>
    <col min="4615" max="4864" width="13.453125" style="101"/>
    <col min="4865" max="4865" width="10.453125" style="101" customWidth="1"/>
    <col min="4866" max="4866" width="47.453125" style="101" customWidth="1"/>
    <col min="4867" max="4867" width="13.453125" style="101" customWidth="1"/>
    <col min="4868" max="4868" width="6.1796875" style="101" customWidth="1"/>
    <col min="4869" max="4869" width="25.1796875" style="101" bestFit="1" customWidth="1"/>
    <col min="4870" max="4870" width="12.453125" style="101" customWidth="1"/>
    <col min="4871" max="5120" width="13.453125" style="101"/>
    <col min="5121" max="5121" width="10.453125" style="101" customWidth="1"/>
    <col min="5122" max="5122" width="47.453125" style="101" customWidth="1"/>
    <col min="5123" max="5123" width="13.453125" style="101" customWidth="1"/>
    <col min="5124" max="5124" width="6.1796875" style="101" customWidth="1"/>
    <col min="5125" max="5125" width="25.1796875" style="101" bestFit="1" customWidth="1"/>
    <col min="5126" max="5126" width="12.453125" style="101" customWidth="1"/>
    <col min="5127" max="5376" width="13.453125" style="101"/>
    <col min="5377" max="5377" width="10.453125" style="101" customWidth="1"/>
    <col min="5378" max="5378" width="47.453125" style="101" customWidth="1"/>
    <col min="5379" max="5379" width="13.453125" style="101" customWidth="1"/>
    <col min="5380" max="5380" width="6.1796875" style="101" customWidth="1"/>
    <col min="5381" max="5381" width="25.1796875" style="101" bestFit="1" customWidth="1"/>
    <col min="5382" max="5382" width="12.453125" style="101" customWidth="1"/>
    <col min="5383" max="5632" width="13.453125" style="101"/>
    <col min="5633" max="5633" width="10.453125" style="101" customWidth="1"/>
    <col min="5634" max="5634" width="47.453125" style="101" customWidth="1"/>
    <col min="5635" max="5635" width="13.453125" style="101" customWidth="1"/>
    <col min="5636" max="5636" width="6.1796875" style="101" customWidth="1"/>
    <col min="5637" max="5637" width="25.1796875" style="101" bestFit="1" customWidth="1"/>
    <col min="5638" max="5638" width="12.453125" style="101" customWidth="1"/>
    <col min="5639" max="5888" width="13.453125" style="101"/>
    <col min="5889" max="5889" width="10.453125" style="101" customWidth="1"/>
    <col min="5890" max="5890" width="47.453125" style="101" customWidth="1"/>
    <col min="5891" max="5891" width="13.453125" style="101" customWidth="1"/>
    <col min="5892" max="5892" width="6.1796875" style="101" customWidth="1"/>
    <col min="5893" max="5893" width="25.1796875" style="101" bestFit="1" customWidth="1"/>
    <col min="5894" max="5894" width="12.453125" style="101" customWidth="1"/>
    <col min="5895" max="6144" width="13.453125" style="101"/>
    <col min="6145" max="6145" width="10.453125" style="101" customWidth="1"/>
    <col min="6146" max="6146" width="47.453125" style="101" customWidth="1"/>
    <col min="6147" max="6147" width="13.453125" style="101" customWidth="1"/>
    <col min="6148" max="6148" width="6.1796875" style="101" customWidth="1"/>
    <col min="6149" max="6149" width="25.1796875" style="101" bestFit="1" customWidth="1"/>
    <col min="6150" max="6150" width="12.453125" style="101" customWidth="1"/>
    <col min="6151" max="6400" width="13.453125" style="101"/>
    <col min="6401" max="6401" width="10.453125" style="101" customWidth="1"/>
    <col min="6402" max="6402" width="47.453125" style="101" customWidth="1"/>
    <col min="6403" max="6403" width="13.453125" style="101" customWidth="1"/>
    <col min="6404" max="6404" width="6.1796875" style="101" customWidth="1"/>
    <col min="6405" max="6405" width="25.1796875" style="101" bestFit="1" customWidth="1"/>
    <col min="6406" max="6406" width="12.453125" style="101" customWidth="1"/>
    <col min="6407" max="6656" width="13.453125" style="101"/>
    <col min="6657" max="6657" width="10.453125" style="101" customWidth="1"/>
    <col min="6658" max="6658" width="47.453125" style="101" customWidth="1"/>
    <col min="6659" max="6659" width="13.453125" style="101" customWidth="1"/>
    <col min="6660" max="6660" width="6.1796875" style="101" customWidth="1"/>
    <col min="6661" max="6661" width="25.1796875" style="101" bestFit="1" customWidth="1"/>
    <col min="6662" max="6662" width="12.453125" style="101" customWidth="1"/>
    <col min="6663" max="6912" width="13.453125" style="101"/>
    <col min="6913" max="6913" width="10.453125" style="101" customWidth="1"/>
    <col min="6914" max="6914" width="47.453125" style="101" customWidth="1"/>
    <col min="6915" max="6915" width="13.453125" style="101" customWidth="1"/>
    <col min="6916" max="6916" width="6.1796875" style="101" customWidth="1"/>
    <col min="6917" max="6917" width="25.1796875" style="101" bestFit="1" customWidth="1"/>
    <col min="6918" max="6918" width="12.453125" style="101" customWidth="1"/>
    <col min="6919" max="7168" width="13.453125" style="101"/>
    <col min="7169" max="7169" width="10.453125" style="101" customWidth="1"/>
    <col min="7170" max="7170" width="47.453125" style="101" customWidth="1"/>
    <col min="7171" max="7171" width="13.453125" style="101" customWidth="1"/>
    <col min="7172" max="7172" width="6.1796875" style="101" customWidth="1"/>
    <col min="7173" max="7173" width="25.1796875" style="101" bestFit="1" customWidth="1"/>
    <col min="7174" max="7174" width="12.453125" style="101" customWidth="1"/>
    <col min="7175" max="7424" width="13.453125" style="101"/>
    <col min="7425" max="7425" width="10.453125" style="101" customWidth="1"/>
    <col min="7426" max="7426" width="47.453125" style="101" customWidth="1"/>
    <col min="7427" max="7427" width="13.453125" style="101" customWidth="1"/>
    <col min="7428" max="7428" width="6.1796875" style="101" customWidth="1"/>
    <col min="7429" max="7429" width="25.1796875" style="101" bestFit="1" customWidth="1"/>
    <col min="7430" max="7430" width="12.453125" style="101" customWidth="1"/>
    <col min="7431" max="7680" width="13.453125" style="101"/>
    <col min="7681" max="7681" width="10.453125" style="101" customWidth="1"/>
    <col min="7682" max="7682" width="47.453125" style="101" customWidth="1"/>
    <col min="7683" max="7683" width="13.453125" style="101" customWidth="1"/>
    <col min="7684" max="7684" width="6.1796875" style="101" customWidth="1"/>
    <col min="7685" max="7685" width="25.1796875" style="101" bestFit="1" customWidth="1"/>
    <col min="7686" max="7686" width="12.453125" style="101" customWidth="1"/>
    <col min="7687" max="7936" width="13.453125" style="101"/>
    <col min="7937" max="7937" width="10.453125" style="101" customWidth="1"/>
    <col min="7938" max="7938" width="47.453125" style="101" customWidth="1"/>
    <col min="7939" max="7939" width="13.453125" style="101" customWidth="1"/>
    <col min="7940" max="7940" width="6.1796875" style="101" customWidth="1"/>
    <col min="7941" max="7941" width="25.1796875" style="101" bestFit="1" customWidth="1"/>
    <col min="7942" max="7942" width="12.453125" style="101" customWidth="1"/>
    <col min="7943" max="8192" width="13.453125" style="101"/>
    <col min="8193" max="8193" width="10.453125" style="101" customWidth="1"/>
    <col min="8194" max="8194" width="47.453125" style="101" customWidth="1"/>
    <col min="8195" max="8195" width="13.453125" style="101" customWidth="1"/>
    <col min="8196" max="8196" width="6.1796875" style="101" customWidth="1"/>
    <col min="8197" max="8197" width="25.1796875" style="101" bestFit="1" customWidth="1"/>
    <col min="8198" max="8198" width="12.453125" style="101" customWidth="1"/>
    <col min="8199" max="8448" width="13.453125" style="101"/>
    <col min="8449" max="8449" width="10.453125" style="101" customWidth="1"/>
    <col min="8450" max="8450" width="47.453125" style="101" customWidth="1"/>
    <col min="8451" max="8451" width="13.453125" style="101" customWidth="1"/>
    <col min="8452" max="8452" width="6.1796875" style="101" customWidth="1"/>
    <col min="8453" max="8453" width="25.1796875" style="101" bestFit="1" customWidth="1"/>
    <col min="8454" max="8454" width="12.453125" style="101" customWidth="1"/>
    <col min="8455" max="8704" width="13.453125" style="101"/>
    <col min="8705" max="8705" width="10.453125" style="101" customWidth="1"/>
    <col min="8706" max="8706" width="47.453125" style="101" customWidth="1"/>
    <col min="8707" max="8707" width="13.453125" style="101" customWidth="1"/>
    <col min="8708" max="8708" width="6.1796875" style="101" customWidth="1"/>
    <col min="8709" max="8709" width="25.1796875" style="101" bestFit="1" customWidth="1"/>
    <col min="8710" max="8710" width="12.453125" style="101" customWidth="1"/>
    <col min="8711" max="8960" width="13.453125" style="101"/>
    <col min="8961" max="8961" width="10.453125" style="101" customWidth="1"/>
    <col min="8962" max="8962" width="47.453125" style="101" customWidth="1"/>
    <col min="8963" max="8963" width="13.453125" style="101" customWidth="1"/>
    <col min="8964" max="8964" width="6.1796875" style="101" customWidth="1"/>
    <col min="8965" max="8965" width="25.1796875" style="101" bestFit="1" customWidth="1"/>
    <col min="8966" max="8966" width="12.453125" style="101" customWidth="1"/>
    <col min="8967" max="9216" width="13.453125" style="101"/>
    <col min="9217" max="9217" width="10.453125" style="101" customWidth="1"/>
    <col min="9218" max="9218" width="47.453125" style="101" customWidth="1"/>
    <col min="9219" max="9219" width="13.453125" style="101" customWidth="1"/>
    <col min="9220" max="9220" width="6.1796875" style="101" customWidth="1"/>
    <col min="9221" max="9221" width="25.1796875" style="101" bestFit="1" customWidth="1"/>
    <col min="9222" max="9222" width="12.453125" style="101" customWidth="1"/>
    <col min="9223" max="9472" width="13.453125" style="101"/>
    <col min="9473" max="9473" width="10.453125" style="101" customWidth="1"/>
    <col min="9474" max="9474" width="47.453125" style="101" customWidth="1"/>
    <col min="9475" max="9475" width="13.453125" style="101" customWidth="1"/>
    <col min="9476" max="9476" width="6.1796875" style="101" customWidth="1"/>
    <col min="9477" max="9477" width="25.1796875" style="101" bestFit="1" customWidth="1"/>
    <col min="9478" max="9478" width="12.453125" style="101" customWidth="1"/>
    <col min="9479" max="9728" width="13.453125" style="101"/>
    <col min="9729" max="9729" width="10.453125" style="101" customWidth="1"/>
    <col min="9730" max="9730" width="47.453125" style="101" customWidth="1"/>
    <col min="9731" max="9731" width="13.453125" style="101" customWidth="1"/>
    <col min="9732" max="9732" width="6.1796875" style="101" customWidth="1"/>
    <col min="9733" max="9733" width="25.1796875" style="101" bestFit="1" customWidth="1"/>
    <col min="9734" max="9734" width="12.453125" style="101" customWidth="1"/>
    <col min="9735" max="9984" width="13.453125" style="101"/>
    <col min="9985" max="9985" width="10.453125" style="101" customWidth="1"/>
    <col min="9986" max="9986" width="47.453125" style="101" customWidth="1"/>
    <col min="9987" max="9987" width="13.453125" style="101" customWidth="1"/>
    <col min="9988" max="9988" width="6.1796875" style="101" customWidth="1"/>
    <col min="9989" max="9989" width="25.1796875" style="101" bestFit="1" customWidth="1"/>
    <col min="9990" max="9990" width="12.453125" style="101" customWidth="1"/>
    <col min="9991" max="10240" width="13.453125" style="101"/>
    <col min="10241" max="10241" width="10.453125" style="101" customWidth="1"/>
    <col min="10242" max="10242" width="47.453125" style="101" customWidth="1"/>
    <col min="10243" max="10243" width="13.453125" style="101" customWidth="1"/>
    <col min="10244" max="10244" width="6.1796875" style="101" customWidth="1"/>
    <col min="10245" max="10245" width="25.1796875" style="101" bestFit="1" customWidth="1"/>
    <col min="10246" max="10246" width="12.453125" style="101" customWidth="1"/>
    <col min="10247" max="10496" width="13.453125" style="101"/>
    <col min="10497" max="10497" width="10.453125" style="101" customWidth="1"/>
    <col min="10498" max="10498" width="47.453125" style="101" customWidth="1"/>
    <col min="10499" max="10499" width="13.453125" style="101" customWidth="1"/>
    <col min="10500" max="10500" width="6.1796875" style="101" customWidth="1"/>
    <col min="10501" max="10501" width="25.1796875" style="101" bestFit="1" customWidth="1"/>
    <col min="10502" max="10502" width="12.453125" style="101" customWidth="1"/>
    <col min="10503" max="10752" width="13.453125" style="101"/>
    <col min="10753" max="10753" width="10.453125" style="101" customWidth="1"/>
    <col min="10754" max="10754" width="47.453125" style="101" customWidth="1"/>
    <col min="10755" max="10755" width="13.453125" style="101" customWidth="1"/>
    <col min="10756" max="10756" width="6.1796875" style="101" customWidth="1"/>
    <col min="10757" max="10757" width="25.1796875" style="101" bestFit="1" customWidth="1"/>
    <col min="10758" max="10758" width="12.453125" style="101" customWidth="1"/>
    <col min="10759" max="11008" width="13.453125" style="101"/>
    <col min="11009" max="11009" width="10.453125" style="101" customWidth="1"/>
    <col min="11010" max="11010" width="47.453125" style="101" customWidth="1"/>
    <col min="11011" max="11011" width="13.453125" style="101" customWidth="1"/>
    <col min="11012" max="11012" width="6.1796875" style="101" customWidth="1"/>
    <col min="11013" max="11013" width="25.1796875" style="101" bestFit="1" customWidth="1"/>
    <col min="11014" max="11014" width="12.453125" style="101" customWidth="1"/>
    <col min="11015" max="11264" width="13.453125" style="101"/>
    <col min="11265" max="11265" width="10.453125" style="101" customWidth="1"/>
    <col min="11266" max="11266" width="47.453125" style="101" customWidth="1"/>
    <col min="11267" max="11267" width="13.453125" style="101" customWidth="1"/>
    <col min="11268" max="11268" width="6.1796875" style="101" customWidth="1"/>
    <col min="11269" max="11269" width="25.1796875" style="101" bestFit="1" customWidth="1"/>
    <col min="11270" max="11270" width="12.453125" style="101" customWidth="1"/>
    <col min="11271" max="11520" width="13.453125" style="101"/>
    <col min="11521" max="11521" width="10.453125" style="101" customWidth="1"/>
    <col min="11522" max="11522" width="47.453125" style="101" customWidth="1"/>
    <col min="11523" max="11523" width="13.453125" style="101" customWidth="1"/>
    <col min="11524" max="11524" width="6.1796875" style="101" customWidth="1"/>
    <col min="11525" max="11525" width="25.1796875" style="101" bestFit="1" customWidth="1"/>
    <col min="11526" max="11526" width="12.453125" style="101" customWidth="1"/>
    <col min="11527" max="11776" width="13.453125" style="101"/>
    <col min="11777" max="11777" width="10.453125" style="101" customWidth="1"/>
    <col min="11778" max="11778" width="47.453125" style="101" customWidth="1"/>
    <col min="11779" max="11779" width="13.453125" style="101" customWidth="1"/>
    <col min="11780" max="11780" width="6.1796875" style="101" customWidth="1"/>
    <col min="11781" max="11781" width="25.1796875" style="101" bestFit="1" customWidth="1"/>
    <col min="11782" max="11782" width="12.453125" style="101" customWidth="1"/>
    <col min="11783" max="12032" width="13.453125" style="101"/>
    <col min="12033" max="12033" width="10.453125" style="101" customWidth="1"/>
    <col min="12034" max="12034" width="47.453125" style="101" customWidth="1"/>
    <col min="12035" max="12035" width="13.453125" style="101" customWidth="1"/>
    <col min="12036" max="12036" width="6.1796875" style="101" customWidth="1"/>
    <col min="12037" max="12037" width="25.1796875" style="101" bestFit="1" customWidth="1"/>
    <col min="12038" max="12038" width="12.453125" style="101" customWidth="1"/>
    <col min="12039" max="12288" width="13.453125" style="101"/>
    <col min="12289" max="12289" width="10.453125" style="101" customWidth="1"/>
    <col min="12290" max="12290" width="47.453125" style="101" customWidth="1"/>
    <col min="12291" max="12291" width="13.453125" style="101" customWidth="1"/>
    <col min="12292" max="12292" width="6.1796875" style="101" customWidth="1"/>
    <col min="12293" max="12293" width="25.1796875" style="101" bestFit="1" customWidth="1"/>
    <col min="12294" max="12294" width="12.453125" style="101" customWidth="1"/>
    <col min="12295" max="12544" width="13.453125" style="101"/>
    <col min="12545" max="12545" width="10.453125" style="101" customWidth="1"/>
    <col min="12546" max="12546" width="47.453125" style="101" customWidth="1"/>
    <col min="12547" max="12547" width="13.453125" style="101" customWidth="1"/>
    <col min="12548" max="12548" width="6.1796875" style="101" customWidth="1"/>
    <col min="12549" max="12549" width="25.1796875" style="101" bestFit="1" customWidth="1"/>
    <col min="12550" max="12550" width="12.453125" style="101" customWidth="1"/>
    <col min="12551" max="12800" width="13.453125" style="101"/>
    <col min="12801" max="12801" width="10.453125" style="101" customWidth="1"/>
    <col min="12802" max="12802" width="47.453125" style="101" customWidth="1"/>
    <col min="12803" max="12803" width="13.453125" style="101" customWidth="1"/>
    <col min="12804" max="12804" width="6.1796875" style="101" customWidth="1"/>
    <col min="12805" max="12805" width="25.1796875" style="101" bestFit="1" customWidth="1"/>
    <col min="12806" max="12806" width="12.453125" style="101" customWidth="1"/>
    <col min="12807" max="13056" width="13.453125" style="101"/>
    <col min="13057" max="13057" width="10.453125" style="101" customWidth="1"/>
    <col min="13058" max="13058" width="47.453125" style="101" customWidth="1"/>
    <col min="13059" max="13059" width="13.453125" style="101" customWidth="1"/>
    <col min="13060" max="13060" width="6.1796875" style="101" customWidth="1"/>
    <col min="13061" max="13061" width="25.1796875" style="101" bestFit="1" customWidth="1"/>
    <col min="13062" max="13062" width="12.453125" style="101" customWidth="1"/>
    <col min="13063" max="13312" width="13.453125" style="101"/>
    <col min="13313" max="13313" width="10.453125" style="101" customWidth="1"/>
    <col min="13314" max="13314" width="47.453125" style="101" customWidth="1"/>
    <col min="13315" max="13315" width="13.453125" style="101" customWidth="1"/>
    <col min="13316" max="13316" width="6.1796875" style="101" customWidth="1"/>
    <col min="13317" max="13317" width="25.1796875" style="101" bestFit="1" customWidth="1"/>
    <col min="13318" max="13318" width="12.453125" style="101" customWidth="1"/>
    <col min="13319" max="13568" width="13.453125" style="101"/>
    <col min="13569" max="13569" width="10.453125" style="101" customWidth="1"/>
    <col min="13570" max="13570" width="47.453125" style="101" customWidth="1"/>
    <col min="13571" max="13571" width="13.453125" style="101" customWidth="1"/>
    <col min="13572" max="13572" width="6.1796875" style="101" customWidth="1"/>
    <col min="13573" max="13573" width="25.1796875" style="101" bestFit="1" customWidth="1"/>
    <col min="13574" max="13574" width="12.453125" style="101" customWidth="1"/>
    <col min="13575" max="13824" width="13.453125" style="101"/>
    <col min="13825" max="13825" width="10.453125" style="101" customWidth="1"/>
    <col min="13826" max="13826" width="47.453125" style="101" customWidth="1"/>
    <col min="13827" max="13827" width="13.453125" style="101" customWidth="1"/>
    <col min="13828" max="13828" width="6.1796875" style="101" customWidth="1"/>
    <col min="13829" max="13829" width="25.1796875" style="101" bestFit="1" customWidth="1"/>
    <col min="13830" max="13830" width="12.453125" style="101" customWidth="1"/>
    <col min="13831" max="14080" width="13.453125" style="101"/>
    <col min="14081" max="14081" width="10.453125" style="101" customWidth="1"/>
    <col min="14082" max="14082" width="47.453125" style="101" customWidth="1"/>
    <col min="14083" max="14083" width="13.453125" style="101" customWidth="1"/>
    <col min="14084" max="14084" width="6.1796875" style="101" customWidth="1"/>
    <col min="14085" max="14085" width="25.1796875" style="101" bestFit="1" customWidth="1"/>
    <col min="14086" max="14086" width="12.453125" style="101" customWidth="1"/>
    <col min="14087" max="14336" width="13.453125" style="101"/>
    <col min="14337" max="14337" width="10.453125" style="101" customWidth="1"/>
    <col min="14338" max="14338" width="47.453125" style="101" customWidth="1"/>
    <col min="14339" max="14339" width="13.453125" style="101" customWidth="1"/>
    <col min="14340" max="14340" width="6.1796875" style="101" customWidth="1"/>
    <col min="14341" max="14341" width="25.1796875" style="101" bestFit="1" customWidth="1"/>
    <col min="14342" max="14342" width="12.453125" style="101" customWidth="1"/>
    <col min="14343" max="14592" width="13.453125" style="101"/>
    <col min="14593" max="14593" width="10.453125" style="101" customWidth="1"/>
    <col min="14594" max="14594" width="47.453125" style="101" customWidth="1"/>
    <col min="14595" max="14595" width="13.453125" style="101" customWidth="1"/>
    <col min="14596" max="14596" width="6.1796875" style="101" customWidth="1"/>
    <col min="14597" max="14597" width="25.1796875" style="101" bestFit="1" customWidth="1"/>
    <col min="14598" max="14598" width="12.453125" style="101" customWidth="1"/>
    <col min="14599" max="14848" width="13.453125" style="101"/>
    <col min="14849" max="14849" width="10.453125" style="101" customWidth="1"/>
    <col min="14850" max="14850" width="47.453125" style="101" customWidth="1"/>
    <col min="14851" max="14851" width="13.453125" style="101" customWidth="1"/>
    <col min="14852" max="14852" width="6.1796875" style="101" customWidth="1"/>
    <col min="14853" max="14853" width="25.1796875" style="101" bestFit="1" customWidth="1"/>
    <col min="14854" max="14854" width="12.453125" style="101" customWidth="1"/>
    <col min="14855" max="15104" width="13.453125" style="101"/>
    <col min="15105" max="15105" width="10.453125" style="101" customWidth="1"/>
    <col min="15106" max="15106" width="47.453125" style="101" customWidth="1"/>
    <col min="15107" max="15107" width="13.453125" style="101" customWidth="1"/>
    <col min="15108" max="15108" width="6.1796875" style="101" customWidth="1"/>
    <col min="15109" max="15109" width="25.1796875" style="101" bestFit="1" customWidth="1"/>
    <col min="15110" max="15110" width="12.453125" style="101" customWidth="1"/>
    <col min="15111" max="15360" width="13.453125" style="101"/>
    <col min="15361" max="15361" width="10.453125" style="101" customWidth="1"/>
    <col min="15362" max="15362" width="47.453125" style="101" customWidth="1"/>
    <col min="15363" max="15363" width="13.453125" style="101" customWidth="1"/>
    <col min="15364" max="15364" width="6.1796875" style="101" customWidth="1"/>
    <col min="15365" max="15365" width="25.1796875" style="101" bestFit="1" customWidth="1"/>
    <col min="15366" max="15366" width="12.453125" style="101" customWidth="1"/>
    <col min="15367" max="15616" width="13.453125" style="101"/>
    <col min="15617" max="15617" width="10.453125" style="101" customWidth="1"/>
    <col min="15618" max="15618" width="47.453125" style="101" customWidth="1"/>
    <col min="15619" max="15619" width="13.453125" style="101" customWidth="1"/>
    <col min="15620" max="15620" width="6.1796875" style="101" customWidth="1"/>
    <col min="15621" max="15621" width="25.1796875" style="101" bestFit="1" customWidth="1"/>
    <col min="15622" max="15622" width="12.453125" style="101" customWidth="1"/>
    <col min="15623" max="15872" width="13.453125" style="101"/>
    <col min="15873" max="15873" width="10.453125" style="101" customWidth="1"/>
    <col min="15874" max="15874" width="47.453125" style="101" customWidth="1"/>
    <col min="15875" max="15875" width="13.453125" style="101" customWidth="1"/>
    <col min="15876" max="15876" width="6.1796875" style="101" customWidth="1"/>
    <col min="15877" max="15877" width="25.1796875" style="101" bestFit="1" customWidth="1"/>
    <col min="15878" max="15878" width="12.453125" style="101" customWidth="1"/>
    <col min="15879" max="16128" width="13.453125" style="101"/>
    <col min="16129" max="16129" width="10.453125" style="101" customWidth="1"/>
    <col min="16130" max="16130" width="47.453125" style="101" customWidth="1"/>
    <col min="16131" max="16131" width="13.453125" style="101" customWidth="1"/>
    <col min="16132" max="16132" width="6.1796875" style="101" customWidth="1"/>
    <col min="16133" max="16133" width="25.1796875" style="101" bestFit="1" customWidth="1"/>
    <col min="16134" max="16134" width="12.453125" style="101" customWidth="1"/>
    <col min="16135" max="16384" width="13.453125" style="101"/>
  </cols>
  <sheetData>
    <row r="2" spans="2:13">
      <c r="I2" s="101" t="s">
        <v>28</v>
      </c>
      <c r="L2" s="101" t="s">
        <v>29</v>
      </c>
    </row>
    <row r="3" spans="2:13">
      <c r="B3" s="121" t="s">
        <v>0</v>
      </c>
      <c r="C3" s="120"/>
      <c r="I3" s="121" t="s">
        <v>0</v>
      </c>
      <c r="J3" s="120"/>
      <c r="L3" s="121" t="s">
        <v>0</v>
      </c>
      <c r="M3" s="120"/>
    </row>
    <row r="4" spans="2:13">
      <c r="B4" s="117"/>
      <c r="C4" s="119"/>
      <c r="I4" s="117"/>
      <c r="J4" s="119"/>
      <c r="L4" s="117"/>
      <c r="M4" s="119"/>
    </row>
    <row r="5" spans="2:13">
      <c r="B5" s="117" t="s">
        <v>1</v>
      </c>
      <c r="C5" s="116">
        <v>422733</v>
      </c>
      <c r="I5" s="117" t="s">
        <v>1</v>
      </c>
      <c r="J5" s="147">
        <v>422733</v>
      </c>
      <c r="L5" s="117" t="s">
        <v>1</v>
      </c>
      <c r="M5" s="147">
        <v>422733</v>
      </c>
    </row>
    <row r="6" spans="2:13">
      <c r="B6" s="117" t="s">
        <v>2</v>
      </c>
      <c r="C6" s="118">
        <v>0.38</v>
      </c>
      <c r="I6" s="117" t="s">
        <v>2</v>
      </c>
      <c r="J6" s="148">
        <v>0.38</v>
      </c>
      <c r="L6" s="117" t="s">
        <v>2</v>
      </c>
      <c r="M6" s="148">
        <v>0.38</v>
      </c>
    </row>
    <row r="7" spans="2:13">
      <c r="B7" s="117" t="s">
        <v>3</v>
      </c>
      <c r="C7" s="118">
        <v>0.5</v>
      </c>
      <c r="E7" s="109" t="s">
        <v>30</v>
      </c>
      <c r="F7" s="123"/>
      <c r="G7" s="124"/>
      <c r="I7" s="117" t="s">
        <v>3</v>
      </c>
      <c r="J7" s="148">
        <v>0.5</v>
      </c>
      <c r="L7" s="117" t="s">
        <v>3</v>
      </c>
      <c r="M7" s="148">
        <v>0.5</v>
      </c>
    </row>
    <row r="8" spans="2:13">
      <c r="B8" s="117" t="s">
        <v>4</v>
      </c>
      <c r="C8" s="118">
        <v>0.06</v>
      </c>
      <c r="E8" s="106" t="s">
        <v>31</v>
      </c>
      <c r="F8" s="125"/>
      <c r="G8" s="112"/>
      <c r="I8" s="117" t="s">
        <v>4</v>
      </c>
      <c r="J8" s="148">
        <v>0</v>
      </c>
      <c r="L8" s="117" t="s">
        <v>4</v>
      </c>
      <c r="M8" s="148">
        <v>0.06</v>
      </c>
    </row>
    <row r="9" spans="2:13">
      <c r="B9" s="117" t="s">
        <v>5</v>
      </c>
      <c r="C9" s="118">
        <v>0.3</v>
      </c>
      <c r="E9" s="126" t="s">
        <v>32</v>
      </c>
      <c r="F9" s="125"/>
      <c r="G9" s="112"/>
      <c r="I9" s="117" t="s">
        <v>5</v>
      </c>
      <c r="J9" s="148">
        <v>0.3</v>
      </c>
      <c r="L9" s="117" t="s">
        <v>5</v>
      </c>
      <c r="M9" s="148">
        <v>0.3</v>
      </c>
    </row>
    <row r="10" spans="2:13">
      <c r="B10" s="117" t="s">
        <v>6</v>
      </c>
      <c r="C10" s="118">
        <v>10900</v>
      </c>
      <c r="E10" s="106"/>
      <c r="F10" s="125"/>
      <c r="G10" s="112"/>
      <c r="I10" s="117" t="s">
        <v>6</v>
      </c>
      <c r="J10" s="148">
        <v>10900</v>
      </c>
      <c r="L10" s="117" t="s">
        <v>6</v>
      </c>
      <c r="M10" s="148">
        <v>10900</v>
      </c>
    </row>
    <row r="11" spans="2:13">
      <c r="B11" s="117" t="s">
        <v>7</v>
      </c>
      <c r="C11" s="118">
        <v>0.32</v>
      </c>
      <c r="E11" s="127" t="s">
        <v>2</v>
      </c>
      <c r="F11" s="128" t="s">
        <v>25</v>
      </c>
      <c r="G11" s="129" t="s">
        <v>33</v>
      </c>
      <c r="I11" s="117" t="s">
        <v>7</v>
      </c>
      <c r="J11" s="148">
        <v>0.32</v>
      </c>
      <c r="L11" s="117" t="s">
        <v>7</v>
      </c>
      <c r="M11" s="148">
        <v>0.32</v>
      </c>
    </row>
    <row r="12" spans="2:13">
      <c r="B12" s="117" t="s">
        <v>8</v>
      </c>
      <c r="C12" s="118">
        <v>0.28000000000000003</v>
      </c>
      <c r="E12" s="130"/>
      <c r="F12" s="131">
        <f ca="1">C36</f>
        <v>0</v>
      </c>
      <c r="G12" s="132">
        <f ca="1">C30</f>
        <v>19520.095863854222</v>
      </c>
      <c r="I12" s="117" t="s">
        <v>8</v>
      </c>
      <c r="J12" s="148">
        <v>0.28000000000000003</v>
      </c>
      <c r="L12" s="117" t="s">
        <v>8</v>
      </c>
      <c r="M12" s="148">
        <v>0.28000000000000003</v>
      </c>
    </row>
    <row r="13" spans="2:13">
      <c r="B13" s="117" t="s">
        <v>9</v>
      </c>
      <c r="C13" s="116">
        <v>110600</v>
      </c>
      <c r="E13" s="130">
        <v>0.35</v>
      </c>
      <c r="F13" s="133">
        <f t="dataTable" ref="F13:G19" dt2D="0" dtr="0" r1="C6" ca="1"/>
        <v>0</v>
      </c>
      <c r="G13" s="134">
        <v>28786.685752893216</v>
      </c>
      <c r="I13" s="117" t="s">
        <v>9</v>
      </c>
      <c r="J13" s="147">
        <v>110600</v>
      </c>
      <c r="L13" s="117" t="s">
        <v>9</v>
      </c>
      <c r="M13" s="147">
        <v>110600</v>
      </c>
    </row>
    <row r="14" spans="2:13">
      <c r="B14" s="115" t="s">
        <v>10</v>
      </c>
      <c r="C14" s="114">
        <v>121600</v>
      </c>
      <c r="E14" s="130">
        <v>0.38</v>
      </c>
      <c r="F14" s="133">
        <v>0</v>
      </c>
      <c r="G14" s="134">
        <v>19520.096084267541</v>
      </c>
      <c r="I14" s="115" t="s">
        <v>10</v>
      </c>
      <c r="J14" s="149">
        <v>121600</v>
      </c>
      <c r="L14" s="115" t="s">
        <v>10</v>
      </c>
      <c r="M14" s="149">
        <v>121600</v>
      </c>
    </row>
    <row r="15" spans="2:13">
      <c r="E15" s="130">
        <v>0.4</v>
      </c>
      <c r="F15" s="133">
        <v>0</v>
      </c>
      <c r="G15" s="134">
        <v>13342.370327207667</v>
      </c>
    </row>
    <row r="16" spans="2:13">
      <c r="B16" s="109" t="s">
        <v>12</v>
      </c>
      <c r="C16" s="113">
        <v>2002</v>
      </c>
      <c r="E16" s="130">
        <v>0.42</v>
      </c>
      <c r="F16" s="133">
        <v>0</v>
      </c>
      <c r="G16" s="134">
        <v>7164.6438136377838</v>
      </c>
      <c r="I16" s="109" t="s">
        <v>12</v>
      </c>
      <c r="J16" s="113">
        <v>2002</v>
      </c>
      <c r="L16" s="109" t="s">
        <v>12</v>
      </c>
      <c r="M16" s="113">
        <v>2002</v>
      </c>
    </row>
    <row r="17" spans="2:13">
      <c r="B17" s="106"/>
      <c r="C17" s="112"/>
      <c r="E17" s="130">
        <v>0.44</v>
      </c>
      <c r="F17" s="133">
        <v>0</v>
      </c>
      <c r="G17" s="105">
        <v>986.91730006784201</v>
      </c>
      <c r="I17" s="106"/>
      <c r="J17" s="112"/>
      <c r="L17" s="106"/>
      <c r="M17" s="112"/>
    </row>
    <row r="18" spans="2:13">
      <c r="B18" s="135" t="s">
        <v>1</v>
      </c>
      <c r="C18" s="134">
        <f>C5</f>
        <v>422733</v>
      </c>
      <c r="E18" s="130">
        <v>0.45</v>
      </c>
      <c r="F18" s="133">
        <v>2101.9463604044868</v>
      </c>
      <c r="G18" s="134">
        <v>0</v>
      </c>
      <c r="I18" s="150" t="s">
        <v>1</v>
      </c>
      <c r="J18" s="151">
        <f>J5</f>
        <v>422733</v>
      </c>
      <c r="L18" s="150" t="s">
        <v>1</v>
      </c>
      <c r="M18" s="151">
        <f>M5</f>
        <v>422733</v>
      </c>
    </row>
    <row r="19" spans="2:13">
      <c r="B19" s="135" t="s">
        <v>13</v>
      </c>
      <c r="C19" s="134">
        <f>C6*C18</f>
        <v>160638.54</v>
      </c>
      <c r="E19" s="136">
        <v>0.48</v>
      </c>
      <c r="F19" s="137">
        <v>11368.536483582167</v>
      </c>
      <c r="G19" s="138">
        <v>0</v>
      </c>
      <c r="I19" s="150" t="s">
        <v>13</v>
      </c>
      <c r="J19" s="151">
        <f>J6*J18</f>
        <v>160638.54</v>
      </c>
      <c r="L19" s="150" t="s">
        <v>13</v>
      </c>
      <c r="M19" s="151">
        <f>M6*M18</f>
        <v>160638.54</v>
      </c>
    </row>
    <row r="20" spans="2:13">
      <c r="B20" s="106" t="s">
        <v>14</v>
      </c>
      <c r="C20" s="134">
        <f>C7*C5</f>
        <v>211366.5</v>
      </c>
      <c r="I20" s="106" t="s">
        <v>14</v>
      </c>
      <c r="J20" s="151">
        <f>J7*J5</f>
        <v>211366.5</v>
      </c>
      <c r="L20" s="106" t="s">
        <v>14</v>
      </c>
      <c r="M20" s="151">
        <f>M7*M5</f>
        <v>211366.5</v>
      </c>
    </row>
    <row r="21" spans="2:13">
      <c r="B21" s="135" t="s">
        <v>15</v>
      </c>
      <c r="C21" s="139">
        <f ca="1">(C8*C36)-(C8*C30)</f>
        <v>-1171.2057518312533</v>
      </c>
      <c r="I21" s="150" t="s">
        <v>15</v>
      </c>
      <c r="J21" s="152">
        <f ca="1">(J8*J36)-(J8*J30)</f>
        <v>0</v>
      </c>
      <c r="L21" s="150" t="s">
        <v>15</v>
      </c>
      <c r="M21" s="152">
        <f ca="1">(M8*M36)-(M8*M30)</f>
        <v>-1171.2057620041735</v>
      </c>
    </row>
    <row r="22" spans="2:13">
      <c r="B22" s="135" t="s">
        <v>16</v>
      </c>
      <c r="C22" s="134">
        <f ca="1">C18-C19-C20-C21</f>
        <v>51899.165751831242</v>
      </c>
      <c r="D22" s="102"/>
      <c r="F22" s="140"/>
      <c r="G22" s="140"/>
      <c r="H22" s="101" t="s">
        <v>11</v>
      </c>
      <c r="I22" s="150" t="s">
        <v>16</v>
      </c>
      <c r="J22" s="151">
        <f ca="1">J18-J19-J20-J21</f>
        <v>50727.959999999992</v>
      </c>
      <c r="L22" s="150" t="s">
        <v>16</v>
      </c>
      <c r="M22" s="151">
        <f ca="1">M18-M19-M20-M21</f>
        <v>51899.165762004166</v>
      </c>
    </row>
    <row r="23" spans="2:13">
      <c r="B23" s="135" t="s">
        <v>17</v>
      </c>
      <c r="C23" s="134">
        <f ca="1">C9*C22</f>
        <v>15569.749725549373</v>
      </c>
      <c r="D23" s="102"/>
      <c r="I23" s="150" t="s">
        <v>17</v>
      </c>
      <c r="J23" s="151">
        <f ca="1">J9*J22</f>
        <v>15218.387999999997</v>
      </c>
      <c r="L23" s="150" t="s">
        <v>17</v>
      </c>
      <c r="M23" s="151">
        <f ca="1">M9*M22</f>
        <v>15569.749728601249</v>
      </c>
    </row>
    <row r="24" spans="2:13">
      <c r="B24" s="135" t="s">
        <v>18</v>
      </c>
      <c r="C24" s="141">
        <f ca="1">C22-C23</f>
        <v>36329.41602628187</v>
      </c>
      <c r="D24" s="102"/>
      <c r="I24" s="150" t="s">
        <v>18</v>
      </c>
      <c r="J24" s="153">
        <f ca="1">J22-J23</f>
        <v>35509.571999999993</v>
      </c>
      <c r="L24" s="150" t="s">
        <v>18</v>
      </c>
      <c r="M24" s="153">
        <f ca="1">M22-M23</f>
        <v>36329.416033402915</v>
      </c>
    </row>
    <row r="25" spans="2:13">
      <c r="B25" s="135" t="s">
        <v>19</v>
      </c>
      <c r="C25" s="134">
        <f>C10</f>
        <v>10900</v>
      </c>
      <c r="D25" s="102"/>
      <c r="I25" s="150" t="s">
        <v>19</v>
      </c>
      <c r="J25" s="151">
        <f>J10</f>
        <v>10900</v>
      </c>
      <c r="L25" s="150" t="s">
        <v>19</v>
      </c>
      <c r="M25" s="151">
        <f>M10</f>
        <v>10900</v>
      </c>
    </row>
    <row r="26" spans="2:13">
      <c r="B26" s="142" t="s">
        <v>20</v>
      </c>
      <c r="C26" s="138">
        <f ca="1">C24-C25</f>
        <v>25429.41602628187</v>
      </c>
      <c r="D26" s="102"/>
      <c r="I26" s="154" t="s">
        <v>20</v>
      </c>
      <c r="J26" s="155">
        <f ca="1">J24-J25</f>
        <v>24609.571999999993</v>
      </c>
      <c r="L26" s="154" t="s">
        <v>20</v>
      </c>
      <c r="M26" s="155">
        <f ca="1">M24-M25</f>
        <v>25429.416033402915</v>
      </c>
    </row>
    <row r="27" spans="2:13">
      <c r="D27" s="102"/>
    </row>
    <row r="28" spans="2:13">
      <c r="B28" s="143" t="s">
        <v>21</v>
      </c>
      <c r="C28" s="113"/>
      <c r="D28" s="102"/>
      <c r="I28" s="156" t="s">
        <v>21</v>
      </c>
      <c r="J28" s="113"/>
      <c r="L28" s="156" t="s">
        <v>21</v>
      </c>
      <c r="M28" s="113"/>
    </row>
    <row r="29" spans="2:13">
      <c r="B29" s="135"/>
      <c r="C29" s="134"/>
      <c r="D29" s="102"/>
      <c r="I29" s="150"/>
      <c r="J29" s="151"/>
      <c r="L29" s="150"/>
      <c r="M29" s="151"/>
    </row>
    <row r="30" spans="2:13">
      <c r="B30" s="135" t="s">
        <v>34</v>
      </c>
      <c r="C30" s="134">
        <f ca="1">IF(C42&lt;0,-C42,0)</f>
        <v>19520.096026281884</v>
      </c>
      <c r="D30" s="102"/>
      <c r="I30" s="150" t="s">
        <v>34</v>
      </c>
      <c r="J30" s="151">
        <f ca="1">IF(J42&lt;0,-J42,0)</f>
        <v>18700.251999999979</v>
      </c>
      <c r="L30" s="150" t="s">
        <v>34</v>
      </c>
      <c r="M30" s="151">
        <f ca="1">IF(M42&lt;0,-M42,0)</f>
        <v>19520.096033402893</v>
      </c>
    </row>
    <row r="31" spans="2:13">
      <c r="B31" s="135" t="s">
        <v>22</v>
      </c>
      <c r="C31" s="134">
        <f>C11*C18</f>
        <v>135274.56</v>
      </c>
      <c r="E31" s="102"/>
      <c r="I31" s="150" t="s">
        <v>22</v>
      </c>
      <c r="J31" s="151">
        <f>J11*J18</f>
        <v>135274.56</v>
      </c>
      <c r="L31" s="150" t="s">
        <v>22</v>
      </c>
      <c r="M31" s="151">
        <f>M11*M18</f>
        <v>135274.56</v>
      </c>
    </row>
    <row r="32" spans="2:13">
      <c r="B32" s="135" t="s">
        <v>9</v>
      </c>
      <c r="C32" s="134">
        <f>C13</f>
        <v>110600</v>
      </c>
      <c r="D32" s="102"/>
      <c r="E32" s="102"/>
      <c r="I32" s="150" t="s">
        <v>9</v>
      </c>
      <c r="J32" s="151">
        <f>J13</f>
        <v>110600</v>
      </c>
      <c r="L32" s="150" t="s">
        <v>9</v>
      </c>
      <c r="M32" s="151">
        <f>M13</f>
        <v>110600</v>
      </c>
    </row>
    <row r="33" spans="2:13">
      <c r="B33" s="135" t="s">
        <v>23</v>
      </c>
      <c r="C33" s="141">
        <f>C31+C32</f>
        <v>245874.56</v>
      </c>
      <c r="D33" s="102"/>
      <c r="E33" s="102"/>
      <c r="I33" s="150" t="s">
        <v>23</v>
      </c>
      <c r="J33" s="153">
        <f>J31+J32</f>
        <v>245874.56</v>
      </c>
      <c r="L33" s="150" t="s">
        <v>23</v>
      </c>
      <c r="M33" s="153">
        <f>M31+M32</f>
        <v>245874.56</v>
      </c>
    </row>
    <row r="34" spans="2:13">
      <c r="B34" s="135"/>
      <c r="C34" s="134"/>
      <c r="D34" s="102"/>
      <c r="E34" s="102"/>
      <c r="I34" s="150"/>
      <c r="J34" s="151"/>
      <c r="L34" s="150"/>
      <c r="M34" s="151"/>
    </row>
    <row r="35" spans="2:13">
      <c r="B35" s="135" t="s">
        <v>24</v>
      </c>
      <c r="C35" s="134">
        <f>C12*C18</f>
        <v>118365.24</v>
      </c>
      <c r="D35" s="102"/>
      <c r="E35" s="102"/>
      <c r="I35" s="150" t="s">
        <v>24</v>
      </c>
      <c r="J35" s="151">
        <f>J12*J18</f>
        <v>118365.24</v>
      </c>
      <c r="L35" s="150" t="s">
        <v>24</v>
      </c>
      <c r="M35" s="151">
        <f>M12*M18</f>
        <v>118365.24</v>
      </c>
    </row>
    <row r="36" spans="2:13">
      <c r="B36" s="135" t="s">
        <v>25</v>
      </c>
      <c r="C36" s="134">
        <f ca="1">IF(C42&gt;0,C42,0)</f>
        <v>0</v>
      </c>
      <c r="D36" s="102"/>
      <c r="E36" s="102"/>
      <c r="I36" s="150" t="s">
        <v>25</v>
      </c>
      <c r="J36" s="151">
        <f ca="1">IF(J42&gt;0,J42,0)</f>
        <v>0</v>
      </c>
      <c r="L36" s="150" t="s">
        <v>25</v>
      </c>
      <c r="M36" s="151">
        <f ca="1">IF(M42&gt;0,M42,0)</f>
        <v>0</v>
      </c>
    </row>
    <row r="37" spans="2:13">
      <c r="B37" s="135" t="s">
        <v>26</v>
      </c>
      <c r="C37" s="134">
        <f ca="1">C14+C26</f>
        <v>147029.41602628186</v>
      </c>
      <c r="D37" s="102"/>
      <c r="E37" s="102"/>
      <c r="I37" s="150" t="s">
        <v>26</v>
      </c>
      <c r="J37" s="151">
        <f ca="1">J14+J26</f>
        <v>146209.57199999999</v>
      </c>
      <c r="L37" s="150" t="s">
        <v>26</v>
      </c>
      <c r="M37" s="151">
        <f ca="1">M14+M26</f>
        <v>147029.4160334029</v>
      </c>
    </row>
    <row r="38" spans="2:13">
      <c r="B38" s="142" t="s">
        <v>27</v>
      </c>
      <c r="C38" s="141">
        <f ca="1">C35+C36+C37</f>
        <v>265394.65602628188</v>
      </c>
      <c r="D38" s="102"/>
      <c r="E38" s="102"/>
      <c r="I38" s="154" t="s">
        <v>27</v>
      </c>
      <c r="J38" s="153">
        <f ca="1">J35+J36+J37</f>
        <v>264574.81199999998</v>
      </c>
      <c r="L38" s="154" t="s">
        <v>27</v>
      </c>
      <c r="M38" s="153">
        <f ca="1">M35+M36+M37</f>
        <v>265394.65603340289</v>
      </c>
    </row>
    <row r="39" spans="2:13">
      <c r="B39" s="144"/>
      <c r="C39" s="145"/>
      <c r="D39" s="102"/>
      <c r="E39" s="102"/>
      <c r="I39" s="157"/>
      <c r="J39" s="158"/>
      <c r="L39" s="157"/>
      <c r="M39" s="158"/>
    </row>
    <row r="40" spans="2:13">
      <c r="B40" s="135" t="s">
        <v>35</v>
      </c>
      <c r="C40" s="134">
        <f>C31+C32</f>
        <v>245874.56</v>
      </c>
      <c r="D40" s="102"/>
      <c r="E40" s="102"/>
      <c r="I40" s="150" t="s">
        <v>35</v>
      </c>
      <c r="J40" s="151">
        <f>J31+J32</f>
        <v>245874.56</v>
      </c>
      <c r="L40" s="150" t="s">
        <v>35</v>
      </c>
      <c r="M40" s="151">
        <f>M31+M32</f>
        <v>245874.56</v>
      </c>
    </row>
    <row r="41" spans="2:13">
      <c r="B41" s="135" t="s">
        <v>36</v>
      </c>
      <c r="C41" s="134">
        <f ca="1">C35+C37</f>
        <v>265394.65602628188</v>
      </c>
      <c r="D41" s="102"/>
      <c r="I41" s="150" t="s">
        <v>36</v>
      </c>
      <c r="J41" s="151">
        <f ca="1">J35+J37</f>
        <v>264574.81199999998</v>
      </c>
      <c r="L41" s="150" t="s">
        <v>36</v>
      </c>
      <c r="M41" s="151">
        <f ca="1">M35+M37</f>
        <v>265394.65603340289</v>
      </c>
    </row>
    <row r="42" spans="2:13">
      <c r="B42" s="142" t="s">
        <v>37</v>
      </c>
      <c r="C42" s="138">
        <f ca="1">C40-C41</f>
        <v>-19520.096026281884</v>
      </c>
      <c r="D42" s="102"/>
      <c r="I42" s="154" t="s">
        <v>37</v>
      </c>
      <c r="J42" s="155">
        <f ca="1">J40-J41</f>
        <v>-18700.251999999979</v>
      </c>
      <c r="L42" s="154" t="s">
        <v>37</v>
      </c>
      <c r="M42" s="155">
        <f ca="1">M40-M41</f>
        <v>-19520.096033402893</v>
      </c>
    </row>
    <row r="43" spans="2:13">
      <c r="C43" s="146"/>
    </row>
  </sheetData>
  <printOptions horizontalCentered="1" headings="1"/>
  <pageMargins left="0.75" right="0.75" top="1" bottom="1" header="0.5" footer="0.5"/>
  <pageSetup scale="94" orientation="portrait" horizontalDpi="4294967292" verticalDpi="4294967292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"/>
  <sheetViews>
    <sheetView zoomScale="90" zoomScaleNormal="90" workbookViewId="0">
      <selection activeCell="AA12" sqref="AA12"/>
    </sheetView>
  </sheetViews>
  <sheetFormatPr defaultColWidth="8.81640625" defaultRowHeight="15.5"/>
  <cols>
    <col min="1" max="1" width="9.1796875" style="2"/>
    <col min="2" max="2" width="29.453125" style="2" bestFit="1" customWidth="1"/>
    <col min="3" max="3" width="9.1796875" style="2"/>
    <col min="4" max="5" width="10.453125" style="2" customWidth="1"/>
    <col min="6" max="6" width="9.1796875" style="2"/>
    <col min="7" max="7" width="3.453125" style="2" customWidth="1"/>
    <col min="8" max="8" width="11.1796875" style="2" bestFit="1" customWidth="1"/>
    <col min="9" max="9" width="9.1796875" style="2"/>
    <col min="10" max="10" width="3.453125" style="2" customWidth="1"/>
    <col min="11" max="11" width="11.1796875" style="2" bestFit="1" customWidth="1"/>
    <col min="12" max="12" width="9.1796875" style="2"/>
    <col min="13" max="13" width="4.1796875" style="2" customWidth="1"/>
    <col min="14" max="14" width="32.453125" style="2" bestFit="1" customWidth="1"/>
    <col min="15" max="15" width="9.1796875" style="2"/>
    <col min="16" max="18" width="13.453125" style="2" bestFit="1" customWidth="1"/>
    <col min="19" max="257" width="9.1796875" style="2"/>
    <col min="258" max="258" width="29.453125" style="2" bestFit="1" customWidth="1"/>
    <col min="259" max="259" width="9.1796875" style="2"/>
    <col min="260" max="261" width="10.453125" style="2" customWidth="1"/>
    <col min="262" max="262" width="9.1796875" style="2"/>
    <col min="263" max="263" width="3.453125" style="2" customWidth="1"/>
    <col min="264" max="264" width="11.1796875" style="2" bestFit="1" customWidth="1"/>
    <col min="265" max="265" width="9.1796875" style="2"/>
    <col min="266" max="266" width="3.453125" style="2" customWidth="1"/>
    <col min="267" max="267" width="11.1796875" style="2" bestFit="1" customWidth="1"/>
    <col min="268" max="268" width="9.1796875" style="2"/>
    <col min="269" max="269" width="4.1796875" style="2" customWidth="1"/>
    <col min="270" max="270" width="10.453125" style="2" customWidth="1"/>
    <col min="271" max="271" width="9.1796875" style="2"/>
    <col min="272" max="274" width="10.453125" style="2" customWidth="1"/>
    <col min="275" max="513" width="9.1796875" style="2"/>
    <col min="514" max="514" width="29.453125" style="2" bestFit="1" customWidth="1"/>
    <col min="515" max="515" width="9.1796875" style="2"/>
    <col min="516" max="517" width="10.453125" style="2" customWidth="1"/>
    <col min="518" max="518" width="9.1796875" style="2"/>
    <col min="519" max="519" width="3.453125" style="2" customWidth="1"/>
    <col min="520" max="520" width="11.1796875" style="2" bestFit="1" customWidth="1"/>
    <col min="521" max="521" width="9.1796875" style="2"/>
    <col min="522" max="522" width="3.453125" style="2" customWidth="1"/>
    <col min="523" max="523" width="11.1796875" style="2" bestFit="1" customWidth="1"/>
    <col min="524" max="524" width="9.1796875" style="2"/>
    <col min="525" max="525" width="4.1796875" style="2" customWidth="1"/>
    <col min="526" max="526" width="10.453125" style="2" customWidth="1"/>
    <col min="527" max="527" width="9.1796875" style="2"/>
    <col min="528" max="530" width="10.453125" style="2" customWidth="1"/>
    <col min="531" max="769" width="9.1796875" style="2"/>
    <col min="770" max="770" width="29.453125" style="2" bestFit="1" customWidth="1"/>
    <col min="771" max="771" width="9.1796875" style="2"/>
    <col min="772" max="773" width="10.453125" style="2" customWidth="1"/>
    <col min="774" max="774" width="9.1796875" style="2"/>
    <col min="775" max="775" width="3.453125" style="2" customWidth="1"/>
    <col min="776" max="776" width="11.1796875" style="2" bestFit="1" customWidth="1"/>
    <col min="777" max="777" width="9.1796875" style="2"/>
    <col min="778" max="778" width="3.453125" style="2" customWidth="1"/>
    <col min="779" max="779" width="11.1796875" style="2" bestFit="1" customWidth="1"/>
    <col min="780" max="780" width="9.1796875" style="2"/>
    <col min="781" max="781" width="4.1796875" style="2" customWidth="1"/>
    <col min="782" max="782" width="10.453125" style="2" customWidth="1"/>
    <col min="783" max="783" width="9.1796875" style="2"/>
    <col min="784" max="786" width="10.453125" style="2" customWidth="1"/>
    <col min="787" max="1025" width="9.1796875" style="2"/>
    <col min="1026" max="1026" width="29.453125" style="2" bestFit="1" customWidth="1"/>
    <col min="1027" max="1027" width="9.1796875" style="2"/>
    <col min="1028" max="1029" width="10.453125" style="2" customWidth="1"/>
    <col min="1030" max="1030" width="9.1796875" style="2"/>
    <col min="1031" max="1031" width="3.453125" style="2" customWidth="1"/>
    <col min="1032" max="1032" width="11.1796875" style="2" bestFit="1" customWidth="1"/>
    <col min="1033" max="1033" width="9.1796875" style="2"/>
    <col min="1034" max="1034" width="3.453125" style="2" customWidth="1"/>
    <col min="1035" max="1035" width="11.1796875" style="2" bestFit="1" customWidth="1"/>
    <col min="1036" max="1036" width="9.1796875" style="2"/>
    <col min="1037" max="1037" width="4.1796875" style="2" customWidth="1"/>
    <col min="1038" max="1038" width="10.453125" style="2" customWidth="1"/>
    <col min="1039" max="1039" width="9.1796875" style="2"/>
    <col min="1040" max="1042" width="10.453125" style="2" customWidth="1"/>
    <col min="1043" max="1281" width="9.1796875" style="2"/>
    <col min="1282" max="1282" width="29.453125" style="2" bestFit="1" customWidth="1"/>
    <col min="1283" max="1283" width="9.1796875" style="2"/>
    <col min="1284" max="1285" width="10.453125" style="2" customWidth="1"/>
    <col min="1286" max="1286" width="9.1796875" style="2"/>
    <col min="1287" max="1287" width="3.453125" style="2" customWidth="1"/>
    <col min="1288" max="1288" width="11.1796875" style="2" bestFit="1" customWidth="1"/>
    <col min="1289" max="1289" width="9.1796875" style="2"/>
    <col min="1290" max="1290" width="3.453125" style="2" customWidth="1"/>
    <col min="1291" max="1291" width="11.1796875" style="2" bestFit="1" customWidth="1"/>
    <col min="1292" max="1292" width="9.1796875" style="2"/>
    <col min="1293" max="1293" width="4.1796875" style="2" customWidth="1"/>
    <col min="1294" max="1294" width="10.453125" style="2" customWidth="1"/>
    <col min="1295" max="1295" width="9.1796875" style="2"/>
    <col min="1296" max="1298" width="10.453125" style="2" customWidth="1"/>
    <col min="1299" max="1537" width="9.1796875" style="2"/>
    <col min="1538" max="1538" width="29.453125" style="2" bestFit="1" customWidth="1"/>
    <col min="1539" max="1539" width="9.1796875" style="2"/>
    <col min="1540" max="1541" width="10.453125" style="2" customWidth="1"/>
    <col min="1542" max="1542" width="9.1796875" style="2"/>
    <col min="1543" max="1543" width="3.453125" style="2" customWidth="1"/>
    <col min="1544" max="1544" width="11.1796875" style="2" bestFit="1" customWidth="1"/>
    <col min="1545" max="1545" width="9.1796875" style="2"/>
    <col min="1546" max="1546" width="3.453125" style="2" customWidth="1"/>
    <col min="1547" max="1547" width="11.1796875" style="2" bestFit="1" customWidth="1"/>
    <col min="1548" max="1548" width="9.1796875" style="2"/>
    <col min="1549" max="1549" width="4.1796875" style="2" customWidth="1"/>
    <col min="1550" max="1550" width="10.453125" style="2" customWidth="1"/>
    <col min="1551" max="1551" width="9.1796875" style="2"/>
    <col min="1552" max="1554" width="10.453125" style="2" customWidth="1"/>
    <col min="1555" max="1793" width="9.1796875" style="2"/>
    <col min="1794" max="1794" width="29.453125" style="2" bestFit="1" customWidth="1"/>
    <col min="1795" max="1795" width="9.1796875" style="2"/>
    <col min="1796" max="1797" width="10.453125" style="2" customWidth="1"/>
    <col min="1798" max="1798" width="9.1796875" style="2"/>
    <col min="1799" max="1799" width="3.453125" style="2" customWidth="1"/>
    <col min="1800" max="1800" width="11.1796875" style="2" bestFit="1" customWidth="1"/>
    <col min="1801" max="1801" width="9.1796875" style="2"/>
    <col min="1802" max="1802" width="3.453125" style="2" customWidth="1"/>
    <col min="1803" max="1803" width="11.1796875" style="2" bestFit="1" customWidth="1"/>
    <col min="1804" max="1804" width="9.1796875" style="2"/>
    <col min="1805" max="1805" width="4.1796875" style="2" customWidth="1"/>
    <col min="1806" max="1806" width="10.453125" style="2" customWidth="1"/>
    <col min="1807" max="1807" width="9.1796875" style="2"/>
    <col min="1808" max="1810" width="10.453125" style="2" customWidth="1"/>
    <col min="1811" max="2049" width="9.1796875" style="2"/>
    <col min="2050" max="2050" width="29.453125" style="2" bestFit="1" customWidth="1"/>
    <col min="2051" max="2051" width="9.1796875" style="2"/>
    <col min="2052" max="2053" width="10.453125" style="2" customWidth="1"/>
    <col min="2054" max="2054" width="9.1796875" style="2"/>
    <col min="2055" max="2055" width="3.453125" style="2" customWidth="1"/>
    <col min="2056" max="2056" width="11.1796875" style="2" bestFit="1" customWidth="1"/>
    <col min="2057" max="2057" width="9.1796875" style="2"/>
    <col min="2058" max="2058" width="3.453125" style="2" customWidth="1"/>
    <col min="2059" max="2059" width="11.1796875" style="2" bestFit="1" customWidth="1"/>
    <col min="2060" max="2060" width="9.1796875" style="2"/>
    <col min="2061" max="2061" width="4.1796875" style="2" customWidth="1"/>
    <col min="2062" max="2062" width="10.453125" style="2" customWidth="1"/>
    <col min="2063" max="2063" width="9.1796875" style="2"/>
    <col min="2064" max="2066" width="10.453125" style="2" customWidth="1"/>
    <col min="2067" max="2305" width="9.1796875" style="2"/>
    <col min="2306" max="2306" width="29.453125" style="2" bestFit="1" customWidth="1"/>
    <col min="2307" max="2307" width="9.1796875" style="2"/>
    <col min="2308" max="2309" width="10.453125" style="2" customWidth="1"/>
    <col min="2310" max="2310" width="9.1796875" style="2"/>
    <col min="2311" max="2311" width="3.453125" style="2" customWidth="1"/>
    <col min="2312" max="2312" width="11.1796875" style="2" bestFit="1" customWidth="1"/>
    <col min="2313" max="2313" width="9.1796875" style="2"/>
    <col min="2314" max="2314" width="3.453125" style="2" customWidth="1"/>
    <col min="2315" max="2315" width="11.1796875" style="2" bestFit="1" customWidth="1"/>
    <col min="2316" max="2316" width="9.1796875" style="2"/>
    <col min="2317" max="2317" width="4.1796875" style="2" customWidth="1"/>
    <col min="2318" max="2318" width="10.453125" style="2" customWidth="1"/>
    <col min="2319" max="2319" width="9.1796875" style="2"/>
    <col min="2320" max="2322" width="10.453125" style="2" customWidth="1"/>
    <col min="2323" max="2561" width="9.1796875" style="2"/>
    <col min="2562" max="2562" width="29.453125" style="2" bestFit="1" customWidth="1"/>
    <col min="2563" max="2563" width="9.1796875" style="2"/>
    <col min="2564" max="2565" width="10.453125" style="2" customWidth="1"/>
    <col min="2566" max="2566" width="9.1796875" style="2"/>
    <col min="2567" max="2567" width="3.453125" style="2" customWidth="1"/>
    <col min="2568" max="2568" width="11.1796875" style="2" bestFit="1" customWidth="1"/>
    <col min="2569" max="2569" width="9.1796875" style="2"/>
    <col min="2570" max="2570" width="3.453125" style="2" customWidth="1"/>
    <col min="2571" max="2571" width="11.1796875" style="2" bestFit="1" customWidth="1"/>
    <col min="2572" max="2572" width="9.1796875" style="2"/>
    <col min="2573" max="2573" width="4.1796875" style="2" customWidth="1"/>
    <col min="2574" max="2574" width="10.453125" style="2" customWidth="1"/>
    <col min="2575" max="2575" width="9.1796875" style="2"/>
    <col min="2576" max="2578" width="10.453125" style="2" customWidth="1"/>
    <col min="2579" max="2817" width="9.1796875" style="2"/>
    <col min="2818" max="2818" width="29.453125" style="2" bestFit="1" customWidth="1"/>
    <col min="2819" max="2819" width="9.1796875" style="2"/>
    <col min="2820" max="2821" width="10.453125" style="2" customWidth="1"/>
    <col min="2822" max="2822" width="9.1796875" style="2"/>
    <col min="2823" max="2823" width="3.453125" style="2" customWidth="1"/>
    <col min="2824" max="2824" width="11.1796875" style="2" bestFit="1" customWidth="1"/>
    <col min="2825" max="2825" width="9.1796875" style="2"/>
    <col min="2826" max="2826" width="3.453125" style="2" customWidth="1"/>
    <col min="2827" max="2827" width="11.1796875" style="2" bestFit="1" customWidth="1"/>
    <col min="2828" max="2828" width="9.1796875" style="2"/>
    <col min="2829" max="2829" width="4.1796875" style="2" customWidth="1"/>
    <col min="2830" max="2830" width="10.453125" style="2" customWidth="1"/>
    <col min="2831" max="2831" width="9.1796875" style="2"/>
    <col min="2832" max="2834" width="10.453125" style="2" customWidth="1"/>
    <col min="2835" max="3073" width="9.1796875" style="2"/>
    <col min="3074" max="3074" width="29.453125" style="2" bestFit="1" customWidth="1"/>
    <col min="3075" max="3075" width="9.1796875" style="2"/>
    <col min="3076" max="3077" width="10.453125" style="2" customWidth="1"/>
    <col min="3078" max="3078" width="9.1796875" style="2"/>
    <col min="3079" max="3079" width="3.453125" style="2" customWidth="1"/>
    <col min="3080" max="3080" width="11.1796875" style="2" bestFit="1" customWidth="1"/>
    <col min="3081" max="3081" width="9.1796875" style="2"/>
    <col min="3082" max="3082" width="3.453125" style="2" customWidth="1"/>
    <col min="3083" max="3083" width="11.1796875" style="2" bestFit="1" customWidth="1"/>
    <col min="3084" max="3084" width="9.1796875" style="2"/>
    <col min="3085" max="3085" width="4.1796875" style="2" customWidth="1"/>
    <col min="3086" max="3086" width="10.453125" style="2" customWidth="1"/>
    <col min="3087" max="3087" width="9.1796875" style="2"/>
    <col min="3088" max="3090" width="10.453125" style="2" customWidth="1"/>
    <col min="3091" max="3329" width="9.1796875" style="2"/>
    <col min="3330" max="3330" width="29.453125" style="2" bestFit="1" customWidth="1"/>
    <col min="3331" max="3331" width="9.1796875" style="2"/>
    <col min="3332" max="3333" width="10.453125" style="2" customWidth="1"/>
    <col min="3334" max="3334" width="9.1796875" style="2"/>
    <col min="3335" max="3335" width="3.453125" style="2" customWidth="1"/>
    <col min="3336" max="3336" width="11.1796875" style="2" bestFit="1" customWidth="1"/>
    <col min="3337" max="3337" width="9.1796875" style="2"/>
    <col min="3338" max="3338" width="3.453125" style="2" customWidth="1"/>
    <col min="3339" max="3339" width="11.1796875" style="2" bestFit="1" customWidth="1"/>
    <col min="3340" max="3340" width="9.1796875" style="2"/>
    <col min="3341" max="3341" width="4.1796875" style="2" customWidth="1"/>
    <col min="3342" max="3342" width="10.453125" style="2" customWidth="1"/>
    <col min="3343" max="3343" width="9.1796875" style="2"/>
    <col min="3344" max="3346" width="10.453125" style="2" customWidth="1"/>
    <col min="3347" max="3585" width="9.1796875" style="2"/>
    <col min="3586" max="3586" width="29.453125" style="2" bestFit="1" customWidth="1"/>
    <col min="3587" max="3587" width="9.1796875" style="2"/>
    <col min="3588" max="3589" width="10.453125" style="2" customWidth="1"/>
    <col min="3590" max="3590" width="9.1796875" style="2"/>
    <col min="3591" max="3591" width="3.453125" style="2" customWidth="1"/>
    <col min="3592" max="3592" width="11.1796875" style="2" bestFit="1" customWidth="1"/>
    <col min="3593" max="3593" width="9.1796875" style="2"/>
    <col min="3594" max="3594" width="3.453125" style="2" customWidth="1"/>
    <col min="3595" max="3595" width="11.1796875" style="2" bestFit="1" customWidth="1"/>
    <col min="3596" max="3596" width="9.1796875" style="2"/>
    <col min="3597" max="3597" width="4.1796875" style="2" customWidth="1"/>
    <col min="3598" max="3598" width="10.453125" style="2" customWidth="1"/>
    <col min="3599" max="3599" width="9.1796875" style="2"/>
    <col min="3600" max="3602" width="10.453125" style="2" customWidth="1"/>
    <col min="3603" max="3841" width="9.1796875" style="2"/>
    <col min="3842" max="3842" width="29.453125" style="2" bestFit="1" customWidth="1"/>
    <col min="3843" max="3843" width="9.1796875" style="2"/>
    <col min="3844" max="3845" width="10.453125" style="2" customWidth="1"/>
    <col min="3846" max="3846" width="9.1796875" style="2"/>
    <col min="3847" max="3847" width="3.453125" style="2" customWidth="1"/>
    <col min="3848" max="3848" width="11.1796875" style="2" bestFit="1" customWidth="1"/>
    <col min="3849" max="3849" width="9.1796875" style="2"/>
    <col min="3850" max="3850" width="3.453125" style="2" customWidth="1"/>
    <col min="3851" max="3851" width="11.1796875" style="2" bestFit="1" customWidth="1"/>
    <col min="3852" max="3852" width="9.1796875" style="2"/>
    <col min="3853" max="3853" width="4.1796875" style="2" customWidth="1"/>
    <col min="3854" max="3854" width="10.453125" style="2" customWidth="1"/>
    <col min="3855" max="3855" width="9.1796875" style="2"/>
    <col min="3856" max="3858" width="10.453125" style="2" customWidth="1"/>
    <col min="3859" max="4097" width="9.1796875" style="2"/>
    <col min="4098" max="4098" width="29.453125" style="2" bestFit="1" customWidth="1"/>
    <col min="4099" max="4099" width="9.1796875" style="2"/>
    <col min="4100" max="4101" width="10.453125" style="2" customWidth="1"/>
    <col min="4102" max="4102" width="9.1796875" style="2"/>
    <col min="4103" max="4103" width="3.453125" style="2" customWidth="1"/>
    <col min="4104" max="4104" width="11.1796875" style="2" bestFit="1" customWidth="1"/>
    <col min="4105" max="4105" width="9.1796875" style="2"/>
    <col min="4106" max="4106" width="3.453125" style="2" customWidth="1"/>
    <col min="4107" max="4107" width="11.1796875" style="2" bestFit="1" customWidth="1"/>
    <col min="4108" max="4108" width="9.1796875" style="2"/>
    <col min="4109" max="4109" width="4.1796875" style="2" customWidth="1"/>
    <col min="4110" max="4110" width="10.453125" style="2" customWidth="1"/>
    <col min="4111" max="4111" width="9.1796875" style="2"/>
    <col min="4112" max="4114" width="10.453125" style="2" customWidth="1"/>
    <col min="4115" max="4353" width="9.1796875" style="2"/>
    <col min="4354" max="4354" width="29.453125" style="2" bestFit="1" customWidth="1"/>
    <col min="4355" max="4355" width="9.1796875" style="2"/>
    <col min="4356" max="4357" width="10.453125" style="2" customWidth="1"/>
    <col min="4358" max="4358" width="9.1796875" style="2"/>
    <col min="4359" max="4359" width="3.453125" style="2" customWidth="1"/>
    <col min="4360" max="4360" width="11.1796875" style="2" bestFit="1" customWidth="1"/>
    <col min="4361" max="4361" width="9.1796875" style="2"/>
    <col min="4362" max="4362" width="3.453125" style="2" customWidth="1"/>
    <col min="4363" max="4363" width="11.1796875" style="2" bestFit="1" customWidth="1"/>
    <col min="4364" max="4364" width="9.1796875" style="2"/>
    <col min="4365" max="4365" width="4.1796875" style="2" customWidth="1"/>
    <col min="4366" max="4366" width="10.453125" style="2" customWidth="1"/>
    <col min="4367" max="4367" width="9.1796875" style="2"/>
    <col min="4368" max="4370" width="10.453125" style="2" customWidth="1"/>
    <col min="4371" max="4609" width="9.1796875" style="2"/>
    <col min="4610" max="4610" width="29.453125" style="2" bestFit="1" customWidth="1"/>
    <col min="4611" max="4611" width="9.1796875" style="2"/>
    <col min="4612" max="4613" width="10.453125" style="2" customWidth="1"/>
    <col min="4614" max="4614" width="9.1796875" style="2"/>
    <col min="4615" max="4615" width="3.453125" style="2" customWidth="1"/>
    <col min="4616" max="4616" width="11.1796875" style="2" bestFit="1" customWidth="1"/>
    <col min="4617" max="4617" width="9.1796875" style="2"/>
    <col min="4618" max="4618" width="3.453125" style="2" customWidth="1"/>
    <col min="4619" max="4619" width="11.1796875" style="2" bestFit="1" customWidth="1"/>
    <col min="4620" max="4620" width="9.1796875" style="2"/>
    <col min="4621" max="4621" width="4.1796875" style="2" customWidth="1"/>
    <col min="4622" max="4622" width="10.453125" style="2" customWidth="1"/>
    <col min="4623" max="4623" width="9.1796875" style="2"/>
    <col min="4624" max="4626" width="10.453125" style="2" customWidth="1"/>
    <col min="4627" max="4865" width="9.1796875" style="2"/>
    <col min="4866" max="4866" width="29.453125" style="2" bestFit="1" customWidth="1"/>
    <col min="4867" max="4867" width="9.1796875" style="2"/>
    <col min="4868" max="4869" width="10.453125" style="2" customWidth="1"/>
    <col min="4870" max="4870" width="9.1796875" style="2"/>
    <col min="4871" max="4871" width="3.453125" style="2" customWidth="1"/>
    <col min="4872" max="4872" width="11.1796875" style="2" bestFit="1" customWidth="1"/>
    <col min="4873" max="4873" width="9.1796875" style="2"/>
    <col min="4874" max="4874" width="3.453125" style="2" customWidth="1"/>
    <col min="4875" max="4875" width="11.1796875" style="2" bestFit="1" customWidth="1"/>
    <col min="4876" max="4876" width="9.1796875" style="2"/>
    <col min="4877" max="4877" width="4.1796875" style="2" customWidth="1"/>
    <col min="4878" max="4878" width="10.453125" style="2" customWidth="1"/>
    <col min="4879" max="4879" width="9.1796875" style="2"/>
    <col min="4880" max="4882" width="10.453125" style="2" customWidth="1"/>
    <col min="4883" max="5121" width="9.1796875" style="2"/>
    <col min="5122" max="5122" width="29.453125" style="2" bestFit="1" customWidth="1"/>
    <col min="5123" max="5123" width="9.1796875" style="2"/>
    <col min="5124" max="5125" width="10.453125" style="2" customWidth="1"/>
    <col min="5126" max="5126" width="9.1796875" style="2"/>
    <col min="5127" max="5127" width="3.453125" style="2" customWidth="1"/>
    <col min="5128" max="5128" width="11.1796875" style="2" bestFit="1" customWidth="1"/>
    <col min="5129" max="5129" width="9.1796875" style="2"/>
    <col min="5130" max="5130" width="3.453125" style="2" customWidth="1"/>
    <col min="5131" max="5131" width="11.1796875" style="2" bestFit="1" customWidth="1"/>
    <col min="5132" max="5132" width="9.1796875" style="2"/>
    <col min="5133" max="5133" width="4.1796875" style="2" customWidth="1"/>
    <col min="5134" max="5134" width="10.453125" style="2" customWidth="1"/>
    <col min="5135" max="5135" width="9.1796875" style="2"/>
    <col min="5136" max="5138" width="10.453125" style="2" customWidth="1"/>
    <col min="5139" max="5377" width="9.1796875" style="2"/>
    <col min="5378" max="5378" width="29.453125" style="2" bestFit="1" customWidth="1"/>
    <col min="5379" max="5379" width="9.1796875" style="2"/>
    <col min="5380" max="5381" width="10.453125" style="2" customWidth="1"/>
    <col min="5382" max="5382" width="9.1796875" style="2"/>
    <col min="5383" max="5383" width="3.453125" style="2" customWidth="1"/>
    <col min="5384" max="5384" width="11.1796875" style="2" bestFit="1" customWidth="1"/>
    <col min="5385" max="5385" width="9.1796875" style="2"/>
    <col min="5386" max="5386" width="3.453125" style="2" customWidth="1"/>
    <col min="5387" max="5387" width="11.1796875" style="2" bestFit="1" customWidth="1"/>
    <col min="5388" max="5388" width="9.1796875" style="2"/>
    <col min="5389" max="5389" width="4.1796875" style="2" customWidth="1"/>
    <col min="5390" max="5390" width="10.453125" style="2" customWidth="1"/>
    <col min="5391" max="5391" width="9.1796875" style="2"/>
    <col min="5392" max="5394" width="10.453125" style="2" customWidth="1"/>
    <col min="5395" max="5633" width="9.1796875" style="2"/>
    <col min="5634" max="5634" width="29.453125" style="2" bestFit="1" customWidth="1"/>
    <col min="5635" max="5635" width="9.1796875" style="2"/>
    <col min="5636" max="5637" width="10.453125" style="2" customWidth="1"/>
    <col min="5638" max="5638" width="9.1796875" style="2"/>
    <col min="5639" max="5639" width="3.453125" style="2" customWidth="1"/>
    <col min="5640" max="5640" width="11.1796875" style="2" bestFit="1" customWidth="1"/>
    <col min="5641" max="5641" width="9.1796875" style="2"/>
    <col min="5642" max="5642" width="3.453125" style="2" customWidth="1"/>
    <col min="5643" max="5643" width="11.1796875" style="2" bestFit="1" customWidth="1"/>
    <col min="5644" max="5644" width="9.1796875" style="2"/>
    <col min="5645" max="5645" width="4.1796875" style="2" customWidth="1"/>
    <col min="5646" max="5646" width="10.453125" style="2" customWidth="1"/>
    <col min="5647" max="5647" width="9.1796875" style="2"/>
    <col min="5648" max="5650" width="10.453125" style="2" customWidth="1"/>
    <col min="5651" max="5889" width="9.1796875" style="2"/>
    <col min="5890" max="5890" width="29.453125" style="2" bestFit="1" customWidth="1"/>
    <col min="5891" max="5891" width="9.1796875" style="2"/>
    <col min="5892" max="5893" width="10.453125" style="2" customWidth="1"/>
    <col min="5894" max="5894" width="9.1796875" style="2"/>
    <col min="5895" max="5895" width="3.453125" style="2" customWidth="1"/>
    <col min="5896" max="5896" width="11.1796875" style="2" bestFit="1" customWidth="1"/>
    <col min="5897" max="5897" width="9.1796875" style="2"/>
    <col min="5898" max="5898" width="3.453125" style="2" customWidth="1"/>
    <col min="5899" max="5899" width="11.1796875" style="2" bestFit="1" customWidth="1"/>
    <col min="5900" max="5900" width="9.1796875" style="2"/>
    <col min="5901" max="5901" width="4.1796875" style="2" customWidth="1"/>
    <col min="5902" max="5902" width="10.453125" style="2" customWidth="1"/>
    <col min="5903" max="5903" width="9.1796875" style="2"/>
    <col min="5904" max="5906" width="10.453125" style="2" customWidth="1"/>
    <col min="5907" max="6145" width="9.1796875" style="2"/>
    <col min="6146" max="6146" width="29.453125" style="2" bestFit="1" customWidth="1"/>
    <col min="6147" max="6147" width="9.1796875" style="2"/>
    <col min="6148" max="6149" width="10.453125" style="2" customWidth="1"/>
    <col min="6150" max="6150" width="9.1796875" style="2"/>
    <col min="6151" max="6151" width="3.453125" style="2" customWidth="1"/>
    <col min="6152" max="6152" width="11.1796875" style="2" bestFit="1" customWidth="1"/>
    <col min="6153" max="6153" width="9.1796875" style="2"/>
    <col min="6154" max="6154" width="3.453125" style="2" customWidth="1"/>
    <col min="6155" max="6155" width="11.1796875" style="2" bestFit="1" customWidth="1"/>
    <col min="6156" max="6156" width="9.1796875" style="2"/>
    <col min="6157" max="6157" width="4.1796875" style="2" customWidth="1"/>
    <col min="6158" max="6158" width="10.453125" style="2" customWidth="1"/>
    <col min="6159" max="6159" width="9.1796875" style="2"/>
    <col min="6160" max="6162" width="10.453125" style="2" customWidth="1"/>
    <col min="6163" max="6401" width="9.1796875" style="2"/>
    <col min="6402" max="6402" width="29.453125" style="2" bestFit="1" customWidth="1"/>
    <col min="6403" max="6403" width="9.1796875" style="2"/>
    <col min="6404" max="6405" width="10.453125" style="2" customWidth="1"/>
    <col min="6406" max="6406" width="9.1796875" style="2"/>
    <col min="6407" max="6407" width="3.453125" style="2" customWidth="1"/>
    <col min="6408" max="6408" width="11.1796875" style="2" bestFit="1" customWidth="1"/>
    <col min="6409" max="6409" width="9.1796875" style="2"/>
    <col min="6410" max="6410" width="3.453125" style="2" customWidth="1"/>
    <col min="6411" max="6411" width="11.1796875" style="2" bestFit="1" customWidth="1"/>
    <col min="6412" max="6412" width="9.1796875" style="2"/>
    <col min="6413" max="6413" width="4.1796875" style="2" customWidth="1"/>
    <col min="6414" max="6414" width="10.453125" style="2" customWidth="1"/>
    <col min="6415" max="6415" width="9.1796875" style="2"/>
    <col min="6416" max="6418" width="10.453125" style="2" customWidth="1"/>
    <col min="6419" max="6657" width="9.1796875" style="2"/>
    <col min="6658" max="6658" width="29.453125" style="2" bestFit="1" customWidth="1"/>
    <col min="6659" max="6659" width="9.1796875" style="2"/>
    <col min="6660" max="6661" width="10.453125" style="2" customWidth="1"/>
    <col min="6662" max="6662" width="9.1796875" style="2"/>
    <col min="6663" max="6663" width="3.453125" style="2" customWidth="1"/>
    <col min="6664" max="6664" width="11.1796875" style="2" bestFit="1" customWidth="1"/>
    <col min="6665" max="6665" width="9.1796875" style="2"/>
    <col min="6666" max="6666" width="3.453125" style="2" customWidth="1"/>
    <col min="6667" max="6667" width="11.1796875" style="2" bestFit="1" customWidth="1"/>
    <col min="6668" max="6668" width="9.1796875" style="2"/>
    <col min="6669" max="6669" width="4.1796875" style="2" customWidth="1"/>
    <col min="6670" max="6670" width="10.453125" style="2" customWidth="1"/>
    <col min="6671" max="6671" width="9.1796875" style="2"/>
    <col min="6672" max="6674" width="10.453125" style="2" customWidth="1"/>
    <col min="6675" max="6913" width="9.1796875" style="2"/>
    <col min="6914" max="6914" width="29.453125" style="2" bestFit="1" customWidth="1"/>
    <col min="6915" max="6915" width="9.1796875" style="2"/>
    <col min="6916" max="6917" width="10.453125" style="2" customWidth="1"/>
    <col min="6918" max="6918" width="9.1796875" style="2"/>
    <col min="6919" max="6919" width="3.453125" style="2" customWidth="1"/>
    <col min="6920" max="6920" width="11.1796875" style="2" bestFit="1" customWidth="1"/>
    <col min="6921" max="6921" width="9.1796875" style="2"/>
    <col min="6922" max="6922" width="3.453125" style="2" customWidth="1"/>
    <col min="6923" max="6923" width="11.1796875" style="2" bestFit="1" customWidth="1"/>
    <col min="6924" max="6924" width="9.1796875" style="2"/>
    <col min="6925" max="6925" width="4.1796875" style="2" customWidth="1"/>
    <col min="6926" max="6926" width="10.453125" style="2" customWidth="1"/>
    <col min="6927" max="6927" width="9.1796875" style="2"/>
    <col min="6928" max="6930" width="10.453125" style="2" customWidth="1"/>
    <col min="6931" max="7169" width="9.1796875" style="2"/>
    <col min="7170" max="7170" width="29.453125" style="2" bestFit="1" customWidth="1"/>
    <col min="7171" max="7171" width="9.1796875" style="2"/>
    <col min="7172" max="7173" width="10.453125" style="2" customWidth="1"/>
    <col min="7174" max="7174" width="9.1796875" style="2"/>
    <col min="7175" max="7175" width="3.453125" style="2" customWidth="1"/>
    <col min="7176" max="7176" width="11.1796875" style="2" bestFit="1" customWidth="1"/>
    <col min="7177" max="7177" width="9.1796875" style="2"/>
    <col min="7178" max="7178" width="3.453125" style="2" customWidth="1"/>
    <col min="7179" max="7179" width="11.1796875" style="2" bestFit="1" customWidth="1"/>
    <col min="7180" max="7180" width="9.1796875" style="2"/>
    <col min="7181" max="7181" width="4.1796875" style="2" customWidth="1"/>
    <col min="7182" max="7182" width="10.453125" style="2" customWidth="1"/>
    <col min="7183" max="7183" width="9.1796875" style="2"/>
    <col min="7184" max="7186" width="10.453125" style="2" customWidth="1"/>
    <col min="7187" max="7425" width="9.1796875" style="2"/>
    <col min="7426" max="7426" width="29.453125" style="2" bestFit="1" customWidth="1"/>
    <col min="7427" max="7427" width="9.1796875" style="2"/>
    <col min="7428" max="7429" width="10.453125" style="2" customWidth="1"/>
    <col min="7430" max="7430" width="9.1796875" style="2"/>
    <col min="7431" max="7431" width="3.453125" style="2" customWidth="1"/>
    <col min="7432" max="7432" width="11.1796875" style="2" bestFit="1" customWidth="1"/>
    <col min="7433" max="7433" width="9.1796875" style="2"/>
    <col min="7434" max="7434" width="3.453125" style="2" customWidth="1"/>
    <col min="7435" max="7435" width="11.1796875" style="2" bestFit="1" customWidth="1"/>
    <col min="7436" max="7436" width="9.1796875" style="2"/>
    <col min="7437" max="7437" width="4.1796875" style="2" customWidth="1"/>
    <col min="7438" max="7438" width="10.453125" style="2" customWidth="1"/>
    <col min="7439" max="7439" width="9.1796875" style="2"/>
    <col min="7440" max="7442" width="10.453125" style="2" customWidth="1"/>
    <col min="7443" max="7681" width="9.1796875" style="2"/>
    <col min="7682" max="7682" width="29.453125" style="2" bestFit="1" customWidth="1"/>
    <col min="7683" max="7683" width="9.1796875" style="2"/>
    <col min="7684" max="7685" width="10.453125" style="2" customWidth="1"/>
    <col min="7686" max="7686" width="9.1796875" style="2"/>
    <col min="7687" max="7687" width="3.453125" style="2" customWidth="1"/>
    <col min="7688" max="7688" width="11.1796875" style="2" bestFit="1" customWidth="1"/>
    <col min="7689" max="7689" width="9.1796875" style="2"/>
    <col min="7690" max="7690" width="3.453125" style="2" customWidth="1"/>
    <col min="7691" max="7691" width="11.1796875" style="2" bestFit="1" customWidth="1"/>
    <col min="7692" max="7692" width="9.1796875" style="2"/>
    <col min="7693" max="7693" width="4.1796875" style="2" customWidth="1"/>
    <col min="7694" max="7694" width="10.453125" style="2" customWidth="1"/>
    <col min="7695" max="7695" width="9.1796875" style="2"/>
    <col min="7696" max="7698" width="10.453125" style="2" customWidth="1"/>
    <col min="7699" max="7937" width="9.1796875" style="2"/>
    <col min="7938" max="7938" width="29.453125" style="2" bestFit="1" customWidth="1"/>
    <col min="7939" max="7939" width="9.1796875" style="2"/>
    <col min="7940" max="7941" width="10.453125" style="2" customWidth="1"/>
    <col min="7942" max="7942" width="9.1796875" style="2"/>
    <col min="7943" max="7943" width="3.453125" style="2" customWidth="1"/>
    <col min="7944" max="7944" width="11.1796875" style="2" bestFit="1" customWidth="1"/>
    <col min="7945" max="7945" width="9.1796875" style="2"/>
    <col min="7946" max="7946" width="3.453125" style="2" customWidth="1"/>
    <col min="7947" max="7947" width="11.1796875" style="2" bestFit="1" customWidth="1"/>
    <col min="7948" max="7948" width="9.1796875" style="2"/>
    <col min="7949" max="7949" width="4.1796875" style="2" customWidth="1"/>
    <col min="7950" max="7950" width="10.453125" style="2" customWidth="1"/>
    <col min="7951" max="7951" width="9.1796875" style="2"/>
    <col min="7952" max="7954" width="10.453125" style="2" customWidth="1"/>
    <col min="7955" max="8193" width="9.1796875" style="2"/>
    <col min="8194" max="8194" width="29.453125" style="2" bestFit="1" customWidth="1"/>
    <col min="8195" max="8195" width="9.1796875" style="2"/>
    <col min="8196" max="8197" width="10.453125" style="2" customWidth="1"/>
    <col min="8198" max="8198" width="9.1796875" style="2"/>
    <col min="8199" max="8199" width="3.453125" style="2" customWidth="1"/>
    <col min="8200" max="8200" width="11.1796875" style="2" bestFit="1" customWidth="1"/>
    <col min="8201" max="8201" width="9.1796875" style="2"/>
    <col min="8202" max="8202" width="3.453125" style="2" customWidth="1"/>
    <col min="8203" max="8203" width="11.1796875" style="2" bestFit="1" customWidth="1"/>
    <col min="8204" max="8204" width="9.1796875" style="2"/>
    <col min="8205" max="8205" width="4.1796875" style="2" customWidth="1"/>
    <col min="8206" max="8206" width="10.453125" style="2" customWidth="1"/>
    <col min="8207" max="8207" width="9.1796875" style="2"/>
    <col min="8208" max="8210" width="10.453125" style="2" customWidth="1"/>
    <col min="8211" max="8449" width="9.1796875" style="2"/>
    <col min="8450" max="8450" width="29.453125" style="2" bestFit="1" customWidth="1"/>
    <col min="8451" max="8451" width="9.1796875" style="2"/>
    <col min="8452" max="8453" width="10.453125" style="2" customWidth="1"/>
    <col min="8454" max="8454" width="9.1796875" style="2"/>
    <col min="8455" max="8455" width="3.453125" style="2" customWidth="1"/>
    <col min="8456" max="8456" width="11.1796875" style="2" bestFit="1" customWidth="1"/>
    <col min="8457" max="8457" width="9.1796875" style="2"/>
    <col min="8458" max="8458" width="3.453125" style="2" customWidth="1"/>
    <col min="8459" max="8459" width="11.1796875" style="2" bestFit="1" customWidth="1"/>
    <col min="8460" max="8460" width="9.1796875" style="2"/>
    <col min="8461" max="8461" width="4.1796875" style="2" customWidth="1"/>
    <col min="8462" max="8462" width="10.453125" style="2" customWidth="1"/>
    <col min="8463" max="8463" width="9.1796875" style="2"/>
    <col min="8464" max="8466" width="10.453125" style="2" customWidth="1"/>
    <col min="8467" max="8705" width="9.1796875" style="2"/>
    <col min="8706" max="8706" width="29.453125" style="2" bestFit="1" customWidth="1"/>
    <col min="8707" max="8707" width="9.1796875" style="2"/>
    <col min="8708" max="8709" width="10.453125" style="2" customWidth="1"/>
    <col min="8710" max="8710" width="9.1796875" style="2"/>
    <col min="8711" max="8711" width="3.453125" style="2" customWidth="1"/>
    <col min="8712" max="8712" width="11.1796875" style="2" bestFit="1" customWidth="1"/>
    <col min="8713" max="8713" width="9.1796875" style="2"/>
    <col min="8714" max="8714" width="3.453125" style="2" customWidth="1"/>
    <col min="8715" max="8715" width="11.1796875" style="2" bestFit="1" customWidth="1"/>
    <col min="8716" max="8716" width="9.1796875" style="2"/>
    <col min="8717" max="8717" width="4.1796875" style="2" customWidth="1"/>
    <col min="8718" max="8718" width="10.453125" style="2" customWidth="1"/>
    <col min="8719" max="8719" width="9.1796875" style="2"/>
    <col min="8720" max="8722" width="10.453125" style="2" customWidth="1"/>
    <col min="8723" max="8961" width="9.1796875" style="2"/>
    <col min="8962" max="8962" width="29.453125" style="2" bestFit="1" customWidth="1"/>
    <col min="8963" max="8963" width="9.1796875" style="2"/>
    <col min="8964" max="8965" width="10.453125" style="2" customWidth="1"/>
    <col min="8966" max="8966" width="9.1796875" style="2"/>
    <col min="8967" max="8967" width="3.453125" style="2" customWidth="1"/>
    <col min="8968" max="8968" width="11.1796875" style="2" bestFit="1" customWidth="1"/>
    <col min="8969" max="8969" width="9.1796875" style="2"/>
    <col min="8970" max="8970" width="3.453125" style="2" customWidth="1"/>
    <col min="8971" max="8971" width="11.1796875" style="2" bestFit="1" customWidth="1"/>
    <col min="8972" max="8972" width="9.1796875" style="2"/>
    <col min="8973" max="8973" width="4.1796875" style="2" customWidth="1"/>
    <col min="8974" max="8974" width="10.453125" style="2" customWidth="1"/>
    <col min="8975" max="8975" width="9.1796875" style="2"/>
    <col min="8976" max="8978" width="10.453125" style="2" customWidth="1"/>
    <col min="8979" max="9217" width="9.1796875" style="2"/>
    <col min="9218" max="9218" width="29.453125" style="2" bestFit="1" customWidth="1"/>
    <col min="9219" max="9219" width="9.1796875" style="2"/>
    <col min="9220" max="9221" width="10.453125" style="2" customWidth="1"/>
    <col min="9222" max="9222" width="9.1796875" style="2"/>
    <col min="9223" max="9223" width="3.453125" style="2" customWidth="1"/>
    <col min="9224" max="9224" width="11.1796875" style="2" bestFit="1" customWidth="1"/>
    <col min="9225" max="9225" width="9.1796875" style="2"/>
    <col min="9226" max="9226" width="3.453125" style="2" customWidth="1"/>
    <col min="9227" max="9227" width="11.1796875" style="2" bestFit="1" customWidth="1"/>
    <col min="9228" max="9228" width="9.1796875" style="2"/>
    <col min="9229" max="9229" width="4.1796875" style="2" customWidth="1"/>
    <col min="9230" max="9230" width="10.453125" style="2" customWidth="1"/>
    <col min="9231" max="9231" width="9.1796875" style="2"/>
    <col min="9232" max="9234" width="10.453125" style="2" customWidth="1"/>
    <col min="9235" max="9473" width="9.1796875" style="2"/>
    <col min="9474" max="9474" width="29.453125" style="2" bestFit="1" customWidth="1"/>
    <col min="9475" max="9475" width="9.1796875" style="2"/>
    <col min="9476" max="9477" width="10.453125" style="2" customWidth="1"/>
    <col min="9478" max="9478" width="9.1796875" style="2"/>
    <col min="9479" max="9479" width="3.453125" style="2" customWidth="1"/>
    <col min="9480" max="9480" width="11.1796875" style="2" bestFit="1" customWidth="1"/>
    <col min="9481" max="9481" width="9.1796875" style="2"/>
    <col min="9482" max="9482" width="3.453125" style="2" customWidth="1"/>
    <col min="9483" max="9483" width="11.1796875" style="2" bestFit="1" customWidth="1"/>
    <col min="9484" max="9484" width="9.1796875" style="2"/>
    <col min="9485" max="9485" width="4.1796875" style="2" customWidth="1"/>
    <col min="9486" max="9486" width="10.453125" style="2" customWidth="1"/>
    <col min="9487" max="9487" width="9.1796875" style="2"/>
    <col min="9488" max="9490" width="10.453125" style="2" customWidth="1"/>
    <col min="9491" max="9729" width="9.1796875" style="2"/>
    <col min="9730" max="9730" width="29.453125" style="2" bestFit="1" customWidth="1"/>
    <col min="9731" max="9731" width="9.1796875" style="2"/>
    <col min="9732" max="9733" width="10.453125" style="2" customWidth="1"/>
    <col min="9734" max="9734" width="9.1796875" style="2"/>
    <col min="9735" max="9735" width="3.453125" style="2" customWidth="1"/>
    <col min="9736" max="9736" width="11.1796875" style="2" bestFit="1" customWidth="1"/>
    <col min="9737" max="9737" width="9.1796875" style="2"/>
    <col min="9738" max="9738" width="3.453125" style="2" customWidth="1"/>
    <col min="9739" max="9739" width="11.1796875" style="2" bestFit="1" customWidth="1"/>
    <col min="9740" max="9740" width="9.1796875" style="2"/>
    <col min="9741" max="9741" width="4.1796875" style="2" customWidth="1"/>
    <col min="9742" max="9742" width="10.453125" style="2" customWidth="1"/>
    <col min="9743" max="9743" width="9.1796875" style="2"/>
    <col min="9744" max="9746" width="10.453125" style="2" customWidth="1"/>
    <col min="9747" max="9985" width="9.1796875" style="2"/>
    <col min="9986" max="9986" width="29.453125" style="2" bestFit="1" customWidth="1"/>
    <col min="9987" max="9987" width="9.1796875" style="2"/>
    <col min="9988" max="9989" width="10.453125" style="2" customWidth="1"/>
    <col min="9990" max="9990" width="9.1796875" style="2"/>
    <col min="9991" max="9991" width="3.453125" style="2" customWidth="1"/>
    <col min="9992" max="9992" width="11.1796875" style="2" bestFit="1" customWidth="1"/>
    <col min="9993" max="9993" width="9.1796875" style="2"/>
    <col min="9994" max="9994" width="3.453125" style="2" customWidth="1"/>
    <col min="9995" max="9995" width="11.1796875" style="2" bestFit="1" customWidth="1"/>
    <col min="9996" max="9996" width="9.1796875" style="2"/>
    <col min="9997" max="9997" width="4.1796875" style="2" customWidth="1"/>
    <col min="9998" max="9998" width="10.453125" style="2" customWidth="1"/>
    <col min="9999" max="9999" width="9.1796875" style="2"/>
    <col min="10000" max="10002" width="10.453125" style="2" customWidth="1"/>
    <col min="10003" max="10241" width="9.1796875" style="2"/>
    <col min="10242" max="10242" width="29.453125" style="2" bestFit="1" customWidth="1"/>
    <col min="10243" max="10243" width="9.1796875" style="2"/>
    <col min="10244" max="10245" width="10.453125" style="2" customWidth="1"/>
    <col min="10246" max="10246" width="9.1796875" style="2"/>
    <col min="10247" max="10247" width="3.453125" style="2" customWidth="1"/>
    <col min="10248" max="10248" width="11.1796875" style="2" bestFit="1" customWidth="1"/>
    <col min="10249" max="10249" width="9.1796875" style="2"/>
    <col min="10250" max="10250" width="3.453125" style="2" customWidth="1"/>
    <col min="10251" max="10251" width="11.1796875" style="2" bestFit="1" customWidth="1"/>
    <col min="10252" max="10252" width="9.1796875" style="2"/>
    <col min="10253" max="10253" width="4.1796875" style="2" customWidth="1"/>
    <col min="10254" max="10254" width="10.453125" style="2" customWidth="1"/>
    <col min="10255" max="10255" width="9.1796875" style="2"/>
    <col min="10256" max="10258" width="10.453125" style="2" customWidth="1"/>
    <col min="10259" max="10497" width="9.1796875" style="2"/>
    <col min="10498" max="10498" width="29.453125" style="2" bestFit="1" customWidth="1"/>
    <col min="10499" max="10499" width="9.1796875" style="2"/>
    <col min="10500" max="10501" width="10.453125" style="2" customWidth="1"/>
    <col min="10502" max="10502" width="9.1796875" style="2"/>
    <col min="10503" max="10503" width="3.453125" style="2" customWidth="1"/>
    <col min="10504" max="10504" width="11.1796875" style="2" bestFit="1" customWidth="1"/>
    <col min="10505" max="10505" width="9.1796875" style="2"/>
    <col min="10506" max="10506" width="3.453125" style="2" customWidth="1"/>
    <col min="10507" max="10507" width="11.1796875" style="2" bestFit="1" customWidth="1"/>
    <col min="10508" max="10508" width="9.1796875" style="2"/>
    <col min="10509" max="10509" width="4.1796875" style="2" customWidth="1"/>
    <col min="10510" max="10510" width="10.453125" style="2" customWidth="1"/>
    <col min="10511" max="10511" width="9.1796875" style="2"/>
    <col min="10512" max="10514" width="10.453125" style="2" customWidth="1"/>
    <col min="10515" max="10753" width="9.1796875" style="2"/>
    <col min="10754" max="10754" width="29.453125" style="2" bestFit="1" customWidth="1"/>
    <col min="10755" max="10755" width="9.1796875" style="2"/>
    <col min="10756" max="10757" width="10.453125" style="2" customWidth="1"/>
    <col min="10758" max="10758" width="9.1796875" style="2"/>
    <col min="10759" max="10759" width="3.453125" style="2" customWidth="1"/>
    <col min="10760" max="10760" width="11.1796875" style="2" bestFit="1" customWidth="1"/>
    <col min="10761" max="10761" width="9.1796875" style="2"/>
    <col min="10762" max="10762" width="3.453125" style="2" customWidth="1"/>
    <col min="10763" max="10763" width="11.1796875" style="2" bestFit="1" customWidth="1"/>
    <col min="10764" max="10764" width="9.1796875" style="2"/>
    <col min="10765" max="10765" width="4.1796875" style="2" customWidth="1"/>
    <col min="10766" max="10766" width="10.453125" style="2" customWidth="1"/>
    <col min="10767" max="10767" width="9.1796875" style="2"/>
    <col min="10768" max="10770" width="10.453125" style="2" customWidth="1"/>
    <col min="10771" max="11009" width="9.1796875" style="2"/>
    <col min="11010" max="11010" width="29.453125" style="2" bestFit="1" customWidth="1"/>
    <col min="11011" max="11011" width="9.1796875" style="2"/>
    <col min="11012" max="11013" width="10.453125" style="2" customWidth="1"/>
    <col min="11014" max="11014" width="9.1796875" style="2"/>
    <col min="11015" max="11015" width="3.453125" style="2" customWidth="1"/>
    <col min="11016" max="11016" width="11.1796875" style="2" bestFit="1" customWidth="1"/>
    <col min="11017" max="11017" width="9.1796875" style="2"/>
    <col min="11018" max="11018" width="3.453125" style="2" customWidth="1"/>
    <col min="11019" max="11019" width="11.1796875" style="2" bestFit="1" customWidth="1"/>
    <col min="11020" max="11020" width="9.1796875" style="2"/>
    <col min="11021" max="11021" width="4.1796875" style="2" customWidth="1"/>
    <col min="11022" max="11022" width="10.453125" style="2" customWidth="1"/>
    <col min="11023" max="11023" width="9.1796875" style="2"/>
    <col min="11024" max="11026" width="10.453125" style="2" customWidth="1"/>
    <col min="11027" max="11265" width="9.1796875" style="2"/>
    <col min="11266" max="11266" width="29.453125" style="2" bestFit="1" customWidth="1"/>
    <col min="11267" max="11267" width="9.1796875" style="2"/>
    <col min="11268" max="11269" width="10.453125" style="2" customWidth="1"/>
    <col min="11270" max="11270" width="9.1796875" style="2"/>
    <col min="11271" max="11271" width="3.453125" style="2" customWidth="1"/>
    <col min="11272" max="11272" width="11.1796875" style="2" bestFit="1" customWidth="1"/>
    <col min="11273" max="11273" width="9.1796875" style="2"/>
    <col min="11274" max="11274" width="3.453125" style="2" customWidth="1"/>
    <col min="11275" max="11275" width="11.1796875" style="2" bestFit="1" customWidth="1"/>
    <col min="11276" max="11276" width="9.1796875" style="2"/>
    <col min="11277" max="11277" width="4.1796875" style="2" customWidth="1"/>
    <col min="11278" max="11278" width="10.453125" style="2" customWidth="1"/>
    <col min="11279" max="11279" width="9.1796875" style="2"/>
    <col min="11280" max="11282" width="10.453125" style="2" customWidth="1"/>
    <col min="11283" max="11521" width="9.1796875" style="2"/>
    <col min="11522" max="11522" width="29.453125" style="2" bestFit="1" customWidth="1"/>
    <col min="11523" max="11523" width="9.1796875" style="2"/>
    <col min="11524" max="11525" width="10.453125" style="2" customWidth="1"/>
    <col min="11526" max="11526" width="9.1796875" style="2"/>
    <col min="11527" max="11527" width="3.453125" style="2" customWidth="1"/>
    <col min="11528" max="11528" width="11.1796875" style="2" bestFit="1" customWidth="1"/>
    <col min="11529" max="11529" width="9.1796875" style="2"/>
    <col min="11530" max="11530" width="3.453125" style="2" customWidth="1"/>
    <col min="11531" max="11531" width="11.1796875" style="2" bestFit="1" customWidth="1"/>
    <col min="11532" max="11532" width="9.1796875" style="2"/>
    <col min="11533" max="11533" width="4.1796875" style="2" customWidth="1"/>
    <col min="11534" max="11534" width="10.453125" style="2" customWidth="1"/>
    <col min="11535" max="11535" width="9.1796875" style="2"/>
    <col min="11536" max="11538" width="10.453125" style="2" customWidth="1"/>
    <col min="11539" max="11777" width="9.1796875" style="2"/>
    <col min="11778" max="11778" width="29.453125" style="2" bestFit="1" customWidth="1"/>
    <col min="11779" max="11779" width="9.1796875" style="2"/>
    <col min="11780" max="11781" width="10.453125" style="2" customWidth="1"/>
    <col min="11782" max="11782" width="9.1796875" style="2"/>
    <col min="11783" max="11783" width="3.453125" style="2" customWidth="1"/>
    <col min="11784" max="11784" width="11.1796875" style="2" bestFit="1" customWidth="1"/>
    <col min="11785" max="11785" width="9.1796875" style="2"/>
    <col min="11786" max="11786" width="3.453125" style="2" customWidth="1"/>
    <col min="11787" max="11787" width="11.1796875" style="2" bestFit="1" customWidth="1"/>
    <col min="11788" max="11788" width="9.1796875" style="2"/>
    <col min="11789" max="11789" width="4.1796875" style="2" customWidth="1"/>
    <col min="11790" max="11790" width="10.453125" style="2" customWidth="1"/>
    <col min="11791" max="11791" width="9.1796875" style="2"/>
    <col min="11792" max="11794" width="10.453125" style="2" customWidth="1"/>
    <col min="11795" max="12033" width="9.1796875" style="2"/>
    <col min="12034" max="12034" width="29.453125" style="2" bestFit="1" customWidth="1"/>
    <col min="12035" max="12035" width="9.1796875" style="2"/>
    <col min="12036" max="12037" width="10.453125" style="2" customWidth="1"/>
    <col min="12038" max="12038" width="9.1796875" style="2"/>
    <col min="12039" max="12039" width="3.453125" style="2" customWidth="1"/>
    <col min="12040" max="12040" width="11.1796875" style="2" bestFit="1" customWidth="1"/>
    <col min="12041" max="12041" width="9.1796875" style="2"/>
    <col min="12042" max="12042" width="3.453125" style="2" customWidth="1"/>
    <col min="12043" max="12043" width="11.1796875" style="2" bestFit="1" customWidth="1"/>
    <col min="12044" max="12044" width="9.1796875" style="2"/>
    <col min="12045" max="12045" width="4.1796875" style="2" customWidth="1"/>
    <col min="12046" max="12046" width="10.453125" style="2" customWidth="1"/>
    <col min="12047" max="12047" width="9.1796875" style="2"/>
    <col min="12048" max="12050" width="10.453125" style="2" customWidth="1"/>
    <col min="12051" max="12289" width="9.1796875" style="2"/>
    <col min="12290" max="12290" width="29.453125" style="2" bestFit="1" customWidth="1"/>
    <col min="12291" max="12291" width="9.1796875" style="2"/>
    <col min="12292" max="12293" width="10.453125" style="2" customWidth="1"/>
    <col min="12294" max="12294" width="9.1796875" style="2"/>
    <col min="12295" max="12295" width="3.453125" style="2" customWidth="1"/>
    <col min="12296" max="12296" width="11.1796875" style="2" bestFit="1" customWidth="1"/>
    <col min="12297" max="12297" width="9.1796875" style="2"/>
    <col min="12298" max="12298" width="3.453125" style="2" customWidth="1"/>
    <col min="12299" max="12299" width="11.1796875" style="2" bestFit="1" customWidth="1"/>
    <col min="12300" max="12300" width="9.1796875" style="2"/>
    <col min="12301" max="12301" width="4.1796875" style="2" customWidth="1"/>
    <col min="12302" max="12302" width="10.453125" style="2" customWidth="1"/>
    <col min="12303" max="12303" width="9.1796875" style="2"/>
    <col min="12304" max="12306" width="10.453125" style="2" customWidth="1"/>
    <col min="12307" max="12545" width="9.1796875" style="2"/>
    <col min="12546" max="12546" width="29.453125" style="2" bestFit="1" customWidth="1"/>
    <col min="12547" max="12547" width="9.1796875" style="2"/>
    <col min="12548" max="12549" width="10.453125" style="2" customWidth="1"/>
    <col min="12550" max="12550" width="9.1796875" style="2"/>
    <col min="12551" max="12551" width="3.453125" style="2" customWidth="1"/>
    <col min="12552" max="12552" width="11.1796875" style="2" bestFit="1" customWidth="1"/>
    <col min="12553" max="12553" width="9.1796875" style="2"/>
    <col min="12554" max="12554" width="3.453125" style="2" customWidth="1"/>
    <col min="12555" max="12555" width="11.1796875" style="2" bestFit="1" customWidth="1"/>
    <col min="12556" max="12556" width="9.1796875" style="2"/>
    <col min="12557" max="12557" width="4.1796875" style="2" customWidth="1"/>
    <col min="12558" max="12558" width="10.453125" style="2" customWidth="1"/>
    <col min="12559" max="12559" width="9.1796875" style="2"/>
    <col min="12560" max="12562" width="10.453125" style="2" customWidth="1"/>
    <col min="12563" max="12801" width="9.1796875" style="2"/>
    <col min="12802" max="12802" width="29.453125" style="2" bestFit="1" customWidth="1"/>
    <col min="12803" max="12803" width="9.1796875" style="2"/>
    <col min="12804" max="12805" width="10.453125" style="2" customWidth="1"/>
    <col min="12806" max="12806" width="9.1796875" style="2"/>
    <col min="12807" max="12807" width="3.453125" style="2" customWidth="1"/>
    <col min="12808" max="12808" width="11.1796875" style="2" bestFit="1" customWidth="1"/>
    <col min="12809" max="12809" width="9.1796875" style="2"/>
    <col min="12810" max="12810" width="3.453125" style="2" customWidth="1"/>
    <col min="12811" max="12811" width="11.1796875" style="2" bestFit="1" customWidth="1"/>
    <col min="12812" max="12812" width="9.1796875" style="2"/>
    <col min="12813" max="12813" width="4.1796875" style="2" customWidth="1"/>
    <col min="12814" max="12814" width="10.453125" style="2" customWidth="1"/>
    <col min="12815" max="12815" width="9.1796875" style="2"/>
    <col min="12816" max="12818" width="10.453125" style="2" customWidth="1"/>
    <col min="12819" max="13057" width="9.1796875" style="2"/>
    <col min="13058" max="13058" width="29.453125" style="2" bestFit="1" customWidth="1"/>
    <col min="13059" max="13059" width="9.1796875" style="2"/>
    <col min="13060" max="13061" width="10.453125" style="2" customWidth="1"/>
    <col min="13062" max="13062" width="9.1796875" style="2"/>
    <col min="13063" max="13063" width="3.453125" style="2" customWidth="1"/>
    <col min="13064" max="13064" width="11.1796875" style="2" bestFit="1" customWidth="1"/>
    <col min="13065" max="13065" width="9.1796875" style="2"/>
    <col min="13066" max="13066" width="3.453125" style="2" customWidth="1"/>
    <col min="13067" max="13067" width="11.1796875" style="2" bestFit="1" customWidth="1"/>
    <col min="13068" max="13068" width="9.1796875" style="2"/>
    <col min="13069" max="13069" width="4.1796875" style="2" customWidth="1"/>
    <col min="13070" max="13070" width="10.453125" style="2" customWidth="1"/>
    <col min="13071" max="13071" width="9.1796875" style="2"/>
    <col min="13072" max="13074" width="10.453125" style="2" customWidth="1"/>
    <col min="13075" max="13313" width="9.1796875" style="2"/>
    <col min="13314" max="13314" width="29.453125" style="2" bestFit="1" customWidth="1"/>
    <col min="13315" max="13315" width="9.1796875" style="2"/>
    <col min="13316" max="13317" width="10.453125" style="2" customWidth="1"/>
    <col min="13318" max="13318" width="9.1796875" style="2"/>
    <col min="13319" max="13319" width="3.453125" style="2" customWidth="1"/>
    <col min="13320" max="13320" width="11.1796875" style="2" bestFit="1" customWidth="1"/>
    <col min="13321" max="13321" width="9.1796875" style="2"/>
    <col min="13322" max="13322" width="3.453125" style="2" customWidth="1"/>
    <col min="13323" max="13323" width="11.1796875" style="2" bestFit="1" customWidth="1"/>
    <col min="13324" max="13324" width="9.1796875" style="2"/>
    <col min="13325" max="13325" width="4.1796875" style="2" customWidth="1"/>
    <col min="13326" max="13326" width="10.453125" style="2" customWidth="1"/>
    <col min="13327" max="13327" width="9.1796875" style="2"/>
    <col min="13328" max="13330" width="10.453125" style="2" customWidth="1"/>
    <col min="13331" max="13569" width="9.1796875" style="2"/>
    <col min="13570" max="13570" width="29.453125" style="2" bestFit="1" customWidth="1"/>
    <col min="13571" max="13571" width="9.1796875" style="2"/>
    <col min="13572" max="13573" width="10.453125" style="2" customWidth="1"/>
    <col min="13574" max="13574" width="9.1796875" style="2"/>
    <col min="13575" max="13575" width="3.453125" style="2" customWidth="1"/>
    <col min="13576" max="13576" width="11.1796875" style="2" bestFit="1" customWidth="1"/>
    <col min="13577" max="13577" width="9.1796875" style="2"/>
    <col min="13578" max="13578" width="3.453125" style="2" customWidth="1"/>
    <col min="13579" max="13579" width="11.1796875" style="2" bestFit="1" customWidth="1"/>
    <col min="13580" max="13580" width="9.1796875" style="2"/>
    <col min="13581" max="13581" width="4.1796875" style="2" customWidth="1"/>
    <col min="13582" max="13582" width="10.453125" style="2" customWidth="1"/>
    <col min="13583" max="13583" width="9.1796875" style="2"/>
    <col min="13584" max="13586" width="10.453125" style="2" customWidth="1"/>
    <col min="13587" max="13825" width="9.1796875" style="2"/>
    <col min="13826" max="13826" width="29.453125" style="2" bestFit="1" customWidth="1"/>
    <col min="13827" max="13827" width="9.1796875" style="2"/>
    <col min="13828" max="13829" width="10.453125" style="2" customWidth="1"/>
    <col min="13830" max="13830" width="9.1796875" style="2"/>
    <col min="13831" max="13831" width="3.453125" style="2" customWidth="1"/>
    <col min="13832" max="13832" width="11.1796875" style="2" bestFit="1" customWidth="1"/>
    <col min="13833" max="13833" width="9.1796875" style="2"/>
    <col min="13834" max="13834" width="3.453125" style="2" customWidth="1"/>
    <col min="13835" max="13835" width="11.1796875" style="2" bestFit="1" customWidth="1"/>
    <col min="13836" max="13836" width="9.1796875" style="2"/>
    <col min="13837" max="13837" width="4.1796875" style="2" customWidth="1"/>
    <col min="13838" max="13838" width="10.453125" style="2" customWidth="1"/>
    <col min="13839" max="13839" width="9.1796875" style="2"/>
    <col min="13840" max="13842" width="10.453125" style="2" customWidth="1"/>
    <col min="13843" max="14081" width="9.1796875" style="2"/>
    <col min="14082" max="14082" width="29.453125" style="2" bestFit="1" customWidth="1"/>
    <col min="14083" max="14083" width="9.1796875" style="2"/>
    <col min="14084" max="14085" width="10.453125" style="2" customWidth="1"/>
    <col min="14086" max="14086" width="9.1796875" style="2"/>
    <col min="14087" max="14087" width="3.453125" style="2" customWidth="1"/>
    <col min="14088" max="14088" width="11.1796875" style="2" bestFit="1" customWidth="1"/>
    <col min="14089" max="14089" width="9.1796875" style="2"/>
    <col min="14090" max="14090" width="3.453125" style="2" customWidth="1"/>
    <col min="14091" max="14091" width="11.1796875" style="2" bestFit="1" customWidth="1"/>
    <col min="14092" max="14092" width="9.1796875" style="2"/>
    <col min="14093" max="14093" width="4.1796875" style="2" customWidth="1"/>
    <col min="14094" max="14094" width="10.453125" style="2" customWidth="1"/>
    <col min="14095" max="14095" width="9.1796875" style="2"/>
    <col min="14096" max="14098" width="10.453125" style="2" customWidth="1"/>
    <col min="14099" max="14337" width="9.1796875" style="2"/>
    <col min="14338" max="14338" width="29.453125" style="2" bestFit="1" customWidth="1"/>
    <col min="14339" max="14339" width="9.1796875" style="2"/>
    <col min="14340" max="14341" width="10.453125" style="2" customWidth="1"/>
    <col min="14342" max="14342" width="9.1796875" style="2"/>
    <col min="14343" max="14343" width="3.453125" style="2" customWidth="1"/>
    <col min="14344" max="14344" width="11.1796875" style="2" bestFit="1" customWidth="1"/>
    <col min="14345" max="14345" width="9.1796875" style="2"/>
    <col min="14346" max="14346" width="3.453125" style="2" customWidth="1"/>
    <col min="14347" max="14347" width="11.1796875" style="2" bestFit="1" customWidth="1"/>
    <col min="14348" max="14348" width="9.1796875" style="2"/>
    <col min="14349" max="14349" width="4.1796875" style="2" customWidth="1"/>
    <col min="14350" max="14350" width="10.453125" style="2" customWidth="1"/>
    <col min="14351" max="14351" width="9.1796875" style="2"/>
    <col min="14352" max="14354" width="10.453125" style="2" customWidth="1"/>
    <col min="14355" max="14593" width="9.1796875" style="2"/>
    <col min="14594" max="14594" width="29.453125" style="2" bestFit="1" customWidth="1"/>
    <col min="14595" max="14595" width="9.1796875" style="2"/>
    <col min="14596" max="14597" width="10.453125" style="2" customWidth="1"/>
    <col min="14598" max="14598" width="9.1796875" style="2"/>
    <col min="14599" max="14599" width="3.453125" style="2" customWidth="1"/>
    <col min="14600" max="14600" width="11.1796875" style="2" bestFit="1" customWidth="1"/>
    <col min="14601" max="14601" width="9.1796875" style="2"/>
    <col min="14602" max="14602" width="3.453125" style="2" customWidth="1"/>
    <col min="14603" max="14603" width="11.1796875" style="2" bestFit="1" customWidth="1"/>
    <col min="14604" max="14604" width="9.1796875" style="2"/>
    <col min="14605" max="14605" width="4.1796875" style="2" customWidth="1"/>
    <col min="14606" max="14606" width="10.453125" style="2" customWidth="1"/>
    <col min="14607" max="14607" width="9.1796875" style="2"/>
    <col min="14608" max="14610" width="10.453125" style="2" customWidth="1"/>
    <col min="14611" max="14849" width="9.1796875" style="2"/>
    <col min="14850" max="14850" width="29.453125" style="2" bestFit="1" customWidth="1"/>
    <col min="14851" max="14851" width="9.1796875" style="2"/>
    <col min="14852" max="14853" width="10.453125" style="2" customWidth="1"/>
    <col min="14854" max="14854" width="9.1796875" style="2"/>
    <col min="14855" max="14855" width="3.453125" style="2" customWidth="1"/>
    <col min="14856" max="14856" width="11.1796875" style="2" bestFit="1" customWidth="1"/>
    <col min="14857" max="14857" width="9.1796875" style="2"/>
    <col min="14858" max="14858" width="3.453125" style="2" customWidth="1"/>
    <col min="14859" max="14859" width="11.1796875" style="2" bestFit="1" customWidth="1"/>
    <col min="14860" max="14860" width="9.1796875" style="2"/>
    <col min="14861" max="14861" width="4.1796875" style="2" customWidth="1"/>
    <col min="14862" max="14862" width="10.453125" style="2" customWidth="1"/>
    <col min="14863" max="14863" width="9.1796875" style="2"/>
    <col min="14864" max="14866" width="10.453125" style="2" customWidth="1"/>
    <col min="14867" max="15105" width="9.1796875" style="2"/>
    <col min="15106" max="15106" width="29.453125" style="2" bestFit="1" customWidth="1"/>
    <col min="15107" max="15107" width="9.1796875" style="2"/>
    <col min="15108" max="15109" width="10.453125" style="2" customWidth="1"/>
    <col min="15110" max="15110" width="9.1796875" style="2"/>
    <col min="15111" max="15111" width="3.453125" style="2" customWidth="1"/>
    <col min="15112" max="15112" width="11.1796875" style="2" bestFit="1" customWidth="1"/>
    <col min="15113" max="15113" width="9.1796875" style="2"/>
    <col min="15114" max="15114" width="3.453125" style="2" customWidth="1"/>
    <col min="15115" max="15115" width="11.1796875" style="2" bestFit="1" customWidth="1"/>
    <col min="15116" max="15116" width="9.1796875" style="2"/>
    <col min="15117" max="15117" width="4.1796875" style="2" customWidth="1"/>
    <col min="15118" max="15118" width="10.453125" style="2" customWidth="1"/>
    <col min="15119" max="15119" width="9.1796875" style="2"/>
    <col min="15120" max="15122" width="10.453125" style="2" customWidth="1"/>
    <col min="15123" max="15361" width="9.1796875" style="2"/>
    <col min="15362" max="15362" width="29.453125" style="2" bestFit="1" customWidth="1"/>
    <col min="15363" max="15363" width="9.1796875" style="2"/>
    <col min="15364" max="15365" width="10.453125" style="2" customWidth="1"/>
    <col min="15366" max="15366" width="9.1796875" style="2"/>
    <col min="15367" max="15367" width="3.453125" style="2" customWidth="1"/>
    <col min="15368" max="15368" width="11.1796875" style="2" bestFit="1" customWidth="1"/>
    <col min="15369" max="15369" width="9.1796875" style="2"/>
    <col min="15370" max="15370" width="3.453125" style="2" customWidth="1"/>
    <col min="15371" max="15371" width="11.1796875" style="2" bestFit="1" customWidth="1"/>
    <col min="15372" max="15372" width="9.1796875" style="2"/>
    <col min="15373" max="15373" width="4.1796875" style="2" customWidth="1"/>
    <col min="15374" max="15374" width="10.453125" style="2" customWidth="1"/>
    <col min="15375" max="15375" width="9.1796875" style="2"/>
    <col min="15376" max="15378" width="10.453125" style="2" customWidth="1"/>
    <col min="15379" max="15617" width="9.1796875" style="2"/>
    <col min="15618" max="15618" width="29.453125" style="2" bestFit="1" customWidth="1"/>
    <col min="15619" max="15619" width="9.1796875" style="2"/>
    <col min="15620" max="15621" width="10.453125" style="2" customWidth="1"/>
    <col min="15622" max="15622" width="9.1796875" style="2"/>
    <col min="15623" max="15623" width="3.453125" style="2" customWidth="1"/>
    <col min="15624" max="15624" width="11.1796875" style="2" bestFit="1" customWidth="1"/>
    <col min="15625" max="15625" width="9.1796875" style="2"/>
    <col min="15626" max="15626" width="3.453125" style="2" customWidth="1"/>
    <col min="15627" max="15627" width="11.1796875" style="2" bestFit="1" customWidth="1"/>
    <col min="15628" max="15628" width="9.1796875" style="2"/>
    <col min="15629" max="15629" width="4.1796875" style="2" customWidth="1"/>
    <col min="15630" max="15630" width="10.453125" style="2" customWidth="1"/>
    <col min="15631" max="15631" width="9.1796875" style="2"/>
    <col min="15632" max="15634" width="10.453125" style="2" customWidth="1"/>
    <col min="15635" max="15873" width="9.1796875" style="2"/>
    <col min="15874" max="15874" width="29.453125" style="2" bestFit="1" customWidth="1"/>
    <col min="15875" max="15875" width="9.1796875" style="2"/>
    <col min="15876" max="15877" width="10.453125" style="2" customWidth="1"/>
    <col min="15878" max="15878" width="9.1796875" style="2"/>
    <col min="15879" max="15879" width="3.453125" style="2" customWidth="1"/>
    <col min="15880" max="15880" width="11.1796875" style="2" bestFit="1" customWidth="1"/>
    <col min="15881" max="15881" width="9.1796875" style="2"/>
    <col min="15882" max="15882" width="3.453125" style="2" customWidth="1"/>
    <col min="15883" max="15883" width="11.1796875" style="2" bestFit="1" customWidth="1"/>
    <col min="15884" max="15884" width="9.1796875" style="2"/>
    <col min="15885" max="15885" width="4.1796875" style="2" customWidth="1"/>
    <col min="15886" max="15886" width="10.453125" style="2" customWidth="1"/>
    <col min="15887" max="15887" width="9.1796875" style="2"/>
    <col min="15888" max="15890" width="10.453125" style="2" customWidth="1"/>
    <col min="15891" max="16129" width="9.1796875" style="2"/>
    <col min="16130" max="16130" width="29.453125" style="2" bestFit="1" customWidth="1"/>
    <col min="16131" max="16131" width="9.1796875" style="2"/>
    <col min="16132" max="16133" width="10.453125" style="2" customWidth="1"/>
    <col min="16134" max="16134" width="9.1796875" style="2"/>
    <col min="16135" max="16135" width="3.453125" style="2" customWidth="1"/>
    <col min="16136" max="16136" width="11.1796875" style="2" bestFit="1" customWidth="1"/>
    <col min="16137" max="16137" width="9.1796875" style="2"/>
    <col min="16138" max="16138" width="3.453125" style="2" customWidth="1"/>
    <col min="16139" max="16139" width="11.1796875" style="2" bestFit="1" customWidth="1"/>
    <col min="16140" max="16140" width="9.1796875" style="2"/>
    <col min="16141" max="16141" width="4.1796875" style="2" customWidth="1"/>
    <col min="16142" max="16142" width="10.453125" style="2" customWidth="1"/>
    <col min="16143" max="16143" width="9.1796875" style="2"/>
    <col min="16144" max="16146" width="10.453125" style="2" customWidth="1"/>
    <col min="16147" max="16384" width="9.1796875" style="2"/>
  </cols>
  <sheetData>
    <row r="1" spans="2:18" ht="16" thickBot="1">
      <c r="B1" s="1"/>
      <c r="O1" s="3"/>
      <c r="P1" s="3"/>
      <c r="Q1" s="3"/>
      <c r="R1" s="3"/>
    </row>
    <row r="2" spans="2:18" ht="16" thickTop="1">
      <c r="B2" s="4"/>
      <c r="C2" s="5"/>
      <c r="D2" s="5"/>
      <c r="E2" s="6" t="s">
        <v>38</v>
      </c>
      <c r="F2" s="6"/>
      <c r="G2" s="6"/>
      <c r="H2" s="6"/>
      <c r="I2" s="6"/>
      <c r="J2" s="6"/>
      <c r="K2" s="6"/>
      <c r="L2" s="6"/>
      <c r="M2" s="7"/>
      <c r="N2" s="8" t="s">
        <v>39</v>
      </c>
      <c r="O2" s="9"/>
      <c r="P2" s="4"/>
      <c r="Q2" s="10" t="s">
        <v>40</v>
      </c>
      <c r="R2" s="11"/>
    </row>
    <row r="3" spans="2:18">
      <c r="B3" s="12"/>
      <c r="E3" s="13"/>
      <c r="F3" s="13"/>
      <c r="G3" s="13"/>
      <c r="H3" s="13"/>
      <c r="I3" s="13"/>
      <c r="J3" s="13"/>
      <c r="K3" s="13"/>
      <c r="L3" s="13"/>
      <c r="M3" s="14"/>
      <c r="N3" s="15"/>
      <c r="O3" s="16"/>
      <c r="P3" s="12"/>
      <c r="R3" s="14"/>
    </row>
    <row r="4" spans="2:18">
      <c r="B4" s="17" t="s">
        <v>41</v>
      </c>
      <c r="E4" s="200">
        <v>1999</v>
      </c>
      <c r="F4" s="200"/>
      <c r="G4" s="18"/>
      <c r="H4" s="200">
        <v>2000</v>
      </c>
      <c r="I4" s="200"/>
      <c r="J4" s="18"/>
      <c r="K4" s="200">
        <v>2001</v>
      </c>
      <c r="L4" s="200"/>
      <c r="M4" s="19"/>
      <c r="N4" s="201" t="s">
        <v>42</v>
      </c>
      <c r="O4" s="202"/>
      <c r="P4" s="20">
        <v>2002</v>
      </c>
      <c r="Q4" s="21">
        <v>2003</v>
      </c>
      <c r="R4" s="22">
        <v>2004</v>
      </c>
    </row>
    <row r="5" spans="2:18">
      <c r="B5" s="23" t="s">
        <v>43</v>
      </c>
      <c r="E5" s="24">
        <v>303.7</v>
      </c>
      <c r="F5" s="25"/>
      <c r="H5" s="24">
        <v>330.1</v>
      </c>
      <c r="I5" s="25"/>
      <c r="K5" s="24">
        <v>374.1</v>
      </c>
      <c r="L5" s="25"/>
      <c r="M5" s="14"/>
      <c r="N5" s="26" t="s">
        <v>44</v>
      </c>
      <c r="O5" s="27">
        <f>'Sensitivity Scenario Analysis'!B1</f>
        <v>0.13</v>
      </c>
      <c r="P5" s="73">
        <f>K5*(1+O5)</f>
        <v>422.733</v>
      </c>
      <c r="Q5" s="78">
        <f>P5*(1+O5)</f>
        <v>477.68828999999994</v>
      </c>
      <c r="R5" s="83">
        <f>Q5*(1+O5)</f>
        <v>539.7877676999999</v>
      </c>
    </row>
    <row r="6" spans="2:18">
      <c r="B6" s="23" t="s">
        <v>45</v>
      </c>
      <c r="E6" s="24">
        <v>127.7</v>
      </c>
      <c r="F6" s="25">
        <f t="shared" ref="F6:F11" si="0">E6/$E$5</f>
        <v>0.4204807375699704</v>
      </c>
      <c r="H6" s="24">
        <v>130.9</v>
      </c>
      <c r="I6" s="25">
        <f t="shared" ref="I6:I11" si="1">H6/$H$5</f>
        <v>0.39654650106028477</v>
      </c>
      <c r="K6" s="24">
        <v>149</v>
      </c>
      <c r="L6" s="25">
        <f t="shared" ref="L6:L11" si="2">K6/$K$5</f>
        <v>0.39828922747928358</v>
      </c>
      <c r="M6" s="14"/>
      <c r="N6" s="26" t="s">
        <v>46</v>
      </c>
      <c r="O6" s="27">
        <f>'Sensitivity Scenario Analysis'!B2</f>
        <v>0.4</v>
      </c>
      <c r="P6" s="74">
        <f>$O$6*P5</f>
        <v>169.09320000000002</v>
      </c>
      <c r="Q6" s="74">
        <f t="shared" ref="Q6:R6" si="3">$O$6*Q5</f>
        <v>191.07531599999999</v>
      </c>
      <c r="R6" s="74">
        <f t="shared" si="3"/>
        <v>215.91510707999998</v>
      </c>
    </row>
    <row r="7" spans="2:18">
      <c r="B7" s="23" t="s">
        <v>47</v>
      </c>
      <c r="E7" s="32">
        <f>+E5-E6</f>
        <v>176</v>
      </c>
      <c r="F7" s="33"/>
      <c r="G7" s="13"/>
      <c r="H7" s="32">
        <f>+H5-H6</f>
        <v>199.20000000000002</v>
      </c>
      <c r="I7" s="33"/>
      <c r="J7" s="13"/>
      <c r="K7" s="32">
        <f>+K5-K6</f>
        <v>225.10000000000002</v>
      </c>
      <c r="L7" s="33"/>
      <c r="M7" s="14"/>
      <c r="N7" s="15"/>
      <c r="O7" s="27"/>
      <c r="P7" s="75">
        <f>P5-P6</f>
        <v>253.63979999999998</v>
      </c>
      <c r="Q7" s="75">
        <f t="shared" ref="Q7:R7" si="4">Q5-Q6</f>
        <v>286.61297399999995</v>
      </c>
      <c r="R7" s="75">
        <f t="shared" si="4"/>
        <v>323.87266061999992</v>
      </c>
    </row>
    <row r="8" spans="2:18">
      <c r="B8" s="23" t="s">
        <v>48</v>
      </c>
      <c r="E8" s="32"/>
      <c r="F8" s="33"/>
      <c r="G8" s="13"/>
      <c r="H8" s="32"/>
      <c r="I8" s="33"/>
      <c r="J8" s="13"/>
      <c r="K8" s="32"/>
      <c r="L8" s="33"/>
      <c r="M8" s="14"/>
      <c r="N8" s="15"/>
      <c r="O8" s="27"/>
      <c r="P8" s="75"/>
      <c r="Q8" s="80"/>
      <c r="R8" s="85"/>
    </row>
    <row r="9" spans="2:18">
      <c r="B9" s="37" t="s">
        <v>49</v>
      </c>
      <c r="E9" s="29">
        <v>151.4</v>
      </c>
      <c r="F9" s="25">
        <f t="shared" si="0"/>
        <v>0.49851827461310505</v>
      </c>
      <c r="H9" s="24">
        <v>166.2</v>
      </c>
      <c r="I9" s="25">
        <f t="shared" si="1"/>
        <v>0.5034837927900635</v>
      </c>
      <c r="K9" s="24">
        <v>195.7</v>
      </c>
      <c r="L9" s="25">
        <f t="shared" si="2"/>
        <v>0.5231221598503073</v>
      </c>
      <c r="M9" s="14"/>
      <c r="N9" s="26" t="s">
        <v>46</v>
      </c>
      <c r="O9" s="27">
        <v>0.52</v>
      </c>
      <c r="P9" s="74">
        <f>P5*O9</f>
        <v>219.82116000000002</v>
      </c>
      <c r="Q9" s="79">
        <f>Q5*O9</f>
        <v>248.39791079999998</v>
      </c>
      <c r="R9" s="84">
        <f>R5*O9</f>
        <v>280.68963920399995</v>
      </c>
    </row>
    <row r="10" spans="2:18">
      <c r="B10" s="37" t="s">
        <v>50</v>
      </c>
      <c r="E10" s="29">
        <v>4.5</v>
      </c>
      <c r="F10" s="25">
        <f t="shared" si="0"/>
        <v>1.4817253868949621E-2</v>
      </c>
      <c r="H10" s="24">
        <v>0</v>
      </c>
      <c r="I10" s="25">
        <f t="shared" si="1"/>
        <v>0</v>
      </c>
      <c r="K10" s="24">
        <v>11.2</v>
      </c>
      <c r="L10" s="25">
        <f t="shared" si="2"/>
        <v>2.9938519112536751E-2</v>
      </c>
      <c r="M10" s="14"/>
      <c r="N10" s="26" t="s">
        <v>46</v>
      </c>
      <c r="O10" s="27">
        <v>0</v>
      </c>
      <c r="P10" s="74">
        <v>0</v>
      </c>
      <c r="Q10" s="79">
        <v>0</v>
      </c>
      <c r="R10" s="84">
        <v>0</v>
      </c>
    </row>
    <row r="11" spans="2:18">
      <c r="B11" s="23" t="s">
        <v>51</v>
      </c>
      <c r="E11" s="29">
        <v>16.600000000000001</v>
      </c>
      <c r="F11" s="25">
        <f t="shared" si="0"/>
        <v>5.4659203161014164E-2</v>
      </c>
      <c r="H11" s="24">
        <v>2.7</v>
      </c>
      <c r="I11" s="25">
        <f t="shared" si="1"/>
        <v>8.1793395940624059E-3</v>
      </c>
      <c r="K11" s="24">
        <v>1</v>
      </c>
      <c r="L11" s="25">
        <f t="shared" si="2"/>
        <v>2.6730820636193531E-3</v>
      </c>
      <c r="M11" s="14"/>
      <c r="N11" s="26" t="s">
        <v>46</v>
      </c>
      <c r="O11" s="27">
        <v>0</v>
      </c>
      <c r="P11" s="74">
        <v>0</v>
      </c>
      <c r="Q11" s="79">
        <v>0</v>
      </c>
      <c r="R11" s="84">
        <v>0</v>
      </c>
    </row>
    <row r="12" spans="2:18">
      <c r="B12" s="62" t="s">
        <v>52</v>
      </c>
      <c r="E12" s="29">
        <v>0.1</v>
      </c>
      <c r="F12" s="25"/>
      <c r="H12" s="24">
        <v>1.5</v>
      </c>
      <c r="I12" s="25"/>
      <c r="K12" s="24">
        <v>4.4000000000000004</v>
      </c>
      <c r="L12" s="25"/>
      <c r="M12" s="14"/>
      <c r="N12" s="26" t="s">
        <v>53</v>
      </c>
      <c r="O12" s="27">
        <v>0.06</v>
      </c>
      <c r="P12" s="74">
        <f>($O$12*(P36+P37))-($O$12*P23)</f>
        <v>4.3981663199999979</v>
      </c>
      <c r="Q12" s="74">
        <f t="shared" ref="Q12:R12" si="5">($O$12*(Q36+Q37))-($O$12*Q23)</f>
        <v>5.2620679416000025</v>
      </c>
      <c r="R12" s="74">
        <f t="shared" si="5"/>
        <v>6.1654367740079961</v>
      </c>
    </row>
    <row r="13" spans="2:18">
      <c r="B13" s="23" t="s">
        <v>54</v>
      </c>
      <c r="E13" s="35">
        <f>+E7-E9-E10-E11-E12</f>
        <v>3.3999999999999928</v>
      </c>
      <c r="F13" s="33"/>
      <c r="G13" s="13"/>
      <c r="H13" s="35">
        <f>+H7-H9-H10-H11-H12</f>
        <v>28.800000000000029</v>
      </c>
      <c r="I13" s="33"/>
      <c r="J13" s="13"/>
      <c r="K13" s="35">
        <f>+K7-K9-K10-K11-K12</f>
        <v>12.800000000000034</v>
      </c>
      <c r="L13" s="33"/>
      <c r="M13" s="14"/>
      <c r="N13" s="15"/>
      <c r="O13" s="27"/>
      <c r="P13" s="75">
        <v>29.4</v>
      </c>
      <c r="Q13" s="80">
        <v>33</v>
      </c>
      <c r="R13" s="85">
        <v>37</v>
      </c>
    </row>
    <row r="14" spans="2:18" ht="16" thickBot="1">
      <c r="B14" s="23" t="s">
        <v>55</v>
      </c>
      <c r="E14" s="38">
        <v>8</v>
      </c>
      <c r="F14" s="39"/>
      <c r="G14" s="40"/>
      <c r="H14" s="41">
        <v>10.4</v>
      </c>
      <c r="I14" s="39"/>
      <c r="J14" s="40"/>
      <c r="K14" s="41">
        <v>3.5</v>
      </c>
      <c r="L14" s="39"/>
      <c r="M14" s="42"/>
      <c r="N14" s="26" t="s">
        <v>56</v>
      </c>
      <c r="O14" s="27">
        <v>0.3</v>
      </c>
      <c r="P14" s="76">
        <f>P13*O14</f>
        <v>8.8199999999999985</v>
      </c>
      <c r="Q14" s="81">
        <f>Q13*O14</f>
        <v>9.9</v>
      </c>
      <c r="R14" s="86">
        <f>R13*O14</f>
        <v>11.1</v>
      </c>
    </row>
    <row r="15" spans="2:18" ht="16" thickTop="1">
      <c r="B15" s="23" t="s">
        <v>57</v>
      </c>
      <c r="E15" s="35">
        <f>+E13-E14</f>
        <v>-4.6000000000000068</v>
      </c>
      <c r="F15" s="33"/>
      <c r="G15" s="13"/>
      <c r="H15" s="35">
        <f>+H13-H14</f>
        <v>18.400000000000027</v>
      </c>
      <c r="I15" s="33"/>
      <c r="J15" s="13"/>
      <c r="K15" s="35">
        <f>+K13-K14</f>
        <v>9.3000000000000345</v>
      </c>
      <c r="L15" s="33"/>
      <c r="M15" s="14"/>
      <c r="N15" s="15"/>
      <c r="O15" s="27"/>
      <c r="P15" s="34">
        <f>P13-P14</f>
        <v>20.58</v>
      </c>
      <c r="Q15" s="82">
        <f>Q13-Q14</f>
        <v>23.1</v>
      </c>
      <c r="R15" s="36">
        <f>R13-R14</f>
        <v>25.9</v>
      </c>
    </row>
    <row r="16" spans="2:18">
      <c r="B16" s="12"/>
      <c r="E16" s="29"/>
      <c r="F16" s="25"/>
      <c r="H16" s="24"/>
      <c r="I16" s="25"/>
      <c r="K16" s="24"/>
      <c r="L16" s="25"/>
      <c r="M16" s="14"/>
      <c r="N16" s="15"/>
      <c r="O16" s="27"/>
      <c r="P16" s="28"/>
      <c r="Q16" s="29"/>
      <c r="R16" s="30"/>
    </row>
    <row r="17" spans="2:18">
      <c r="B17" s="23" t="s">
        <v>58</v>
      </c>
      <c r="E17" s="44">
        <v>10.9</v>
      </c>
      <c r="F17" s="45"/>
      <c r="G17" s="46"/>
      <c r="H17" s="47">
        <v>10.9</v>
      </c>
      <c r="I17" s="45"/>
      <c r="J17" s="46"/>
      <c r="K17" s="47">
        <v>10.9</v>
      </c>
      <c r="L17" s="45"/>
      <c r="M17" s="19"/>
      <c r="N17" s="26" t="s">
        <v>59</v>
      </c>
      <c r="O17" s="48">
        <v>10.9</v>
      </c>
      <c r="P17" s="49">
        <v>10.9</v>
      </c>
      <c r="Q17" s="50">
        <v>10.9</v>
      </c>
      <c r="R17" s="51">
        <v>10.9</v>
      </c>
    </row>
    <row r="18" spans="2:18">
      <c r="B18" s="23" t="s">
        <v>60</v>
      </c>
      <c r="E18" s="29">
        <f>+E15-E17</f>
        <v>-15.500000000000007</v>
      </c>
      <c r="F18" s="25"/>
      <c r="H18" s="29">
        <f>+H15-H17</f>
        <v>7.5000000000000266</v>
      </c>
      <c r="I18" s="25"/>
      <c r="K18" s="29">
        <f>+K15-K17</f>
        <v>-1.5999999999999659</v>
      </c>
      <c r="L18" s="25"/>
      <c r="M18" s="14"/>
      <c r="N18" s="15"/>
      <c r="O18" s="27"/>
      <c r="P18" s="77">
        <v>9.6999999999999993</v>
      </c>
      <c r="Q18" s="93">
        <v>12.2</v>
      </c>
      <c r="R18" s="30">
        <v>15</v>
      </c>
    </row>
    <row r="19" spans="2:18" ht="16" thickBot="1">
      <c r="B19" s="52"/>
      <c r="C19" s="53"/>
      <c r="D19" s="53"/>
      <c r="E19" s="54"/>
      <c r="F19" s="55"/>
      <c r="G19" s="53"/>
      <c r="H19" s="54"/>
      <c r="I19" s="55"/>
      <c r="J19" s="53"/>
      <c r="K19" s="54"/>
      <c r="L19" s="55"/>
      <c r="M19" s="56"/>
      <c r="N19" s="15"/>
      <c r="O19" s="27"/>
      <c r="P19" s="91"/>
      <c r="Q19" s="94"/>
      <c r="R19" s="92"/>
    </row>
    <row r="20" spans="2:18">
      <c r="B20" s="4"/>
      <c r="C20" s="5"/>
      <c r="D20" s="5"/>
      <c r="E20" s="60"/>
      <c r="F20" s="61"/>
      <c r="G20" s="5"/>
      <c r="H20" s="60"/>
      <c r="I20" s="61"/>
      <c r="J20" s="5"/>
      <c r="K20" s="60"/>
      <c r="L20" s="61"/>
      <c r="M20" s="11"/>
      <c r="N20" s="15"/>
      <c r="O20" s="27"/>
      <c r="P20" s="57"/>
      <c r="Q20" s="89"/>
      <c r="R20" s="59"/>
    </row>
    <row r="21" spans="2:18">
      <c r="B21" s="17" t="s">
        <v>61</v>
      </c>
      <c r="E21" s="58"/>
      <c r="F21" s="25"/>
      <c r="H21" s="58"/>
      <c r="I21" s="25"/>
      <c r="K21" s="58"/>
      <c r="L21" s="25"/>
      <c r="M21" s="14"/>
      <c r="N21" s="15"/>
      <c r="O21" s="27"/>
      <c r="P21" s="57"/>
      <c r="Q21" s="89"/>
      <c r="R21" s="59"/>
    </row>
    <row r="22" spans="2:18">
      <c r="B22" s="23" t="s">
        <v>62</v>
      </c>
      <c r="E22" s="24">
        <v>34</v>
      </c>
      <c r="F22" s="25">
        <f t="shared" ref="F22:F29" si="6">E22/$E$5</f>
        <v>0.11195258478761937</v>
      </c>
      <c r="H22" s="24">
        <v>19.2</v>
      </c>
      <c r="I22" s="25">
        <f t="shared" ref="I22:I29" si="7">H22/$H$5</f>
        <v>5.8164192668888212E-2</v>
      </c>
      <c r="K22" s="24">
        <v>13.7</v>
      </c>
      <c r="L22" s="25">
        <f t="shared" ref="L22:L29" si="8">K22/$K$5</f>
        <v>3.662122427158513E-2</v>
      </c>
      <c r="M22" s="14"/>
      <c r="N22" s="26" t="s">
        <v>46</v>
      </c>
      <c r="O22" s="27">
        <v>0.04</v>
      </c>
      <c r="P22" s="28">
        <f>P5*O22</f>
        <v>16.909320000000001</v>
      </c>
      <c r="Q22" s="87">
        <f>Q5*O22</f>
        <v>19.107531599999998</v>
      </c>
      <c r="R22" s="30">
        <f>R5*O22</f>
        <v>21.591510707999998</v>
      </c>
    </row>
    <row r="23" spans="2:18">
      <c r="B23" s="62" t="s">
        <v>63</v>
      </c>
      <c r="E23" s="24"/>
      <c r="F23" s="25"/>
      <c r="H23" s="24"/>
      <c r="I23" s="25"/>
      <c r="K23" s="24"/>
      <c r="L23" s="25"/>
      <c r="M23" s="14"/>
      <c r="N23" s="26" t="s">
        <v>64</v>
      </c>
      <c r="O23" s="27"/>
      <c r="P23" s="28">
        <f>IF(P44&lt;0,-P44,0)</f>
        <v>0</v>
      </c>
      <c r="Q23" s="87">
        <v>0</v>
      </c>
      <c r="R23" s="30">
        <v>0</v>
      </c>
    </row>
    <row r="24" spans="2:18">
      <c r="B24" s="23" t="s">
        <v>65</v>
      </c>
      <c r="E24" s="24">
        <v>27.8</v>
      </c>
      <c r="F24" s="25">
        <f t="shared" si="6"/>
        <v>9.1537701679288777E-2</v>
      </c>
      <c r="H24" s="24">
        <v>30.3</v>
      </c>
      <c r="I24" s="25">
        <f t="shared" si="7"/>
        <v>9.1790366555589212E-2</v>
      </c>
      <c r="K24" s="24">
        <v>30.3</v>
      </c>
      <c r="L24" s="25">
        <f t="shared" si="8"/>
        <v>8.0994386527666398E-2</v>
      </c>
      <c r="M24" s="14"/>
      <c r="N24" s="26" t="s">
        <v>46</v>
      </c>
      <c r="O24" s="27">
        <v>0.08</v>
      </c>
      <c r="P24" s="28">
        <f>P5*O24</f>
        <v>33.818640000000002</v>
      </c>
      <c r="Q24" s="87">
        <f>Q5*O24</f>
        <v>38.215063199999996</v>
      </c>
      <c r="R24" s="30">
        <f>R5*O24</f>
        <v>43.183021415999995</v>
      </c>
    </row>
    <row r="25" spans="2:18">
      <c r="B25" s="23" t="s">
        <v>66</v>
      </c>
      <c r="E25" s="24">
        <v>38.6</v>
      </c>
      <c r="F25" s="25">
        <f t="shared" si="6"/>
        <v>0.12709911096476786</v>
      </c>
      <c r="H25" s="24">
        <v>44.7</v>
      </c>
      <c r="I25" s="25">
        <f t="shared" si="7"/>
        <v>0.13541351105725538</v>
      </c>
      <c r="K25" s="24">
        <v>51.3</v>
      </c>
      <c r="L25" s="25">
        <f t="shared" si="8"/>
        <v>0.1371291098636728</v>
      </c>
      <c r="M25" s="14"/>
      <c r="N25" s="26" t="s">
        <v>46</v>
      </c>
      <c r="O25" s="27">
        <v>0.13700000000000001</v>
      </c>
      <c r="P25" s="28">
        <f>P5*O25</f>
        <v>57.914421000000004</v>
      </c>
      <c r="Q25" s="87">
        <f>Q5*O25</f>
        <v>65.443295730000003</v>
      </c>
      <c r="R25" s="30">
        <f>R5*O25</f>
        <v>73.950924174899995</v>
      </c>
    </row>
    <row r="26" spans="2:18">
      <c r="B26" s="23" t="s">
        <v>67</v>
      </c>
      <c r="E26" s="24">
        <v>12.5</v>
      </c>
      <c r="F26" s="25">
        <f t="shared" si="6"/>
        <v>4.115903852486006E-2</v>
      </c>
      <c r="H26" s="24">
        <v>15.6</v>
      </c>
      <c r="I26" s="25">
        <f t="shared" si="7"/>
        <v>4.7258406543471673E-2</v>
      </c>
      <c r="K26" s="24">
        <v>17.5</v>
      </c>
      <c r="L26" s="25">
        <f t="shared" si="8"/>
        <v>4.6778936113338679E-2</v>
      </c>
      <c r="M26" s="14"/>
      <c r="N26" s="26" t="s">
        <v>46</v>
      </c>
      <c r="O26" s="27">
        <v>4.7E-2</v>
      </c>
      <c r="P26" s="28">
        <f>P5*O26</f>
        <v>19.868451</v>
      </c>
      <c r="Q26" s="87">
        <f>Q5*O26</f>
        <v>22.451349629999996</v>
      </c>
      <c r="R26" s="30">
        <f>R5*O26</f>
        <v>25.370025081899996</v>
      </c>
    </row>
    <row r="27" spans="2:18">
      <c r="B27" s="23" t="s">
        <v>68</v>
      </c>
      <c r="E27" s="24">
        <v>87.8</v>
      </c>
      <c r="F27" s="25">
        <f t="shared" si="6"/>
        <v>0.28910108659861705</v>
      </c>
      <c r="H27" s="24">
        <v>104.7</v>
      </c>
      <c r="I27" s="25">
        <f t="shared" si="7"/>
        <v>0.31717661314753104</v>
      </c>
      <c r="K27" s="24">
        <v>110.6</v>
      </c>
      <c r="L27" s="25">
        <f t="shared" si="8"/>
        <v>0.29564287623630042</v>
      </c>
      <c r="M27" s="14"/>
      <c r="N27" s="26" t="s">
        <v>46</v>
      </c>
      <c r="O27" s="27">
        <v>0.3</v>
      </c>
      <c r="P27" s="28">
        <f>P5*O27</f>
        <v>126.81989999999999</v>
      </c>
      <c r="Q27" s="87">
        <f>Q5*O27</f>
        <v>143.30648699999998</v>
      </c>
      <c r="R27" s="30">
        <f>R5*O27</f>
        <v>161.93633030999996</v>
      </c>
    </row>
    <row r="28" spans="2:18" ht="16" thickBot="1">
      <c r="B28" s="23" t="s">
        <v>69</v>
      </c>
      <c r="E28" s="41">
        <v>0</v>
      </c>
      <c r="F28" s="39">
        <f t="shared" si="6"/>
        <v>0</v>
      </c>
      <c r="G28" s="40"/>
      <c r="H28" s="41">
        <v>6</v>
      </c>
      <c r="I28" s="39">
        <f t="shared" si="7"/>
        <v>1.8176310209027567E-2</v>
      </c>
      <c r="J28" s="40"/>
      <c r="K28" s="41">
        <v>6.7</v>
      </c>
      <c r="L28" s="39">
        <f t="shared" si="8"/>
        <v>1.7909649826249666E-2</v>
      </c>
      <c r="M28" s="42"/>
      <c r="N28" s="26" t="s">
        <v>46</v>
      </c>
      <c r="O28" s="27">
        <v>1.7999999999999999E-2</v>
      </c>
      <c r="P28" s="43">
        <f>P5*O28</f>
        <v>7.6091939999999996</v>
      </c>
      <c r="Q28" s="90">
        <f>Q5*O28</f>
        <v>8.5983892199999978</v>
      </c>
      <c r="R28" s="88">
        <f>R5*O28</f>
        <v>9.716179818599997</v>
      </c>
    </row>
    <row r="29" spans="2:18" ht="16" thickTop="1">
      <c r="B29" s="23" t="s">
        <v>70</v>
      </c>
      <c r="E29" s="32">
        <f>SUM(E20:E28)</f>
        <v>200.7</v>
      </c>
      <c r="F29" s="33">
        <f t="shared" si="6"/>
        <v>0.66084952255515306</v>
      </c>
      <c r="G29" s="13"/>
      <c r="H29" s="32">
        <f>SUM(H20:H28)</f>
        <v>220.5</v>
      </c>
      <c r="I29" s="33">
        <f t="shared" si="7"/>
        <v>0.66797940018176305</v>
      </c>
      <c r="J29" s="13"/>
      <c r="K29" s="32">
        <f>SUM(K20:K28)</f>
        <v>230.09999999999997</v>
      </c>
      <c r="L29" s="33">
        <f t="shared" si="8"/>
        <v>0.61507618283881305</v>
      </c>
      <c r="M29" s="14"/>
      <c r="N29" s="15"/>
      <c r="O29" s="27"/>
      <c r="P29" s="34">
        <f>SUM(P22:P28)</f>
        <v>262.93992599999996</v>
      </c>
      <c r="Q29" s="34">
        <f>SUM(Q22:Q28)</f>
        <v>297.12211637999997</v>
      </c>
      <c r="R29" s="34">
        <f t="shared" ref="R29" si="9">SUM(R22:R28)</f>
        <v>335.74799150939992</v>
      </c>
    </row>
    <row r="30" spans="2:18">
      <c r="B30" s="12"/>
      <c r="E30" s="24"/>
      <c r="F30" s="25"/>
      <c r="H30" s="24"/>
      <c r="I30" s="25"/>
      <c r="K30" s="24"/>
      <c r="L30" s="25"/>
      <c r="M30" s="14"/>
      <c r="N30" s="15"/>
      <c r="O30" s="27"/>
      <c r="P30" s="31"/>
      <c r="Q30" s="79"/>
      <c r="R30" s="30"/>
    </row>
    <row r="31" spans="2:18">
      <c r="B31" s="23" t="s">
        <v>71</v>
      </c>
      <c r="E31" s="29">
        <v>13</v>
      </c>
      <c r="F31" s="25">
        <f t="shared" ref="F31:F38" si="10">E31/$E$5</f>
        <v>4.2805400065854461E-2</v>
      </c>
      <c r="H31" s="29">
        <v>20.5</v>
      </c>
      <c r="I31" s="25">
        <f t="shared" ref="I31:I38" si="11">H31/$H$5</f>
        <v>6.2102393214177515E-2</v>
      </c>
      <c r="K31" s="29">
        <v>10.7</v>
      </c>
      <c r="L31" s="25">
        <f t="shared" ref="L31:L38" si="12">K31/$K$5</f>
        <v>2.8601978080727074E-2</v>
      </c>
      <c r="M31" s="14"/>
      <c r="N31" s="26" t="s">
        <v>46</v>
      </c>
      <c r="O31" s="27">
        <v>0.04</v>
      </c>
      <c r="P31" s="28">
        <f>P5*O31</f>
        <v>16.909320000000001</v>
      </c>
      <c r="Q31" s="28">
        <f>Q5*O31</f>
        <v>19.107531599999998</v>
      </c>
      <c r="R31" s="87">
        <f>R5*O31</f>
        <v>21.591510707999998</v>
      </c>
    </row>
    <row r="32" spans="2:18">
      <c r="B32" s="23" t="s">
        <v>72</v>
      </c>
      <c r="E32" s="29">
        <v>11.3</v>
      </c>
      <c r="F32" s="25">
        <f t="shared" si="10"/>
        <v>3.7207770826473495E-2</v>
      </c>
      <c r="H32" s="29">
        <v>11.7</v>
      </c>
      <c r="I32" s="25">
        <f t="shared" si="11"/>
        <v>3.5443804907603751E-2</v>
      </c>
      <c r="K32" s="29">
        <v>7.1</v>
      </c>
      <c r="L32" s="25">
        <f t="shared" si="12"/>
        <v>1.8978882651697403E-2</v>
      </c>
      <c r="M32" s="14"/>
      <c r="N32" s="26" t="s">
        <v>46</v>
      </c>
      <c r="O32" s="27">
        <v>0.02</v>
      </c>
      <c r="P32" s="28">
        <f>P5*O32</f>
        <v>8.4546600000000005</v>
      </c>
      <c r="Q32" s="28">
        <f>Q5*O32</f>
        <v>9.553765799999999</v>
      </c>
      <c r="R32" s="87">
        <f>R5*O32</f>
        <v>10.795755353999999</v>
      </c>
    </row>
    <row r="33" spans="2:18">
      <c r="B33" s="23" t="s">
        <v>73</v>
      </c>
      <c r="E33" s="29">
        <v>10.8</v>
      </c>
      <c r="F33" s="25">
        <f t="shared" si="10"/>
        <v>3.5561409285479094E-2</v>
      </c>
      <c r="H33" s="29">
        <v>15.6</v>
      </c>
      <c r="I33" s="25">
        <f t="shared" si="11"/>
        <v>4.7258406543471673E-2</v>
      </c>
      <c r="K33" s="29">
        <v>11.5</v>
      </c>
      <c r="L33" s="25">
        <f t="shared" si="12"/>
        <v>3.074044373162256E-2</v>
      </c>
      <c r="M33" s="14"/>
      <c r="N33" s="26" t="s">
        <v>46</v>
      </c>
      <c r="O33" s="27">
        <v>3.5000000000000003E-2</v>
      </c>
      <c r="P33" s="28">
        <f>P5*O33</f>
        <v>14.795655000000002</v>
      </c>
      <c r="Q33" s="28">
        <f>Q5*O33</f>
        <v>16.71909015</v>
      </c>
      <c r="R33" s="87">
        <f>R5*O33</f>
        <v>18.892571869499999</v>
      </c>
    </row>
    <row r="34" spans="2:18">
      <c r="B34" s="63" t="s">
        <v>74</v>
      </c>
      <c r="E34" s="29">
        <v>0</v>
      </c>
      <c r="F34" s="25">
        <f t="shared" si="10"/>
        <v>0</v>
      </c>
      <c r="H34" s="29">
        <v>0.3</v>
      </c>
      <c r="I34" s="25">
        <f t="shared" si="11"/>
        <v>9.0881551045137831E-4</v>
      </c>
      <c r="K34" s="29">
        <v>0.7</v>
      </c>
      <c r="L34" s="25">
        <f t="shared" si="12"/>
        <v>1.8711574445335469E-3</v>
      </c>
      <c r="M34" s="14"/>
      <c r="N34" s="26" t="s">
        <v>46</v>
      </c>
      <c r="O34" s="27">
        <v>2E-3</v>
      </c>
      <c r="P34" s="28">
        <f>P5*O34</f>
        <v>0.84546600000000005</v>
      </c>
      <c r="Q34" s="28">
        <f>Q5*O34</f>
        <v>0.95537657999999992</v>
      </c>
      <c r="R34" s="87">
        <f>R5*O34</f>
        <v>1.0795755353999998</v>
      </c>
    </row>
    <row r="35" spans="2:18">
      <c r="B35" s="23" t="s">
        <v>75</v>
      </c>
      <c r="E35" s="29">
        <v>21.6</v>
      </c>
      <c r="F35" s="25">
        <f t="shared" si="10"/>
        <v>7.1122818570958188E-2</v>
      </c>
      <c r="H35" s="29">
        <v>13.3</v>
      </c>
      <c r="I35" s="25">
        <f t="shared" si="11"/>
        <v>4.0290820963344444E-2</v>
      </c>
      <c r="K35" s="29">
        <v>16.899999999999999</v>
      </c>
      <c r="L35" s="25">
        <f t="shared" si="12"/>
        <v>4.517508687516706E-2</v>
      </c>
      <c r="M35" s="14"/>
      <c r="N35" s="26" t="s">
        <v>46</v>
      </c>
      <c r="O35" s="27">
        <v>0.04</v>
      </c>
      <c r="P35" s="28">
        <f>P5*O35</f>
        <v>16.909320000000001</v>
      </c>
      <c r="Q35" s="28">
        <f>Q5*O35</f>
        <v>19.107531599999998</v>
      </c>
      <c r="R35" s="87">
        <f>R5*O35</f>
        <v>21.591510707999998</v>
      </c>
    </row>
    <row r="36" spans="2:18">
      <c r="B36" s="62" t="s">
        <v>76</v>
      </c>
      <c r="E36" s="29">
        <v>28</v>
      </c>
      <c r="F36" s="25"/>
      <c r="H36" s="29">
        <v>36.700000000000003</v>
      </c>
      <c r="I36" s="25"/>
      <c r="K36" s="29">
        <v>61.2</v>
      </c>
      <c r="L36" s="25"/>
      <c r="M36" s="14"/>
      <c r="N36" s="26" t="s">
        <v>77</v>
      </c>
      <c r="O36" s="27"/>
      <c r="P36" s="74">
        <f>K36</f>
        <v>61.2</v>
      </c>
      <c r="Q36" s="79">
        <f>P36+P37</f>
        <v>73.302771999999962</v>
      </c>
      <c r="R36" s="30">
        <f>Q36+Q37</f>
        <v>87.701132360000045</v>
      </c>
    </row>
    <row r="37" spans="2:18">
      <c r="B37" s="62" t="s">
        <v>78</v>
      </c>
      <c r="E37" s="29"/>
      <c r="F37" s="25"/>
      <c r="H37" s="29"/>
      <c r="I37" s="25"/>
      <c r="K37" s="29"/>
      <c r="L37" s="25"/>
      <c r="M37" s="14"/>
      <c r="N37" s="26" t="s">
        <v>64</v>
      </c>
      <c r="O37" s="27"/>
      <c r="P37" s="28">
        <f>IF(P44&gt;0,P44,0)</f>
        <v>12.102771999999959</v>
      </c>
      <c r="Q37" s="28">
        <f>IF(Q44&gt;0,Q44,0)</f>
        <v>14.398360360000083</v>
      </c>
      <c r="R37" s="28">
        <f>IF(R44&gt;0,R44,0)</f>
        <v>15.056147206799892</v>
      </c>
    </row>
    <row r="38" spans="2:18">
      <c r="B38" s="23" t="s">
        <v>79</v>
      </c>
      <c r="E38" s="29">
        <v>1.7</v>
      </c>
      <c r="F38" s="25">
        <f t="shared" si="10"/>
        <v>5.597629239380968E-3</v>
      </c>
      <c r="H38" s="29">
        <v>1</v>
      </c>
      <c r="I38" s="25">
        <f t="shared" si="11"/>
        <v>3.0293850348379276E-3</v>
      </c>
      <c r="K38" s="29">
        <v>0.4</v>
      </c>
      <c r="L38" s="25">
        <f t="shared" si="12"/>
        <v>1.0692328254477412E-3</v>
      </c>
      <c r="M38" s="14"/>
      <c r="N38" s="26" t="s">
        <v>46</v>
      </c>
      <c r="O38" s="27">
        <v>1E-3</v>
      </c>
      <c r="P38" s="28">
        <f>P5*O38</f>
        <v>0.42273300000000003</v>
      </c>
      <c r="Q38" s="28">
        <f>Q5*O38</f>
        <v>0.47768828999999996</v>
      </c>
      <c r="R38" s="87">
        <f>R5*O38</f>
        <v>0.53978776769999992</v>
      </c>
    </row>
    <row r="39" spans="2:18" ht="16" thickBot="1">
      <c r="B39" s="62" t="s">
        <v>80</v>
      </c>
      <c r="E39" s="38">
        <v>114.3</v>
      </c>
      <c r="F39" s="39"/>
      <c r="G39" s="40"/>
      <c r="H39" s="38">
        <v>121.4</v>
      </c>
      <c r="I39" s="39"/>
      <c r="J39" s="40"/>
      <c r="K39" s="38">
        <v>121.6</v>
      </c>
      <c r="L39" s="39"/>
      <c r="M39" s="42"/>
      <c r="N39" s="15"/>
      <c r="O39" s="27"/>
      <c r="P39" s="43">
        <f>K39+P18</f>
        <v>131.29999999999998</v>
      </c>
      <c r="Q39" s="81">
        <f>P39+Q18</f>
        <v>143.49999999999997</v>
      </c>
      <c r="R39" s="88">
        <f>Q39+R18</f>
        <v>158.49999999999997</v>
      </c>
    </row>
    <row r="40" spans="2:18" ht="16.5" thickTop="1" thickBot="1">
      <c r="B40" s="64" t="s">
        <v>81</v>
      </c>
      <c r="C40" s="53"/>
      <c r="D40" s="53"/>
      <c r="E40" s="65">
        <f>SUM(E31:E39)</f>
        <v>200.7</v>
      </c>
      <c r="F40" s="66"/>
      <c r="G40" s="67"/>
      <c r="H40" s="65">
        <f>SUM(H31:H39)</f>
        <v>220.5</v>
      </c>
      <c r="I40" s="66"/>
      <c r="J40" s="67"/>
      <c r="K40" s="65">
        <f>SUM(K31:K39)</f>
        <v>230.1</v>
      </c>
      <c r="L40" s="66"/>
      <c r="M40" s="56"/>
      <c r="N40" s="68"/>
      <c r="O40" s="69"/>
      <c r="P40" s="95">
        <f>SUM(P31:P39)</f>
        <v>262.9399259999999</v>
      </c>
      <c r="Q40" s="97">
        <f>SUM(Q31:Q39)</f>
        <v>297.12211637999997</v>
      </c>
      <c r="R40" s="96">
        <f>SUM(R31:R39)</f>
        <v>335.74799150939992</v>
      </c>
    </row>
    <row r="41" spans="2:18" ht="7.5" customHeight="1" thickBot="1">
      <c r="E41" s="24"/>
      <c r="H41" s="58"/>
      <c r="K41" s="58"/>
      <c r="O41" s="25"/>
      <c r="P41" s="70"/>
      <c r="Q41" s="70"/>
      <c r="R41" s="70"/>
    </row>
    <row r="42" spans="2:18">
      <c r="H42" s="58"/>
      <c r="K42" s="58"/>
      <c r="N42" s="100" t="s">
        <v>82</v>
      </c>
      <c r="O42" s="61"/>
      <c r="P42" s="71">
        <f>SUM(P22,P24:P28)</f>
        <v>262.93992599999996</v>
      </c>
      <c r="Q42" s="71">
        <f>SUM(Q22,Q24:Q28)</f>
        <v>297.12211637999997</v>
      </c>
      <c r="R42" s="71">
        <f>SUM(R22,R24:R28)</f>
        <v>335.74799150939992</v>
      </c>
    </row>
    <row r="43" spans="2:18">
      <c r="H43" s="58"/>
      <c r="K43" s="58"/>
      <c r="L43" s="25" t="s">
        <v>11</v>
      </c>
      <c r="N43" s="62" t="s">
        <v>83</v>
      </c>
      <c r="O43" s="25"/>
      <c r="P43" s="29">
        <f>SUM(P31:P36,P38:P39)</f>
        <v>250.837154</v>
      </c>
      <c r="Q43" s="29">
        <f t="shared" ref="Q43" si="13">SUM(Q31:Q36,Q38:Q39)</f>
        <v>282.72375601999988</v>
      </c>
      <c r="R43" s="29">
        <f>SUM(R31:R36,R38:R39)</f>
        <v>320.69184430260003</v>
      </c>
    </row>
    <row r="44" spans="2:18" ht="16" thickBot="1">
      <c r="N44" s="64" t="s">
        <v>84</v>
      </c>
      <c r="O44" s="55"/>
      <c r="P44" s="72">
        <f>P42-P43</f>
        <v>12.102771999999959</v>
      </c>
      <c r="Q44" s="72">
        <f>Q42-Q43</f>
        <v>14.398360360000083</v>
      </c>
      <c r="R44" s="72">
        <f t="shared" ref="R44" si="14">R42-R43</f>
        <v>15.056147206799892</v>
      </c>
    </row>
    <row r="45" spans="2:18">
      <c r="H45" s="58"/>
      <c r="K45" s="58"/>
      <c r="O45" s="25"/>
      <c r="P45" s="58"/>
      <c r="Q45" s="58"/>
      <c r="R45" s="58"/>
    </row>
    <row r="46" spans="2:18">
      <c r="H46" s="58"/>
      <c r="K46" s="58"/>
      <c r="O46" s="25"/>
      <c r="P46" s="58"/>
      <c r="Q46" s="58"/>
      <c r="R46" s="58"/>
    </row>
    <row r="47" spans="2:18">
      <c r="H47" s="58"/>
      <c r="K47" s="58"/>
      <c r="O47" s="25"/>
      <c r="P47" s="58"/>
      <c r="Q47" s="58"/>
      <c r="R47" s="58"/>
    </row>
    <row r="48" spans="2:18">
      <c r="H48" s="58"/>
      <c r="K48" s="58"/>
      <c r="O48" s="25"/>
      <c r="P48" s="58"/>
      <c r="Q48" s="58"/>
      <c r="R48" s="58"/>
    </row>
    <row r="49" spans="15:18">
      <c r="O49" s="25"/>
      <c r="P49" s="58"/>
      <c r="Q49" s="58"/>
      <c r="R49" s="58"/>
    </row>
    <row r="50" spans="15:18">
      <c r="O50" s="25"/>
    </row>
    <row r="51" spans="15:18">
      <c r="O51" s="25"/>
    </row>
    <row r="52" spans="15:18">
      <c r="O52" s="25"/>
    </row>
    <row r="53" spans="15:18">
      <c r="O53" s="25"/>
    </row>
    <row r="100" spans="20:20">
      <c r="T100" s="99" t="s">
        <v>85</v>
      </c>
    </row>
  </sheetData>
  <mergeCells count="4">
    <mergeCell ref="E4:F4"/>
    <mergeCell ref="H4:I4"/>
    <mergeCell ref="K4:L4"/>
    <mergeCell ref="N4:O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3F54-5034-FB45-A67E-7CCD4EE087CC}">
  <dimension ref="A1:J51"/>
  <sheetViews>
    <sheetView workbookViewId="0">
      <selection activeCell="E47" sqref="E47"/>
    </sheetView>
  </sheetViews>
  <sheetFormatPr defaultColWidth="10.81640625" defaultRowHeight="14.5"/>
  <cols>
    <col min="1" max="1" width="13.7265625" bestFit="1" customWidth="1"/>
    <col min="3" max="4" width="10.453125" bestFit="1" customWidth="1"/>
    <col min="5" max="8" width="12.453125" bestFit="1" customWidth="1"/>
  </cols>
  <sheetData>
    <row r="1" spans="1:10" ht="15.5">
      <c r="A1" s="26" t="s">
        <v>86</v>
      </c>
      <c r="B1" s="27">
        <v>0.13</v>
      </c>
    </row>
    <row r="2" spans="1:10" ht="15.5">
      <c r="A2" s="26" t="s">
        <v>87</v>
      </c>
      <c r="B2" s="27">
        <v>0.4</v>
      </c>
    </row>
    <row r="3" spans="1:10" ht="15" thickBot="1"/>
    <row r="4" spans="1:10" ht="15" thickTop="1">
      <c r="A4" s="164" t="s">
        <v>88</v>
      </c>
      <c r="B4" s="165"/>
      <c r="C4" s="165"/>
      <c r="D4" s="165"/>
      <c r="E4" s="165"/>
      <c r="F4" s="165"/>
      <c r="G4" s="165"/>
      <c r="H4" s="166"/>
      <c r="I4" s="162"/>
    </row>
    <row r="5" spans="1:10">
      <c r="A5" s="167"/>
      <c r="B5" s="168"/>
      <c r="C5" s="168" t="s">
        <v>89</v>
      </c>
      <c r="D5" s="168"/>
      <c r="E5" s="168"/>
      <c r="F5" s="168"/>
      <c r="G5" s="168"/>
      <c r="H5" s="169"/>
      <c r="I5" s="162"/>
    </row>
    <row r="6" spans="1:10" ht="14.5" customHeight="1">
      <c r="A6" s="170"/>
      <c r="C6" s="203">
        <v>2002</v>
      </c>
      <c r="D6" s="203"/>
      <c r="E6" s="203">
        <v>2003</v>
      </c>
      <c r="F6" s="203"/>
      <c r="G6" s="203">
        <v>2024</v>
      </c>
      <c r="H6" s="204"/>
      <c r="I6" s="205"/>
      <c r="J6" s="205"/>
    </row>
    <row r="7" spans="1:10">
      <c r="A7" s="210" t="s">
        <v>90</v>
      </c>
      <c r="C7" s="171" t="s">
        <v>91</v>
      </c>
      <c r="D7" s="171" t="s">
        <v>92</v>
      </c>
      <c r="E7" s="171" t="s">
        <v>91</v>
      </c>
      <c r="F7" s="171" t="s">
        <v>92</v>
      </c>
      <c r="G7" s="171" t="s">
        <v>91</v>
      </c>
      <c r="H7" s="183" t="s">
        <v>92</v>
      </c>
      <c r="I7" s="159"/>
      <c r="J7" s="159"/>
    </row>
    <row r="8" spans="1:10">
      <c r="A8" s="210"/>
      <c r="B8" s="182"/>
      <c r="C8" s="172">
        <f>'Exhibit 8 Data'!P37</f>
        <v>12.102771999999959</v>
      </c>
      <c r="D8" s="173">
        <v>0</v>
      </c>
      <c r="E8" s="173">
        <f>'Exhibit 8 Data'!Q37</f>
        <v>14.398360360000083</v>
      </c>
      <c r="F8" s="173">
        <f>'Exhibit 8 Data'!Q23</f>
        <v>0</v>
      </c>
      <c r="G8" s="173">
        <f>'Exhibit 8 Data'!R37</f>
        <v>15.056147206799892</v>
      </c>
      <c r="H8" s="174">
        <f>'Exhibit 8 Data'!R23</f>
        <v>0</v>
      </c>
    </row>
    <row r="9" spans="1:10">
      <c r="A9" s="210"/>
      <c r="B9" s="180">
        <v>0.1</v>
      </c>
      <c r="C9" s="163">
        <f t="dataTable" ref="C9:H15" dt2D="0" dtr="0" r1="B1"/>
        <v>6.6708400000000267</v>
      </c>
      <c r="D9" s="175">
        <v>0</v>
      </c>
      <c r="E9" s="175">
        <v>7.7170840000000567</v>
      </c>
      <c r="F9" s="175">
        <v>0</v>
      </c>
      <c r="G9" s="175">
        <v>6.9087924000000385</v>
      </c>
      <c r="H9" s="176">
        <v>0</v>
      </c>
    </row>
    <row r="10" spans="1:10">
      <c r="A10" s="210"/>
      <c r="B10" s="180">
        <v>0.11</v>
      </c>
      <c r="C10" s="163">
        <v>8.4814840000000231</v>
      </c>
      <c r="D10" s="175">
        <v>0</v>
      </c>
      <c r="E10" s="175">
        <v>9.9079632400000719</v>
      </c>
      <c r="F10" s="175">
        <v>0</v>
      </c>
      <c r="G10" s="175">
        <v>9.5398391964000098</v>
      </c>
      <c r="H10" s="176">
        <v>0</v>
      </c>
    </row>
    <row r="11" spans="1:10">
      <c r="A11" s="210"/>
      <c r="B11" s="180">
        <v>0.12</v>
      </c>
      <c r="C11" s="163">
        <v>10.292128000000048</v>
      </c>
      <c r="D11" s="175">
        <v>0</v>
      </c>
      <c r="E11" s="175">
        <v>12.135055360000081</v>
      </c>
      <c r="F11" s="175">
        <v>0</v>
      </c>
      <c r="G11" s="175">
        <v>12.255262003200073</v>
      </c>
      <c r="H11" s="176">
        <v>0</v>
      </c>
    </row>
    <row r="12" spans="1:10" ht="15" thickBot="1">
      <c r="A12" s="210"/>
      <c r="B12" s="180">
        <v>0.13</v>
      </c>
      <c r="C12" s="163">
        <v>12.102771999999959</v>
      </c>
      <c r="D12" s="175">
        <v>0</v>
      </c>
      <c r="E12" s="175">
        <v>14.398360360000083</v>
      </c>
      <c r="F12" s="175">
        <v>0</v>
      </c>
      <c r="G12" s="175">
        <v>15.056147206799892</v>
      </c>
      <c r="H12" s="176">
        <v>0</v>
      </c>
    </row>
    <row r="13" spans="1:10" ht="15" thickBot="1">
      <c r="A13" s="210"/>
      <c r="B13" s="180">
        <v>0.14000000000000001</v>
      </c>
      <c r="C13" s="163">
        <v>13.913416000000041</v>
      </c>
      <c r="D13" s="175">
        <v>0</v>
      </c>
      <c r="E13" s="175">
        <v>16.69787824000008</v>
      </c>
      <c r="F13" s="175">
        <v>0</v>
      </c>
      <c r="G13" s="175">
        <v>17.943581193600039</v>
      </c>
      <c r="H13" s="176">
        <v>0</v>
      </c>
      <c r="J13" s="187"/>
    </row>
    <row r="14" spans="1:10">
      <c r="A14" s="210"/>
      <c r="B14" s="180">
        <v>0.15</v>
      </c>
      <c r="C14" s="163">
        <v>15.724060000000009</v>
      </c>
      <c r="D14" s="175">
        <v>0</v>
      </c>
      <c r="E14" s="175">
        <v>19.033608999999956</v>
      </c>
      <c r="F14" s="175">
        <v>0</v>
      </c>
      <c r="G14" s="175">
        <v>20.918650350000064</v>
      </c>
      <c r="H14" s="176">
        <v>0</v>
      </c>
    </row>
    <row r="15" spans="1:10" ht="15" thickBot="1">
      <c r="A15" s="211"/>
      <c r="B15" s="181">
        <v>0.16</v>
      </c>
      <c r="C15" s="177">
        <v>17.534704000000033</v>
      </c>
      <c r="D15" s="178">
        <v>0</v>
      </c>
      <c r="E15" s="178">
        <v>21.405552639999996</v>
      </c>
      <c r="F15" s="178">
        <v>0</v>
      </c>
      <c r="G15" s="178">
        <v>23.982441062399971</v>
      </c>
      <c r="H15" s="179">
        <v>0</v>
      </c>
    </row>
    <row r="16" spans="1:10" ht="15" thickTop="1"/>
    <row r="19" spans="1:10" ht="15" thickBot="1"/>
    <row r="20" spans="1:10">
      <c r="A20" s="188"/>
      <c r="B20" s="189"/>
      <c r="C20" s="189"/>
      <c r="D20" s="189"/>
      <c r="E20" s="189"/>
      <c r="F20" s="189"/>
      <c r="G20" s="189"/>
      <c r="H20" s="190"/>
    </row>
    <row r="21" spans="1:10">
      <c r="A21" s="191"/>
      <c r="B21" s="192"/>
      <c r="C21" s="192"/>
      <c r="D21" s="192"/>
      <c r="E21" s="192"/>
      <c r="F21" s="192"/>
      <c r="G21" s="192"/>
      <c r="H21" s="193"/>
    </row>
    <row r="22" spans="1:10">
      <c r="A22" s="191"/>
      <c r="C22" s="208">
        <v>2002</v>
      </c>
      <c r="D22" s="208"/>
      <c r="E22" s="208">
        <v>2003</v>
      </c>
      <c r="F22" s="208"/>
      <c r="G22" s="208">
        <v>2004</v>
      </c>
      <c r="H22" s="209"/>
      <c r="I22" s="161"/>
      <c r="J22" s="161"/>
    </row>
    <row r="23" spans="1:10">
      <c r="A23" s="191"/>
      <c r="B23" s="194"/>
      <c r="C23" s="185" t="s">
        <v>91</v>
      </c>
      <c r="D23" s="185" t="s">
        <v>92</v>
      </c>
      <c r="E23" s="185" t="s">
        <v>91</v>
      </c>
      <c r="F23" s="185" t="s">
        <v>92</v>
      </c>
      <c r="G23" s="185" t="s">
        <v>91</v>
      </c>
      <c r="H23" s="195" t="s">
        <v>92</v>
      </c>
      <c r="I23" s="160"/>
      <c r="J23" s="160"/>
    </row>
    <row r="24" spans="1:10">
      <c r="A24" s="191"/>
      <c r="B24" s="194"/>
      <c r="C24" s="186">
        <f>'Exhibit 8 Data'!P37</f>
        <v>12.102771999999959</v>
      </c>
      <c r="D24" s="186">
        <f>'Exhibit 8 Data'!P23</f>
        <v>0</v>
      </c>
      <c r="E24" s="186">
        <f>'Exhibit 8 Data'!Q37</f>
        <v>14.398360360000083</v>
      </c>
      <c r="F24" s="186">
        <f>'Exhibit 8 Data'!Q23</f>
        <v>0</v>
      </c>
      <c r="G24" s="186">
        <f>'Exhibit 8 Data'!R37</f>
        <v>15.056147206799892</v>
      </c>
      <c r="H24" s="196">
        <f>'Exhibit 8 Data'!Q23</f>
        <v>0</v>
      </c>
      <c r="I24" s="160"/>
      <c r="J24" s="160"/>
    </row>
    <row r="25" spans="1:10">
      <c r="A25" s="206" t="s">
        <v>93</v>
      </c>
      <c r="B25" s="194">
        <v>0.37</v>
      </c>
      <c r="C25" s="186">
        <f t="dataTable" ref="C25:H31" dt2D="0" dtr="0" r1="B2"/>
        <v>12.102771999999959</v>
      </c>
      <c r="D25" s="186">
        <v>0</v>
      </c>
      <c r="E25" s="186">
        <v>14.398360360000083</v>
      </c>
      <c r="F25" s="186">
        <v>0</v>
      </c>
      <c r="G25" s="186">
        <v>15.056147206799892</v>
      </c>
      <c r="H25" s="196">
        <v>0</v>
      </c>
      <c r="I25" s="160"/>
      <c r="J25" s="160"/>
    </row>
    <row r="26" spans="1:10">
      <c r="A26" s="206"/>
      <c r="B26" s="194">
        <v>0.38</v>
      </c>
      <c r="C26" s="186">
        <v>12.102771999999959</v>
      </c>
      <c r="D26" s="186">
        <v>0</v>
      </c>
      <c r="E26" s="186">
        <v>14.398360360000083</v>
      </c>
      <c r="F26" s="186">
        <v>0</v>
      </c>
      <c r="G26" s="186">
        <v>15.056147206799892</v>
      </c>
      <c r="H26" s="196">
        <v>0</v>
      </c>
      <c r="I26" s="160"/>
      <c r="J26" s="160"/>
    </row>
    <row r="27" spans="1:10">
      <c r="A27" s="206"/>
      <c r="B27" s="194">
        <v>0.39</v>
      </c>
      <c r="C27" s="186">
        <v>12.102771999999959</v>
      </c>
      <c r="D27" s="186">
        <v>0</v>
      </c>
      <c r="E27" s="186">
        <v>14.398360360000083</v>
      </c>
      <c r="F27" s="186">
        <v>0</v>
      </c>
      <c r="G27" s="186">
        <v>15.056147206799892</v>
      </c>
      <c r="H27" s="196">
        <v>0</v>
      </c>
      <c r="I27" s="160"/>
      <c r="J27" s="160"/>
    </row>
    <row r="28" spans="1:10">
      <c r="A28" s="206"/>
      <c r="B28" s="194">
        <v>0.4</v>
      </c>
      <c r="C28" s="186">
        <v>12.102771999999959</v>
      </c>
      <c r="D28" s="186">
        <v>0</v>
      </c>
      <c r="E28" s="186">
        <v>14.398360360000083</v>
      </c>
      <c r="F28" s="186">
        <v>0</v>
      </c>
      <c r="G28" s="186">
        <v>15.056147206799892</v>
      </c>
      <c r="H28" s="196">
        <v>0</v>
      </c>
      <c r="I28" s="160"/>
      <c r="J28" s="160"/>
    </row>
    <row r="29" spans="1:10">
      <c r="A29" s="206"/>
      <c r="B29" s="194">
        <v>0.41</v>
      </c>
      <c r="C29" s="186">
        <v>12.102771999999959</v>
      </c>
      <c r="D29" s="186">
        <v>0</v>
      </c>
      <c r="E29" s="186">
        <v>14.398360360000083</v>
      </c>
      <c r="F29" s="186">
        <v>0</v>
      </c>
      <c r="G29" s="186">
        <v>15.056147206799892</v>
      </c>
      <c r="H29" s="196">
        <v>0</v>
      </c>
      <c r="I29" s="160"/>
      <c r="J29" s="160"/>
    </row>
    <row r="30" spans="1:10">
      <c r="A30" s="206"/>
      <c r="B30" s="194">
        <v>0.42</v>
      </c>
      <c r="C30" s="186">
        <v>12.102771999999959</v>
      </c>
      <c r="D30" s="186">
        <v>0</v>
      </c>
      <c r="E30" s="186">
        <v>14.398360360000083</v>
      </c>
      <c r="F30" s="186">
        <v>0</v>
      </c>
      <c r="G30" s="186">
        <v>15.056147206799892</v>
      </c>
      <c r="H30" s="196">
        <v>0</v>
      </c>
    </row>
    <row r="31" spans="1:10" ht="15" thickBot="1">
      <c r="A31" s="207"/>
      <c r="B31" s="197">
        <v>0.43</v>
      </c>
      <c r="C31" s="198">
        <v>12.102771999999959</v>
      </c>
      <c r="D31" s="198">
        <v>0</v>
      </c>
      <c r="E31" s="198">
        <v>14.398360360000083</v>
      </c>
      <c r="F31" s="198">
        <v>0</v>
      </c>
      <c r="G31" s="198">
        <v>15.056147206799892</v>
      </c>
      <c r="H31" s="199">
        <v>0</v>
      </c>
    </row>
    <row r="32" spans="1:10">
      <c r="B32" s="161"/>
    </row>
    <row r="33" spans="2:10">
      <c r="B33" s="161"/>
    </row>
    <row r="44" spans="2:10">
      <c r="B44">
        <f>'Exhibit 8 Data'!P66</f>
        <v>0</v>
      </c>
      <c r="C44" s="161">
        <v>0.37</v>
      </c>
      <c r="D44" s="161">
        <v>0.38</v>
      </c>
      <c r="E44" s="161">
        <v>0.39</v>
      </c>
      <c r="F44" s="161">
        <v>0.4</v>
      </c>
      <c r="G44" s="161">
        <v>0.41</v>
      </c>
      <c r="H44" s="161">
        <v>0.42</v>
      </c>
      <c r="I44" s="161">
        <v>0.43</v>
      </c>
      <c r="J44" s="161">
        <v>0.44</v>
      </c>
    </row>
    <row r="45" spans="2:10">
      <c r="B45" s="161">
        <v>0.1</v>
      </c>
      <c r="C45" s="160">
        <v>6.6708400000000267</v>
      </c>
      <c r="D45" s="160">
        <v>6.6708400000000267</v>
      </c>
      <c r="E45" s="160">
        <v>6.6708400000000267</v>
      </c>
      <c r="F45" s="160">
        <v>6.6708400000000267</v>
      </c>
      <c r="G45" s="160">
        <v>6.6708400000000267</v>
      </c>
      <c r="H45" s="160">
        <v>6.6708400000000267</v>
      </c>
      <c r="I45" s="160">
        <v>6.6708400000000267</v>
      </c>
      <c r="J45" s="160">
        <v>6.6708400000000267</v>
      </c>
    </row>
    <row r="46" spans="2:10">
      <c r="B46" s="161">
        <v>0.11</v>
      </c>
      <c r="C46" s="160">
        <v>8.4814840000000231</v>
      </c>
      <c r="D46" s="160">
        <v>8.4814840000000231</v>
      </c>
      <c r="E46" s="160">
        <v>8.4814840000000231</v>
      </c>
      <c r="F46" s="160">
        <v>8.4814840000000231</v>
      </c>
      <c r="G46" s="160">
        <v>8.4814840000000231</v>
      </c>
      <c r="H46" s="160">
        <v>8.4814840000000231</v>
      </c>
      <c r="I46" s="160">
        <v>8.4814840000000231</v>
      </c>
      <c r="J46" s="160">
        <v>8.4814840000000231</v>
      </c>
    </row>
    <row r="47" spans="2:10">
      <c r="B47" s="161">
        <v>0.12</v>
      </c>
      <c r="C47" s="160">
        <v>10.292128000000048</v>
      </c>
      <c r="D47" s="160">
        <v>10.292128000000048</v>
      </c>
      <c r="E47" s="160">
        <v>10.292128000000048</v>
      </c>
      <c r="F47" s="160">
        <v>10.292128000000048</v>
      </c>
      <c r="G47" s="160">
        <v>10.292128000000048</v>
      </c>
      <c r="H47" s="160">
        <v>10.292128000000048</v>
      </c>
      <c r="I47" s="160">
        <v>10.292128000000048</v>
      </c>
      <c r="J47" s="160">
        <v>10.292128000000048</v>
      </c>
    </row>
    <row r="48" spans="2:10">
      <c r="B48" s="161">
        <v>0.13</v>
      </c>
      <c r="C48" s="160">
        <v>12.102771999999959</v>
      </c>
      <c r="D48" s="160">
        <v>12.102771999999959</v>
      </c>
      <c r="E48" s="160">
        <v>12.102771999999959</v>
      </c>
      <c r="F48" s="160">
        <v>12.102771999999959</v>
      </c>
      <c r="G48" s="160">
        <v>12.102771999999959</v>
      </c>
      <c r="H48" s="160">
        <v>12.102771999999959</v>
      </c>
      <c r="I48" s="160">
        <v>12.102771999999959</v>
      </c>
      <c r="J48" s="160">
        <v>12.102771999999959</v>
      </c>
    </row>
    <row r="49" spans="2:10">
      <c r="B49" s="161">
        <v>0.14000000000000001</v>
      </c>
      <c r="C49" s="160">
        <v>13.913416000000041</v>
      </c>
      <c r="D49" s="160">
        <v>13.913416000000041</v>
      </c>
      <c r="E49" s="160">
        <v>13.913416000000041</v>
      </c>
      <c r="F49" s="160">
        <v>13.913416000000041</v>
      </c>
      <c r="G49" s="160">
        <v>13.913416000000041</v>
      </c>
      <c r="H49" s="160">
        <v>13.913416000000041</v>
      </c>
      <c r="I49" s="160">
        <v>13.913416000000041</v>
      </c>
      <c r="J49" s="160">
        <v>13.913416000000041</v>
      </c>
    </row>
    <row r="50" spans="2:10">
      <c r="B50" s="161">
        <v>0.15</v>
      </c>
      <c r="C50" s="160">
        <v>15.724060000000009</v>
      </c>
      <c r="D50" s="160">
        <v>15.724060000000009</v>
      </c>
      <c r="E50" s="160">
        <v>15.724060000000009</v>
      </c>
      <c r="F50" s="160">
        <v>15.724060000000009</v>
      </c>
      <c r="G50" s="160">
        <v>15.724060000000009</v>
      </c>
      <c r="H50" s="160">
        <v>15.724060000000009</v>
      </c>
      <c r="I50" s="160">
        <v>15.724060000000009</v>
      </c>
      <c r="J50" s="160">
        <v>15.724060000000009</v>
      </c>
    </row>
    <row r="51" spans="2:10">
      <c r="B51" s="161">
        <v>0.16</v>
      </c>
      <c r="C51" s="160">
        <v>17.534704000000033</v>
      </c>
      <c r="D51" s="160">
        <v>17.534704000000033</v>
      </c>
      <c r="E51" s="160">
        <v>17.534704000000033</v>
      </c>
      <c r="F51" s="160">
        <v>17.534704000000033</v>
      </c>
      <c r="G51" s="160">
        <v>17.534704000000033</v>
      </c>
      <c r="H51" s="160">
        <v>17.534704000000033</v>
      </c>
      <c r="I51" s="160">
        <v>17.534704000000033</v>
      </c>
      <c r="J51" s="160">
        <v>17.534704000000033</v>
      </c>
    </row>
  </sheetData>
  <mergeCells count="9">
    <mergeCell ref="C6:D6"/>
    <mergeCell ref="E6:F6"/>
    <mergeCell ref="G6:H6"/>
    <mergeCell ref="I6:J6"/>
    <mergeCell ref="A25:A31"/>
    <mergeCell ref="C22:D22"/>
    <mergeCell ref="E22:F22"/>
    <mergeCell ref="G22:H22"/>
    <mergeCell ref="A7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61A0-6B01-214A-84F1-4859DE72EEC7}">
  <dimension ref="A1:D14"/>
  <sheetViews>
    <sheetView workbookViewId="0">
      <selection activeCell="H12" sqref="H12"/>
    </sheetView>
  </sheetViews>
  <sheetFormatPr defaultColWidth="10.81640625" defaultRowHeight="14.5"/>
  <cols>
    <col min="1" max="1" width="20.7265625" bestFit="1" customWidth="1"/>
    <col min="2" max="4" width="11.26953125" bestFit="1" customWidth="1"/>
  </cols>
  <sheetData>
    <row r="1" spans="1:4">
      <c r="A1" s="184" t="s">
        <v>94</v>
      </c>
      <c r="B1" s="184" t="s">
        <v>95</v>
      </c>
      <c r="C1" s="184" t="s">
        <v>96</v>
      </c>
      <c r="D1" s="184" t="s">
        <v>97</v>
      </c>
    </row>
    <row r="2" spans="1:4">
      <c r="A2" s="184" t="s">
        <v>98</v>
      </c>
      <c r="B2" s="184">
        <v>2002</v>
      </c>
      <c r="C2" s="184">
        <v>2003</v>
      </c>
      <c r="D2" s="184">
        <v>2004</v>
      </c>
    </row>
    <row r="3" spans="1:4">
      <c r="A3" s="184" t="s">
        <v>99</v>
      </c>
      <c r="B3" s="184">
        <v>2.15</v>
      </c>
      <c r="C3" s="184">
        <v>2.15</v>
      </c>
      <c r="D3" s="184">
        <v>2.15</v>
      </c>
    </row>
    <row r="4" spans="1:4">
      <c r="A4" s="184" t="s">
        <v>100</v>
      </c>
      <c r="B4" s="184">
        <v>1.22</v>
      </c>
      <c r="C4" s="184">
        <v>1.22</v>
      </c>
      <c r="D4" s="184">
        <v>1.22</v>
      </c>
    </row>
    <row r="5" spans="1:4">
      <c r="A5" s="184" t="s">
        <v>101</v>
      </c>
      <c r="B5" s="184">
        <v>0.28999999999999998</v>
      </c>
      <c r="C5" s="184">
        <v>0.28999999999999998</v>
      </c>
      <c r="D5" s="184">
        <v>0.28999999999999998</v>
      </c>
    </row>
    <row r="6" spans="1:4">
      <c r="A6" s="184" t="s">
        <v>102</v>
      </c>
      <c r="B6" s="184">
        <v>0.48</v>
      </c>
      <c r="C6" s="184">
        <v>0.48</v>
      </c>
      <c r="D6" s="184">
        <v>0.48</v>
      </c>
    </row>
    <row r="7" spans="1:4">
      <c r="A7" s="184" t="s">
        <v>103</v>
      </c>
      <c r="B7" s="184">
        <v>0.91</v>
      </c>
      <c r="C7" s="184">
        <v>0.91</v>
      </c>
      <c r="D7" s="184">
        <v>0.91</v>
      </c>
    </row>
    <row r="8" spans="1:4">
      <c r="A8" s="184" t="s">
        <v>104</v>
      </c>
      <c r="B8" s="184">
        <v>1.91</v>
      </c>
      <c r="C8" s="184">
        <v>1.91</v>
      </c>
      <c r="D8" s="184">
        <v>1.91</v>
      </c>
    </row>
    <row r="9" spans="1:4">
      <c r="A9" s="184" t="s">
        <v>105</v>
      </c>
      <c r="B9" s="184">
        <v>2.84</v>
      </c>
      <c r="C9" s="184">
        <v>2.84</v>
      </c>
      <c r="D9" s="184">
        <v>2.84</v>
      </c>
    </row>
    <row r="10" spans="1:4">
      <c r="A10" s="184" t="s">
        <v>106</v>
      </c>
      <c r="B10" s="184">
        <v>12.5</v>
      </c>
      <c r="C10" s="184">
        <v>12.5</v>
      </c>
      <c r="D10" s="184">
        <v>12.5</v>
      </c>
    </row>
    <row r="11" spans="1:4">
      <c r="A11" s="184" t="s">
        <v>107</v>
      </c>
      <c r="B11" s="184">
        <v>1.63</v>
      </c>
      <c r="C11" s="184">
        <v>1.63</v>
      </c>
      <c r="D11" s="184">
        <v>1.63</v>
      </c>
    </row>
    <row r="12" spans="1:4">
      <c r="A12" s="184" t="s">
        <v>108</v>
      </c>
      <c r="B12" s="184">
        <v>5.7000000000000002E-2</v>
      </c>
      <c r="C12" s="184">
        <v>5.7000000000000002E-2</v>
      </c>
      <c r="D12" s="184">
        <v>5.7000000000000002E-2</v>
      </c>
    </row>
    <row r="13" spans="1:4">
      <c r="A13" s="184" t="s">
        <v>109</v>
      </c>
      <c r="B13" s="184">
        <v>9.1999999999999998E-2</v>
      </c>
      <c r="C13" s="184">
        <v>9.1999999999999998E-2</v>
      </c>
      <c r="D13" s="184">
        <v>9.1999999999999998E-2</v>
      </c>
    </row>
    <row r="14" spans="1:4">
      <c r="A14" s="184" t="s">
        <v>110</v>
      </c>
      <c r="B14" s="184">
        <v>0.17599999999999999</v>
      </c>
      <c r="C14" s="184">
        <v>0.17699999999999999</v>
      </c>
      <c r="D14" s="184">
        <v>0.17599999999999999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36A1-F3CD-F347-96E0-9D9D74E12C2E}">
  <dimension ref="T25"/>
  <sheetViews>
    <sheetView workbookViewId="0">
      <selection activeCell="T25" sqref="T25"/>
    </sheetView>
  </sheetViews>
  <sheetFormatPr defaultColWidth="10.81640625" defaultRowHeight="14.5"/>
  <sheetData>
    <row r="25" spans="20:20">
      <c r="T25" s="98" t="s">
        <v>111</v>
      </c>
    </row>
  </sheetData>
  <sheetProtection algorithmName="SHA-512" hashValue="L9AqLDPC+HR0mWt0npadZtqkLTGBQGXRumdNdksoTD/8FRWP6cn0w5MLiY1NNg1PD4I5zRiDmzK18jJl0tak+w==" saltValue="eW1DfXU+T3jsLyOvr50A2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Exhibits 1-3</vt:lpstr>
      <vt:lpstr>Exhibits 4-7</vt:lpstr>
      <vt:lpstr>Exhibit 8 Data</vt:lpstr>
      <vt:lpstr>Sensitivity Scenario Analysis</vt:lpstr>
      <vt:lpstr>Ratio Analysis</vt:lpstr>
      <vt:lpstr>Summer 20</vt:lpstr>
    </vt:vector>
  </TitlesOfParts>
  <Manager/>
  <Company>University of South Florida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Tandon, Arun</dc:creator>
  <cp:keywords/>
  <dc:description/>
  <cp:lastModifiedBy>Julie Clarke</cp:lastModifiedBy>
  <cp:revision/>
  <dcterms:created xsi:type="dcterms:W3CDTF">2012-01-18T17:46:21Z</dcterms:created>
  <dcterms:modified xsi:type="dcterms:W3CDTF">2025-06-18T01:41:23Z</dcterms:modified>
  <cp:category/>
  <cp:contentStatus/>
</cp:coreProperties>
</file>