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e79c55e22ae8ea/Documents/RUT-VIRT-DATA-PT-09-2021-U-B/resources/"/>
    </mc:Choice>
  </mc:AlternateContent>
  <xr:revisionPtr revIDLastSave="3" documentId="8_{C23497D9-69B9-4240-912C-C0FA3DED768D}" xr6:coauthVersionLast="47" xr6:coauthVersionMax="47" xr10:uidLastSave="{24FE6420-770E-4FD4-B8A6-11D4A8188CF0}"/>
  <bookViews>
    <workbookView xWindow="19090" yWindow="-3990" windowWidth="38620" windowHeight="21220" activeTab="2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istics" sheetId="11" r:id="rId4"/>
    <sheet name="Edinburgh Research" sheetId="8" r:id="rId5"/>
    <sheet name="Outcomes Based on Launch Date" sheetId="7" r:id="rId6"/>
    <sheet name="Category Statistics" sheetId="4" r:id="rId7"/>
    <sheet name="Subcategory Statistics" sheetId="5" r:id="rId8"/>
  </sheets>
  <definedNames>
    <definedName name="_xlnm._FilterDatabase" localSheetId="2" hidden="1">Kickstarter!$A$1:$T$4115</definedName>
  </definedNames>
  <calcPr calcId="191029"/>
  <pivotCaches>
    <pivotCache cacheId="11" r:id="rId9"/>
    <pivotCache cacheId="20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D2" i="14"/>
  <c r="B13" i="14"/>
  <c r="C13" i="14"/>
  <c r="B2" i="14"/>
  <c r="E3" i="14"/>
  <c r="E4" i="14"/>
  <c r="E5" i="14"/>
  <c r="E6" i="14"/>
  <c r="E7" i="14"/>
  <c r="E8" i="14"/>
  <c r="E9" i="14"/>
  <c r="E10" i="14"/>
  <c r="E11" i="14"/>
  <c r="E12" i="14"/>
  <c r="C2" i="14"/>
  <c r="D13" i="14"/>
  <c r="D12" i="14"/>
  <c r="D11" i="14"/>
  <c r="D10" i="14"/>
  <c r="D9" i="14"/>
  <c r="D8" i="14"/>
  <c r="D7" i="14"/>
  <c r="D6" i="14"/>
  <c r="D5" i="14"/>
  <c r="D3" i="14"/>
  <c r="D4" i="14"/>
  <c r="C12" i="14"/>
  <c r="C11" i="14"/>
  <c r="C10" i="14"/>
  <c r="C9" i="14"/>
  <c r="C8" i="14"/>
  <c r="C7" i="14"/>
  <c r="C6" i="14"/>
  <c r="C5" i="14"/>
  <c r="C4" i="14"/>
  <c r="C3" i="14"/>
  <c r="B12" i="14"/>
  <c r="B11" i="14"/>
  <c r="B10" i="14"/>
  <c r="B9" i="14"/>
  <c r="B8" i="14"/>
  <c r="B7" i="14"/>
  <c r="B6" i="14"/>
  <c r="B5" i="14"/>
  <c r="B4" i="14"/>
  <c r="B3" i="14"/>
  <c r="C13" i="11"/>
  <c r="C14" i="11" s="1"/>
  <c r="C12" i="11"/>
  <c r="B13" i="11"/>
  <c r="B12" i="11"/>
  <c r="B14" i="11" s="1"/>
  <c r="C11" i="11"/>
  <c r="B11" i="11"/>
  <c r="C6" i="11"/>
  <c r="C5" i="11"/>
  <c r="C7" i="11" s="1"/>
  <c r="C4" i="11"/>
  <c r="B4" i="11"/>
  <c r="B6" i="11"/>
  <c r="B5" i="11"/>
  <c r="B7" i="11" s="1"/>
  <c r="C10" i="11"/>
  <c r="B10" i="11"/>
  <c r="C9" i="11"/>
  <c r="B9" i="11"/>
  <c r="C3" i="11"/>
  <c r="B3" i="11"/>
  <c r="C2" i="11"/>
  <c r="B2" i="11"/>
  <c r="B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14" l="1"/>
  <c r="E2" i="14"/>
</calcChain>
</file>

<file path=xl/sharedStrings.xml><?xml version="1.0" encoding="utf-8"?>
<sst xmlns="http://schemas.openxmlformats.org/spreadsheetml/2006/main" count="33052" uniqueCount="8419">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</sst>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  <numFmt numFmtId="17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173" fontId="0" fillId="0" borderId="0" xfId="0" applyNumberFormat="1"/>
    <xf numFmtId="173" fontId="0" fillId="0" borderId="0" xfId="1" applyNumberFormat="1" applyFont="1"/>
    <xf numFmtId="174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1-4998-AD47-755D3131FAB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1-4998-AD47-755D3131FAB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1-4998-AD47-755D3131F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065984"/>
        <c:axId val="414069312"/>
      </c:lineChart>
      <c:catAx>
        <c:axId val="4140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69312"/>
        <c:crosses val="autoZero"/>
        <c:auto val="1"/>
        <c:lblAlgn val="ctr"/>
        <c:lblOffset val="100"/>
        <c:noMultiLvlLbl val="0"/>
      </c:catAx>
      <c:valAx>
        <c:axId val="4140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0.0%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9-4FF6-AE58-37E42F62B2E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0.0%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9-4FF6-AE58-37E42F62B2E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Goals'!$H$2:$H$15</c:f>
              <c:numCache>
                <c:formatCode>0.0%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9-4FF6-AE58-37E42F62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505008"/>
        <c:axId val="1388525808"/>
      </c:lineChart>
      <c:catAx>
        <c:axId val="13885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25808"/>
        <c:crosses val="autoZero"/>
        <c:auto val="1"/>
        <c:lblAlgn val="ctr"/>
        <c:lblOffset val="100"/>
        <c:noMultiLvlLbl val="0"/>
      </c:catAx>
      <c:valAx>
        <c:axId val="13885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F-4A1B-AD25-30DAB1D041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F-4A1B-AD25-30DAB1D041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F-4A1B-AD25-30DAB1D041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8F-4A1B-AD25-30DAB1D04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464848"/>
        <c:axId val="233465680"/>
      </c:lineChart>
      <c:catAx>
        <c:axId val="2334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65680"/>
        <c:crosses val="autoZero"/>
        <c:auto val="1"/>
        <c:lblAlgn val="ctr"/>
        <c:lblOffset val="100"/>
        <c:noMultiLvlLbl val="0"/>
      </c:catAx>
      <c:valAx>
        <c:axId val="2334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E-4655-9948-6568FC56E2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2E-4655-9948-6568FC56E2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2E-4655-9948-6568FC56E2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2E-4655-9948-6568FC56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661568"/>
        <c:axId val="411663232"/>
      </c:barChart>
      <c:catAx>
        <c:axId val="4116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63232"/>
        <c:crosses val="autoZero"/>
        <c:auto val="1"/>
        <c:lblAlgn val="ctr"/>
        <c:lblOffset val="100"/>
        <c:noMultiLvlLbl val="0"/>
      </c:catAx>
      <c:valAx>
        <c:axId val="41166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A-403A-A68E-BDD7CBB114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A-403A-A68E-BDD7CBB114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A-403A-A68E-BDD7CBB11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275792"/>
        <c:axId val="615270800"/>
      </c:barChart>
      <c:catAx>
        <c:axId val="6152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70800"/>
        <c:crosses val="autoZero"/>
        <c:auto val="1"/>
        <c:lblAlgn val="ctr"/>
        <c:lblOffset val="100"/>
        <c:noMultiLvlLbl val="0"/>
      </c:catAx>
      <c:valAx>
        <c:axId val="6152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187324</xdr:colOff>
      <xdr:row>7</xdr:row>
      <xdr:rowOff>136524</xdr:rowOff>
    </xdr:from>
    <xdr:to>
      <xdr:col>19</xdr:col>
      <xdr:colOff>374649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015CA-47B8-49D2-AC2D-0813DBF50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606424</xdr:colOff>
      <xdr:row>6</xdr:row>
      <xdr:rowOff>168274</xdr:rowOff>
    </xdr:from>
    <xdr:to>
      <xdr:col>21</xdr:col>
      <xdr:colOff>546099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BAE66-2A0B-40FD-BA2D-04D30DBA3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3</xdr:row>
      <xdr:rowOff>180974</xdr:rowOff>
    </xdr:from>
    <xdr:to>
      <xdr:col>21</xdr:col>
      <xdr:colOff>139700</xdr:colOff>
      <xdr:row>26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9A6A5-51DF-4E67-A071-FEA484734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514349</xdr:colOff>
      <xdr:row>7</xdr:row>
      <xdr:rowOff>60324</xdr:rowOff>
    </xdr:from>
    <xdr:to>
      <xdr:col>22</xdr:col>
      <xdr:colOff>358774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CE492-2CC9-40AF-A032-86C95CF46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476249</xdr:colOff>
      <xdr:row>12</xdr:row>
      <xdr:rowOff>22224</xdr:rowOff>
    </xdr:from>
    <xdr:to>
      <xdr:col>18</xdr:col>
      <xdr:colOff>206374</xdr:colOff>
      <xdr:row>31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CF01E-F62C-48A7-8F41-49AB5F1E2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o" refreshedDate="44478.013356944444" createdVersion="7" refreshedVersion="7" minRefreshableVersion="3" recordCount="4114" xr:uid="{5835C595-CDB7-4E48-9C22-F47FB00F6C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o" refreshedDate="44478.036014004632" createdVersion="7" refreshedVersion="7" minRefreshableVersion="3" recordCount="4115" xr:uid="{3415DAC1-CC37-4F67-AC2C-F6E1FB89CC4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o" refreshedDate="44478.086514236114" createdVersion="7" refreshedVersion="7" minRefreshableVersion="3" recordCount="4114" xr:uid="{1AD9639F-F0AA-46E0-8296-72A164892DF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33A5F-F537-4B6A-B4AE-F7B77D4C09D0}" name="PivotTable6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5FD66-DCE6-4DE1-85A9-EB5BCB004268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B351C-BEF3-406F-AB7A-4CBF2FD56377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44302-F451-4E48-A962-8732EA8F7036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AE4A-B246-4BEA-B499-31F449E6C58F}">
  <dimension ref="A1:E18"/>
  <sheetViews>
    <sheetView workbookViewId="0">
      <selection activeCell="C32" sqref="C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8360</v>
      </c>
      <c r="B1" t="s">
        <v>8315</v>
      </c>
    </row>
    <row r="2" spans="1:5" x14ac:dyDescent="0.25">
      <c r="A2" s="11" t="s">
        <v>8383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8380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8381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8382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CFE2-9EF6-4EFD-8297-4B7CAD3F11BC}">
  <dimension ref="A1:H13"/>
  <sheetViews>
    <sheetView workbookViewId="0">
      <selection activeCell="C20" sqref="C20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8384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25">
      <c r="A2" t="s">
        <v>8407</v>
      </c>
      <c r="B2">
        <f>COUNTIFS(Kickstarter!F:F, "successful",Kickstarter!D:D, "&lt;1000", Kickstarter!R:R, "plays")</f>
        <v>141</v>
      </c>
      <c r="C2">
        <f>COUNTIFS(Kickstarter!F:F, "failed",Kickstarter!D:D, "&lt;1000", Kickstarter!R:R, "plays")</f>
        <v>45</v>
      </c>
      <c r="D2">
        <f>COUNTIFS(Kickstarter!F:F, "canceled",Kickstarter!D:D, "&lt;1000", Kickstarter!R:R,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8408</v>
      </c>
      <c r="B3">
        <f>COUNTIFS(Kickstarter!$F:$F, "successful",Kickstarter!$D:$D, "&gt;=1000", Kickstarter!$R:$R, "plays", Kickstarter!$D:$D, "&lt;=4999")</f>
        <v>388</v>
      </c>
      <c r="C3">
        <f>COUNTIFS(Kickstarter!$F:$F, "failed",Kickstarter!$D:$D, "&gt;=1000", Kickstarter!$R:$R, "plays", Kickstarter!$D:$D, "&lt;=4999")</f>
        <v>146</v>
      </c>
      <c r="D3">
        <f>COUNTIFS(Kickstarter!$F:$F, "canceled",Kickstarter!$D:$D, "&gt;=1000", Kickstarter!$R:$R, "plays", Kickstarter!$D:$D, 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8409</v>
      </c>
      <c r="B4">
        <f>COUNTIFS(Kickstarter!$F:$F, "successful",Kickstarter!$D:$D, "&gt;=5000", Kickstarter!$R:$R, "plays", Kickstarter!$D:$D, "&lt;=9999")</f>
        <v>93</v>
      </c>
      <c r="C4">
        <f>COUNTIFS(Kickstarter!$F:$F, "failed",Kickstarter!$D:$D, "&gt;=5000", Kickstarter!$R:$R, "plays", Kickstarter!$D:$D, "&lt;=9999")</f>
        <v>76</v>
      </c>
      <c r="D4">
        <f>COUNTIFS(Kickstarter!$F:$F, "canceled",Kickstarter!$D:$D, "&gt;=5000", Kickstarter!$R:$R, "plays", Kickstarter!$D:$D, 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8410</v>
      </c>
      <c r="B5">
        <f>COUNTIFS(Kickstarter!$F:$F, "successful",Kickstarter!$D:$D, "&gt;=10000", Kickstarter!$R:$R, "plays", Kickstarter!$D:$D, "&lt;=14999")</f>
        <v>39</v>
      </c>
      <c r="C5">
        <f>COUNTIFS(Kickstarter!$F:$F, "failed",Kickstarter!$D:$D, "&gt;=10000", Kickstarter!$R:$R, "plays", Kickstarter!$D:$D, "&lt;=14999")</f>
        <v>33</v>
      </c>
      <c r="D5">
        <f>COUNTIFS(Kickstarter!$F:$F, "canceled",Kickstarter!$D:$D, "&gt;=10000", Kickstarter!$R:$R, "plays", Kickstarter!$D:$D, 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8411</v>
      </c>
      <c r="B6">
        <f>COUNTIFS(Kickstarter!F:F, "successful",Kickstarter!D:D, "&gt;=15000", Kickstarter!R:R, "plays", Kickstarter!D:D, "&lt;=19999")</f>
        <v>12</v>
      </c>
      <c r="C6">
        <f>COUNTIFS(Kickstarter!F:F, "failed",Kickstarter!D:D, "&gt;=15000", Kickstarter!R:R, "plays", Kickstarter!D:D, "&lt;=19999")</f>
        <v>12</v>
      </c>
      <c r="D6">
        <f>COUNTIFS(Kickstarter!F:F, "canceled",Kickstarter!D:D, "&gt;=15000", Kickstarter!R:R, "plays", Kickstarter!D:D, 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8412</v>
      </c>
      <c r="B7">
        <f>COUNTIFS(Kickstarter!F:F, "successful",Kickstarter!D:D, "&gt;=20000", Kickstarter!R:R, "plays", Kickstarter!D:D, "&lt;=24999")</f>
        <v>9</v>
      </c>
      <c r="C7">
        <f>COUNTIFS(Kickstarter!F:F, "failed",Kickstarter!D:D, "&gt;=20000", Kickstarter!R:R, "plays", Kickstarter!D:D, "&lt;=24999")</f>
        <v>11</v>
      </c>
      <c r="D7">
        <f>COUNTIFS(Kickstarter!F:F, "canceled",Kickstarter!D:D, "&gt;=20000", Kickstarter!R:R, "plays", Kickstarter!D:D, 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8413</v>
      </c>
      <c r="B8">
        <f>COUNTIFS(Kickstarter!F:F, "successful",Kickstarter!D:D, "&gt;=25000", Kickstarter!R:R, "plays", Kickstarter!D:D, "&lt;=29999")</f>
        <v>1</v>
      </c>
      <c r="C8">
        <f>COUNTIFS(Kickstarter!F:F, "failed",Kickstarter!D:D, "&gt;=25000", Kickstarter!R:R, "plays", Kickstarter!D:D, "&lt;=29999")</f>
        <v>4</v>
      </c>
      <c r="D8">
        <f>COUNTIFS(Kickstarter!F:F, "canceled",Kickstarter!D:D, "&gt;=25000", Kickstarter!R:R, "plays", Kickstarter!D:D, 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8414</v>
      </c>
      <c r="B9">
        <f>COUNTIFS(Kickstarter!F:F, "successful",Kickstarter!D:D, "&gt;=30000", Kickstarter!R:R, "plays", Kickstarter!D:D, "&lt;=34999")</f>
        <v>3</v>
      </c>
      <c r="C9">
        <f>COUNTIFS(Kickstarter!F:F, "failed",Kickstarter!D:D, "&gt;=30000", Kickstarter!R:R, "plays", Kickstarter!D:D, "&lt;=34999")</f>
        <v>8</v>
      </c>
      <c r="D9">
        <f>COUNTIFS(Kickstarter!F:F, "canceled",Kickstarter!D:D, "&gt;=30000", Kickstarter!R:R, "plays", Kickstarter!D:D, 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8415</v>
      </c>
      <c r="B10">
        <f>COUNTIFS(Kickstarter!F:F, "successful",Kickstarter!D:D, "&gt;=35000", Kickstarter!R:R, "plays", Kickstarter!D:D, "&lt;=39999")</f>
        <v>4</v>
      </c>
      <c r="C10">
        <f>COUNTIFS(Kickstarter!F:F, "failed",Kickstarter!D:D, "&gt;=35000", Kickstarter!R:R, "plays", Kickstarter!D:D, "&lt;=39999")</f>
        <v>2</v>
      </c>
      <c r="D10">
        <f>COUNTIFS(Kickstarter!F:F, "canceled",Kickstarter!D:D, "&gt;=35000", Kickstarter!R:R, "plays", Kickstarter!D:D, 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8416</v>
      </c>
      <c r="B11">
        <f>COUNTIFS(Kickstarter!F:F, "successful",Kickstarter!D:D, "&gt;=40000", Kickstarter!R:R, "plays", Kickstarter!D:D, "&lt;=44999")</f>
        <v>2</v>
      </c>
      <c r="C11">
        <f>COUNTIFS(Kickstarter!F:F, "failed",Kickstarter!D:D, "&gt;=40000", Kickstarter!R:R, "plays", Kickstarter!D:D, "&lt;=44999")</f>
        <v>1</v>
      </c>
      <c r="D11">
        <f>COUNTIFS(Kickstarter!F:F, "canceled",Kickstarter!D:D, "&gt;=40000", Kickstarter!R:R, "plays", Kickstarter!D:D, 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8417</v>
      </c>
      <c r="B12">
        <f>COUNTIFS(Kickstarter!F:F, "successful",Kickstarter!D:D, "&gt;=45000", Kickstarter!R:R, "plays", Kickstarter!D:D, "&lt;=49999")</f>
        <v>0</v>
      </c>
      <c r="C12">
        <f>COUNTIFS(Kickstarter!F:F, "failed",Kickstarter!D:D, "&gt;=45000", Kickstarter!R:R, "plays", Kickstarter!D:D, "&lt;=49999")</f>
        <v>1</v>
      </c>
      <c r="D12">
        <f>COUNTIFS(Kickstarter!F:F, "canceled",Kickstarter!D:D, "&gt;=45000", Kickstarter!R:R, "plays", Kickstarter!D:D, 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8418</v>
      </c>
      <c r="B13">
        <f>COUNTIFS(Kickstarter!F:F, "successful",Kickstarter!D:D, "&gt;=50000", Kickstarter!R:R, "plays")</f>
        <v>2</v>
      </c>
      <c r="C13">
        <f>COUNTIFS(Kickstarter!F:F, "failed",Kickstarter!D:D, "&gt;=50000", Kickstarter!R:R, "plays")</f>
        <v>14</v>
      </c>
      <c r="D13">
        <f>COUNTIFS(Kickstarter!F:F, "canceled",Kickstarter!D:D, "&gt;50000", 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34" sqref="F13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  <c r="U1" s="1" t="s">
        <v>8383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E369-688D-4A63-9F89-A099F74441DD}">
  <dimension ref="A1:C14"/>
  <sheetViews>
    <sheetView workbookViewId="0">
      <selection activeCell="B1" sqref="B1:C1048576"/>
    </sheetView>
  </sheetViews>
  <sheetFormatPr defaultRowHeight="15" x14ac:dyDescent="0.25"/>
  <cols>
    <col min="1" max="1" width="25" bestFit="1" customWidth="1"/>
    <col min="2" max="2" width="12.140625" bestFit="1" customWidth="1"/>
    <col min="3" max="3" width="12.710937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8393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5">
      <c r="A6" t="s">
        <v>8394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25">
      <c r="A7" t="s">
        <v>8395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8396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8397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8398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8399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3ADD-7F8D-4986-AACC-49A2863EFC6E}">
  <dimension ref="A1:D6"/>
  <sheetViews>
    <sheetView workbookViewId="0">
      <selection activeCell="B52" sqref="B5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2" t="s">
        <v>1</v>
      </c>
      <c r="B1" s="17" t="s">
        <v>4110</v>
      </c>
      <c r="C1" t="s">
        <v>8384</v>
      </c>
      <c r="D1" t="s">
        <v>8385</v>
      </c>
    </row>
    <row r="2" spans="1:4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F474-6637-481C-8E70-BA82EA28D637}">
  <dimension ref="A1:F22"/>
  <sheetViews>
    <sheetView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8360</v>
      </c>
      <c r="B1" t="s">
        <v>8315</v>
      </c>
    </row>
    <row r="2" spans="1:6" x14ac:dyDescent="0.25">
      <c r="A2" s="11" t="s">
        <v>8383</v>
      </c>
      <c r="B2" t="s">
        <v>8364</v>
      </c>
    </row>
    <row r="4" spans="1:6" x14ac:dyDescent="0.25">
      <c r="A4" s="11" t="s">
        <v>8363</v>
      </c>
      <c r="B4" s="11" t="s">
        <v>8358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8359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5AEA-E662-4EF8-9D65-E5B5AEB9AAF3}">
  <dimension ref="A1:F6"/>
  <sheetViews>
    <sheetView workbookViewId="0">
      <selection activeCell="X10" sqref="X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8358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BC13-225B-45C1-8A28-975B5A22BD4F}">
  <dimension ref="A1:E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8360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clarosjorge21@gmail.com</cp:lastModifiedBy>
  <dcterms:created xsi:type="dcterms:W3CDTF">2017-04-20T15:17:24Z</dcterms:created>
  <dcterms:modified xsi:type="dcterms:W3CDTF">2021-10-09T07:33:36Z</dcterms:modified>
</cp:coreProperties>
</file>