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A0E026E5-2B3F-40D6-A7CB-BEB4272312A5}"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PIVOT!$A$108:$AHW$118</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30" i="14" l="1"/>
  <c r="E287" i="14"/>
  <c r="E317" i="14"/>
  <c r="E540" i="14"/>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00" i="14" l="1"/>
  <c r="H297" i="7"/>
  <c r="S551" i="14"/>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<sst xmlns="http://schemas.openxmlformats.org/spreadsheetml/2006/main" count="19482" uniqueCount="3632">
  <si>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</si>
  <si>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</si>
  <si>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</si>
  <si>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</si>
  <si>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</si>
  <si>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</si>
  <si>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</si>
  <si>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</si>
  <si>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</si>
  <si>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</si>
  <si>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</si>
  <si>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</si>
  <si>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</si>
  <si>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</si>
  <si>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</si>
  <si>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</si>
  <si>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</si>
  <si>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</si>
  <si>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</si>
  <si>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</si>
  <si>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</si>
  <si>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</si>
  <si>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</si>
  <si>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</si>
  <si>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</si>
  <si>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</si>
  <si>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</si>
  <si>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</si>
  <si>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</si>
  <si>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</si>
  <si>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</si>
  <si>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</si>
  <si>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</si>
  <si>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</si>
  <si>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</si>
  <si>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</si>
  <si>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</si>
  <si>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</si>
  <si>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</si>
  <si>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</si>
  <si>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</si>
  <si>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</si>
  <si>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</si>
  <si>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</si>
  <si>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</si>
  <si>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</si>
  <si>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</si>
  <si>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</si>
  <si>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</si>
  <si>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</si>
  <si>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</si>
  <si>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</si>
  <si>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</si>
  <si>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</si>
  <si>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</si>
  <si>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</si>
  <si>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</si>
  <si>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</si>
  <si>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</si>
  <si>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</si>
  <si>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</si>
  <si>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</si>
  <si>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</si>
  <si>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</si>
  <si>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</si>
  <si>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</si>
  <si>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</si>
  <si>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</si>
  <si>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</si>
  <si>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</si>
  <si>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</si>
  <si>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</si>
  <si>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</si>
  <si>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</si>
  <si>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</si>
  <si>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</si>
  <si>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</si>
  <si>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</si>
  <si>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</si>
  <si>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</si>
  <si>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</si>
  <si>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</si>
  <si>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</si>
  <si>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</si>
  <si>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</si>
  <si>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</si>
  <si>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</si>
  <si>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</si>
  <si>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</si>
  <si>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</si>
  <si>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</si>
  <si>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</si>
  <si>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</si>
  <si>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</si>
  <si>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</si>
  <si>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</si>
  <si>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</si>
  <si>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</si>
  <si>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</si>
  <si>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</si>
  <si>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</si>
  <si>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</si>
  <si>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</si>
  <si>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</si>
  <si>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</si>
  <si>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</si>
  <si>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</si>
  <si>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</si>
  <si>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</si>
  <si>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</si>
  <si>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</si>
  <si>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</si>
  <si>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</si>
  <si>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</si>
  <si>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</si>
  <si>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</si>
  <si>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</si>
  <si>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</si>
  <si>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</si>
  <si>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</si>
  <si>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</si>
  <si>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</si>
  <si>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</si>
  <si>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</si>
  <si>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</si>
  <si>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</si>
  <si>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</si>
  <si>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</si>
  <si>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</si>
  <si>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</si>
  <si>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</si>
  <si>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</si>
  <si>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</si>
  <si>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</si>
  <si>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</si>
  <si>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</si>
  <si>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</si>
  <si>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</si>
  <si>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</si>
  <si>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</si>
  <si>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</si>
  <si>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</si>
  <si>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</si>
  <si>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</si>
  <si>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</si>
  <si>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</si>
  <si>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</si>
  <si>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</si>
  <si>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</si>
  <si>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</si>
  <si>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</si>
  <si>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</si>
  <si>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</si>
  <si>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</si>
  <si>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</si>
  <si>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</si>
  <si>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</si>
  <si>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</si>
  <si>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</si>
  <si>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</si>
  <si>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</si>
  <si>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</si>
  <si>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</si>
  <si>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</si>
  <si>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</si>
  <si>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</si>
  <si>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</si>
  <si>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</si>
  <si>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</si>
  <si>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</si>
  <si>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</si>
  <si>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</si>
  <si>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</si>
  <si>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</si>
  <si>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</si>
  <si>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</si>
  <si>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</si>
  <si>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</si>
  <si>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</si>
  <si>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</si>
  <si>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</si>
  <si>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</si>
  <si>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</si>
  <si>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</si>
  <si>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</si>
  <si>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</si>
  <si>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</si>
  <si>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</si>
  <si>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</si>
  <si>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</si>
  <si>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</si>
  <si>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</si>
  <si>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</si>
  <si>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</si>
  <si>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</si>
  <si>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</si>
  <si>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</si>
  <si>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</si>
  <si>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</si>
  <si>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</si>
  <si>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</si>
  <si>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</si>
  <si>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</si>
  <si>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</si>
  <si>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</si>
  <si>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</si>
  <si>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</si>
  <si>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</si>
  <si>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</si>
  <si>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</si>
  <si>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</si>
  <si>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</si>
  <si>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</si>
  <si>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</si>
  <si>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</si>
  <si>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</si>
  <si>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</si>
  <si>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</si>
  <si>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</si>
  <si>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</si>
  <si>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</si>
  <si>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</si>
  <si>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</si>
  <si>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</si>
  <si>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</si>
  <si>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</si>
  <si>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</si>
  <si>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</si>
  <si>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</si>
  <si>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</si>
  <si>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</si>
  <si>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</si>
  <si>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</si>
  <si>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</si>
  <si>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</si>
  <si>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</si>
  <si>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</si>
  <si>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</si>
  <si>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</si>
  <si>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</si>
  <si>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</si>
  <si>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</si>
  <si>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</si>
  <si>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</si>
  <si>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</si>
  <si>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</si>
  <si>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</si>
  <si>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</si>
  <si>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</si>
  <si>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</si>
  <si>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</si>
  <si>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</si>
  <si>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</si>
  <si>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</si>
  <si>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</si>
  <si>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</si>
  <si>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</si>
  <si>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</si>
  <si>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</si>
  <si>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</si>
  <si>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</si>
  <si>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</si>
  <si>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</si>
  <si>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</si>
  <si>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</si>
  <si>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</si>
  <si>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</si>
  <si>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</si>
  <si>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</si>
  <si>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</si>
  <si>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</si>
  <si>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</si>
  <si>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</si>
  <si>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</si>
  <si>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</si>
  <si>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</si>
  <si>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</si>
  <si>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</si>
  <si>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</si>
  <si>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</si>
  <si>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</si>
  <si>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</si>
  <si>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</si>
  <si>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</si>
  <si>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</si>
  <si>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</si>
  <si>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</si>
  <si>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</si>
  <si>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</si>
  <si>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</si>
  <si>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</si>
  <si>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</si>
  <si>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</si>
  <si>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</si>
  <si>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</si>
  <si>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</si>
  <si>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</si>
  <si>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</si>
  <si>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</si>
  <si>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</si>
  <si>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</si>
  <si>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</si>
  <si>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</si>
  <si>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</si>
  <si>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</si>
  <si>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</si>
  <si>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</si>
  <si>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</si>
  <si>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</si>
  <si>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</si>
  <si>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</si>
  <si>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</si>
  <si>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</si>
  <si>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</si>
  <si>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</si>
  <si>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</si>
  <si>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</si>
  <si>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</si>
  <si>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</si>
  <si>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</si>
  <si>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</si>
  <si>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</si>
  <si>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</si>
  <si>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</si>
  <si>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</si>
  <si>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</si>
  <si>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</si>
  <si>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</si>
  <si>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</si>
  <si>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</si>
  <si>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</si>
  <si>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</si>
  <si>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</si>
  <si>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</si>
  <si>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</si>
  <si>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</si>
  <si>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</si>
  <si>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</si>
  <si>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</si>
  <si>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</si>
  <si>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</si>
  <si>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</si>
  <si>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</si>
  <si>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</si>
  <si>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</si>
  <si>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</si>
  <si>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</si>
  <si>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</si>
  <si>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</si>
  <si>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</si>
  <si>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</si>
  <si>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</si>
  <si>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</si>
  <si>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</si>
  <si>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</si>
  <si>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</si>
  <si>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</si>
  <si>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</si>
  <si>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</si>
  <si>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</si>
  <si>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</si>
  <si>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</si>
  <si>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</si>
  <si>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</si>
  <si>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</si>
  <si>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</si>
  <si>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</si>
  <si>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</si>
  <si>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</si>
  <si>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</si>
  <si>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</si>
  <si>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</si>
  <si>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</si>
  <si>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</si>
  <si>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</si>
  <si>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</si>
  <si>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</si>
  <si>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</si>
  <si>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</si>
  <si>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</si>
  <si>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</si>
  <si>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</si>
  <si>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</si>
  <si>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</si>
  <si>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</si>
  <si>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</si>
  <si>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</si>
  <si>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</si>
  <si>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</si>
  <si>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</si>
  <si>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</si>
  <si>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</si>
  <si>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</si>
  <si>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</si>
  <si>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</si>
  <si>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</si>
  <si>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</si>
  <si>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</si>
  <si>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</si>
  <si>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</si>
  <si>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</si>
  <si>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</si>
  <si>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</si>
  <si>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</si>
  <si>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</si>
  <si>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</si>
  <si>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</si>
  <si>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</si>
  <si>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</si>
  <si>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</si>
  <si>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</si>
  <si>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</si>
  <si>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</si>
  <si>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</si>
  <si>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</si>
  <si>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</si>
  <si>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</si>
  <si>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</si>
  <si>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</si>
  <si>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</si>
  <si>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</si>
  <si>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</si>
  <si>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</si>
  <si>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</si>
  <si>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</si>
  <si>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</si>
  <si>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</si>
  <si>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</si>
  <si>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</si>
  <si>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</si>
  <si>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</si>
  <si>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</si>
  <si>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</si>
  <si>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</si>
  <si>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</si>
  <si>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</si>
  <si>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</si>
  <si>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</si>
  <si>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</si>
  <si>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</si>
  <si>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</si>
  <si>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</si>
  <si>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</si>
  <si>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</si>
  <si>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</si>
  <si>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</si>
  <si>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</si>
  <si>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</si>
  <si>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</si>
  <si>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</si>
  <si>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</si>
  <si>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</si>
  <si>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</si>
  <si>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</si>
  <si>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</si>
  <si>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</si>
  <si>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</si>
  <si>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</si>
  <si>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</si>
  <si>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</si>
  <si>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</si>
  <si>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</si>
  <si>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</si>
  <si>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</si>
  <si>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</si>
  <si>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</si>
  <si>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</si>
  <si>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</si>
  <si>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</si>
  <si>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</si>
  <si>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</si>
  <si>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</si>
  <si>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</si>
  <si>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</si>
  <si>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</si>
  <si>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</si>
  <si>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</si>
  <si>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</si>
  <si>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</si>
  <si>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</si>
  <si>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</si>
  <si>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</si>
  <si>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</si>
  <si>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</si>
  <si>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</si>
  <si>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</si>
  <si>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</si>
  <si>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</si>
  <si>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</si>
  <si>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</si>
  <si>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</si>
  <si>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</si>
  <si>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</si>
  <si>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</si>
  <si>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</si>
  <si>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</si>
  <si>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</si>
  <si>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</si>
  <si>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</si>
  <si>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</si>
  <si>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</si>
  <si>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</si>
  <si>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</si>
  <si>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</si>
  <si>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</si>
  <si>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</si>
  <si>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</si>
  <si>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</si>
  <si>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</si>
  <si>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</si>
  <si>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</si>
  <si>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</si>
  <si>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</si>
  <si>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</si>
  <si>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</si>
  <si>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</si>
  <si>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</si>
  <si>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</si>
  <si>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</si>
  <si>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</si>
  <si>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</si>
  <si>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</si>
  <si>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</si>
  <si>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</si>
  <si>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</si>
  <si>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</si>
  <si>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</si>
  <si>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</si>
  <si>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</si>
  <si>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</si>
  <si>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</si>
  <si>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</si>
  <si>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</si>
  <si>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</si>
  <si>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</si>
  <si>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</si>
  <si>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</si>
  <si>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</si>
  <si>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</si>
  <si>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</si>
  <si>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</si>
  <si>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</si>
  <si>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</si>
  <si>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</si>
  <si>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</si>
  <si>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</si>
  <si>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</si>
  <si>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</si>
  <si>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</si>
  <si>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</si>
  <si>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</si>
  <si>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</si>
  <si>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</si>
  <si>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</si>
  <si>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</si>
  <si>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</si>
  <si>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</si>
  <si>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</si>
  <si>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</si>
  <si>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</si>
  <si>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</si>
  <si>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</si>
  <si>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</si>
  <si>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</si>
  <si>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</si>
  <si>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</si>
  <si>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</si>
  <si>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</si>
  <si>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</si>
  <si>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</si>
  <si>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</si>
  <si>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</si>
  <si>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</si>
  <si>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</si>
  <si>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</si>
  <si>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</si>
  <si>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</si>
  <si>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</si>
  <si>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</si>
  <si>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</si>
  <si>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</si>
  <si>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</si>
  <si>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</si>
  <si>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</si>
  <si>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</si>
  <si>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</si>
  <si>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</si>
  <si>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</si>
  <si>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</si>
  <si>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</si>
  <si>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</si>
  <si>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</si>
  <si>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</si>
  <si>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</si>
  <si>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</si>
  <si>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</si>
  <si>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</si>
  <si>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</si>
  <si>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</si>
  <si>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</si>
  <si>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</si>
  <si>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</si>
  <si>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</si>
  <si>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</si>
  <si>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</si>
  <si>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</si>
  <si>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</si>
  <si>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</si>
  <si>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</si>
  <si>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</si>
  <si>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</si>
  <si>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</si>
  <si>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</si>
  <si>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</si>
  <si>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</si>
  <si>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</si>
  <si>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</si>
  <si>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</si>
  <si>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</si>
  <si>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</si>
  <si>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</si>
  <si>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</si>
  <si>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</si>
  <si>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</si>
  <si>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</si>
  <si>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</si>
  <si>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</si>
  <si>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</si>
  <si>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</si>
  <si>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</si>
  <si>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</si>
  <si>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</si>
  <si>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</si>
  <si>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</si>
  <si>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</si>
  <si>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</si>
  <si>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</si>
  <si>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</si>
  <si>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</si>
  <si>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</si>
  <si>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</si>
  <si>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</si>
  <si>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</si>
  <si>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</si>
  <si>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</si>
  <si>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</si>
  <si>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</si>
  <si>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</si>
  <si>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</si>
  <si>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</si>
  <si>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</si>
  <si>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</si>
  <si>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</si>
  <si>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</si>
  <si>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</si>
  <si>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</si>
  <si>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</si>
  <si>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</si>
  <si>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</si>
  <si>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</si>
  <si>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</si>
  <si>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</si>
  <si>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</si>
  <si>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</si>
  <si>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</si>
  <si>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</si>
  <si>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</si>
  <si>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</si>
  <si>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</si>
  <si>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</si>
  <si>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</si>
  <si>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</si>
  <si>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</si>
  <si>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</si>
  <si>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</si>
  <si>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</si>
  <si>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</si>
  <si>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</si>
  <si>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</si>
  <si>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</si>
  <si>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</si>
  <si>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</si>
  <si>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</si>
  <si>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</si>
  <si>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</si>
  <si>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</si>
  <si>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</si>
  <si>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</si>
  <si>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</si>
  <si>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</si>
  <si>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</si>
  <si>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</si>
  <si>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</si>
  <si>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</si>
  <si>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</si>
  <si>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</si>
  <si>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</si>
  <si>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</si>
  <si>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</si>
  <si>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</si>
  <si>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</si>
  <si>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</si>
  <si>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</si>
  <si>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</si>
  <si>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</si>
  <si>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</si>
  <si>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</si>
  <si>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</si>
  <si>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</si>
  <si>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</si>
  <si>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</si>
  <si>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</si>
  <si>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</si>
  <si>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</si>
  <si>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</si>
  <si>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</si>
  <si>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</si>
  <si>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</si>
  <si>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</si>
  <si>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</si>
  <si>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</si>
  <si>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</si>
  <si>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</si>
  <si>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</si>
  <si>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</si>
  <si>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</si>
  <si>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</si>
  <si>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</si>
  <si>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</si>
  <si>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</si>
  <si>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</si>
  <si>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</si>
  <si>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</si>
  <si>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</si>
  <si>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</si>
  <si>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</si>
  <si>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</si>
  <si>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</si>
  <si>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</si>
  <si>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</si>
  <si>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</si>
  <si>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</si>
  <si>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</si>
  <si>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</si>
  <si>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</si>
  <si>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</si>
  <si>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</si>
  <si>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</si>
  <si>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</si>
  <si>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</si>
  <si>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</si>
  <si>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</si>
  <si>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</si>
  <si>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</si>
  <si>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</si>
  <si>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</si>
  <si>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</si>
  <si>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</si>
  <si>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</si>
  <si>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</si>
  <si>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</si>
  <si>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</si>
  <si>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</si>
  <si>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</si>
  <si>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</si>
  <si>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</si>
  <si>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</si>
  <si>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</si>
  <si>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</si>
  <si>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</si>
  <si>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</si>
  <si>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</si>
  <si>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</si>
  <si>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</si>
  <si>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</si>
  <si>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</si>
  <si>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</si>
  <si>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</si>
  <si>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</si>
  <si>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</si>
  <si>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</si>
  <si>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</si>
  <si>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</si>
  <si>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</si>
  <si>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</si>
  <si>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</si>
  <si>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</si>
  <si>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</si>
  <si>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</si>
  <si>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</si>
  <si>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</si>
  <si>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</si>
  <si>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</si>
  <si>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</si>
  <si>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</si>
  <si>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</si>
  <si>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</si>
  <si>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</si>
  <si>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</si>
  <si>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</si>
  <si>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</si>
  <si>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</si>
  <si>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</si>
  <si>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</si>
  <si>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</si>
  <si>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</si>
  <si>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</si>
  <si>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</si>
  <si>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</si>
  <si>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</si>
  <si>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</si>
  <si>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</si>
  <si>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</si>
  <si>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</si>
  <si>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</si>
  <si>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</si>
  <si>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</si>
  <si>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</si>
  <si>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</si>
  <si>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</si>
  <si>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</si>
  <si>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</si>
  <si>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</si>
  <si>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</si>
  <si>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</si>
  <si>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</si>
  <si>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</si>
  <si>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</si>
  <si>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</si>
  <si>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</si>
  <si>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</si>
  <si>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</si>
  <si>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</si>
  <si>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</si>
  <si>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</si>
  <si>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</si>
  <si>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</si>
  <si>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</si>
  <si>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</si>
  <si>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</si>
  <si>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</si>
  <si>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</si>
  <si>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</si>
  <si>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</si>
  <si>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</si>
  <si>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</si>
  <si>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</si>
  <si>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</si>
  <si>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</si>
  <si>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</si>
  <si>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</si>
  <si>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</si>
  <si>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</si>
  <si>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</si>
  <si>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</si>
  <si>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</si>
  <si>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</si>
  <si>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</si>
  <si>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</si>
  <si>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</si>
  <si>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</si>
  <si>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</si>
  <si>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</si>
  <si>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</si>
  <si>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</si>
  <si>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</si>
  <si>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</si>
  <si>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</si>
  <si>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</si>
  <si>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</si>
  <si>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</si>
  <si>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</si>
  <si>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</si>
  <si>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</si>
  <si>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</si>
  <si>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</si>
  <si>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</si>
  <si>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</si>
  <si>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</si>
  <si>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</si>
  <si>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</si>
  <si>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</si>
  <si>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</si>
  <si>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</si>
  <si>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</si>
  <si>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</si>
  <si>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</si>
  <si>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</si>
  <si>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</si>
  <si>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</si>
  <si>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</si>
  <si>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</si>
  <si>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</si>
  <si>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</si>
  <si>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</si>
  <si>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</si>
  <si>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</si>
  <si>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</si>
  <si>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</si>
  <si>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</si>
  <si>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</si>
  <si>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</si>
  <si>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</si>
  <si>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</si>
  <si>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</si>
  <si>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</si>
  <si>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</si>
  <si>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</si>
  <si>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</si>
  <si>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</si>
  <si>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</si>
  <si>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</si>
  <si>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</si>
  <si>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</si>
  <si>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</si>
  <si>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</si>
  <si>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</si>
  <si>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</si>
  <si>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</si>
  <si>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</si>
  <si>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</si>
  <si>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</si>
  <si>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</si>
  <si>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</si>
  <si>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</si>
  <si>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</si>
  <si>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</si>
  <si>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</si>
  <si>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</si>
  <si>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</si>
  <si>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</si>
  <si>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</si>
  <si>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</si>
  <si>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</si>
  <si>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</si>
  <si>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</si>
  <si>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</si>
  <si>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</si>
  <si>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</si>
  <si>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</si>
  <si>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</si>
  <si>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</si>
  <si>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</si>
  <si>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</si>
  <si>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</si>
  <si>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</si>
  <si>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</si>
  <si>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</si>
  <si>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</si>
  <si>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</si>
  <si>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</si>
  <si>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</si>
  <si>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</si>
  <si>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</si>
  <si>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</si>
  <si>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</si>
  <si>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</si>
  <si>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</si>
  <si>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</si>
  <si>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</si>
  <si>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</si>
  <si>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</si>
  <si>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</si>
  <si>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</si>
  <si>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</si>
  <si>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</si>
  <si>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</si>
  <si>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</si>
  <si>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</si>
  <si>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</si>
  <si>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</si>
  <si>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</si>
  <si>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</si>
  <si>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</si>
  <si>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</si>
  <si>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</si>
  <si>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</si>
  <si>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</si>
  <si>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</si>
  <si>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</si>
  <si>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</si>
  <si>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</si>
  <si>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</si>
  <si>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</si>
  <si>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</si>
  <si>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</si>
  <si>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</si>
  <si>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</si>
  <si>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</si>
  <si>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</si>
  <si>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</si>
  <si>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</si>
  <si>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</si>
  <si>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</si>
  <si>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</si>
  <si>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</si>
  <si>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</si>
  <si>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</si>
  <si>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</si>
  <si>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</si>
  <si>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</si>
  <si>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</si>
  <si>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</si>
  <si>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</si>
  <si>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</si>
  <si>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</si>
  <si>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</si>
  <si>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</si>
  <si>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</si>
  <si>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</si>
  <si>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</si>
  <si>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</si>
  <si>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</si>
  <si>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</si>
  <si>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</si>
  <si>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</si>
  <si>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</si>
  <si>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</si>
  <si>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</si>
  <si>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</si>
  <si>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</si>
  <si>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</si>
  <si>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</si>
  <si>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</si>
  <si>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</si>
  <si>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</si>
  <si>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</si>
  <si>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</si>
  <si>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</si>
  <si>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</si>
  <si>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</si>
  <si>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</si>
  <si>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</si>
  <si>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</si>
  <si>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</si>
  <si>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</si>
  <si>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</si>
  <si>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</si>
  <si>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</si>
  <si>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</si>
  <si>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</si>
  <si>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</si>
  <si>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</si>
  <si>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</si>
  <si>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</si>
  <si>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</si>
  <si>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</si>
  <si>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</si>
  <si>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</si>
  <si>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</si>
  <si>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</si>
  <si>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</si>
  <si>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</si>
  <si>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</si>
  <si>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</si>
  <si>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</si>
  <si>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</si>
  <si>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</si>
  <si>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</si>
  <si>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</si>
  <si>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</si>
  <si>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</si>
  <si>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</si>
  <si>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</si>
  <si>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</si>
  <si>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</si>
  <si>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</si>
  <si>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</si>
  <si>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</si>
  <si>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</si>
  <si>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</si>
  <si>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</si>
  <si>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</si>
  <si>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</si>
  <si>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</si>
  <si>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</si>
  <si>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</si>
  <si>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</si>
  <si>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</si>
  <si>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</si>
  <si>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</si>
  <si>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</si>
  <si>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</si>
  <si>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</si>
  <si>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</si>
  <si>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</si>
  <si>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</si>
  <si>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</si>
  <si>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</si>
  <si>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</si>
  <si>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</si>
  <si>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</si>
  <si>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</si>
  <si>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</si>
  <si>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</si>
  <si>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</si>
  <si>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</si>
  <si>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</si>
  <si>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</si>
  <si>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</si>
  <si>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</si>
  <si>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</si>
  <si>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</si>
  <si>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</si>
  <si>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</si>
  <si>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</si>
  <si>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</si>
  <si>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</si>
  <si>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</si>
  <si>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</si>
  <si>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</si>
  <si>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</si>
  <si>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</si>
  <si>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</si>
  <si>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</si>
  <si>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</si>
  <si>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</si>
  <si>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</si>
  <si>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</si>
  <si>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</si>
  <si>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</si>
  <si>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</si>
  <si>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</si>
  <si>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</si>
  <si>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</si>
  <si>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</si>
  <si>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</si>
  <si>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</si>
  <si>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</si>
  <si>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</si>
  <si>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</si>
  <si>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</si>
  <si>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</si>
  <si>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</si>
  <si>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</si>
  <si>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</si>
  <si>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</si>
  <si>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</si>
  <si>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</si>
  <si>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</si>
  <si>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</si>
  <si>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</si>
  <si>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</si>
  <si>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</si>
  <si>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</si>
  <si>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</si>
  <si>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</si>
  <si>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</si>
  <si>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</si>
  <si>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</si>
  <si>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</si>
  <si>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</si>
  <si>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</si>
  <si>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</si>
  <si>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</si>
  <si>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</si>
  <si>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</si>
  <si>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</si>
  <si>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</si>
  <si>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</si>
  <si>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</si>
  <si>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</si>
  <si>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</si>
  <si>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</si>
  <si>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</si>
  <si>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</si>
  <si>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</si>
  <si>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</si>
  <si>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</si>
  <si>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</si>
  <si>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</si>
  <si>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</si>
  <si>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</si>
  <si>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</si>
  <si>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</si>
  <si>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</si>
  <si>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</si>
  <si>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</si>
  <si>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</si>
  <si>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</si>
  <si>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</si>
  <si>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</si>
  <si>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</si>
  <si>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</si>
  <si>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</si>
  <si>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</si>
  <si>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</si>
  <si>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</si>
  <si>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</si>
  <si>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</si>
  <si>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</si>
  <si>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</si>
  <si>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</si>
  <si>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</si>
  <si>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</si>
  <si>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</si>
  <si>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</si>
  <si>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</si>
  <si>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</si>
  <si>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</si>
  <si>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</si>
  <si>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</si>
  <si>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</si>
  <si>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</si>
  <si>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</si>
  <si>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</si>
  <si>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</si>
  <si>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</si>
  <si>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</si>
  <si>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</si>
  <si>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</si>
  <si>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</si>
  <si>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</si>
  <si>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</si>
  <si>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</si>
  <si>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</si>
  <si>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</si>
  <si>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</si>
  <si>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</si>
  <si>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</si>
  <si>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</si>
  <si>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</si>
  <si>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</si>
  <si>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</si>
  <si>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</si>
  <si>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</si>
  <si>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</si>
  <si>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</si>
  <si>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</si>
  <si>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</si>
  <si>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</si>
  <si>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</si>
  <si>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</si>
  <si>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</si>
  <si>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</si>
  <si>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</si>
  <si>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</si>
  <si>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</si>
  <si>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</si>
  <si>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</si>
  <si>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</si>
  <si>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</si>
  <si>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</si>
  <si>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</si>
  <si>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</si>
  <si>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</si>
  <si>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</si>
  <si>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</si>
  <si>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</si>
  <si>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</si>
  <si>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</si>
  <si>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</si>
  <si>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</si>
  <si>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</si>
  <si>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</si>
  <si>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</si>
  <si>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</si>
  <si>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</si>
  <si>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</si>
  <si>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</si>
  <si>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</si>
  <si>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</si>
  <si>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</si>
  <si>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</si>
  <si>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</si>
  <si>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</si>
  <si>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</si>
  <si>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</si>
  <si>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</si>
  <si>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</si>
  <si>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</si>
  <si>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</si>
  <si>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</si>
  <si>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</si>
  <si>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</si>
  <si>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</si>
  <si>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</si>
  <si>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</si>
  <si>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</si>
  <si>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</si>
  <si>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</si>
  <si>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</si>
  <si>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</si>
  <si>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</si>
  <si>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</si>
  <si>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</si>
  <si>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</si>
  <si>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</si>
  <si>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</si>
  <si>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</si>
  <si>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</si>
  <si>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</si>
  <si>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</si>
  <si>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</si>
  <si>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</si>
  <si>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</si>
  <si>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</si>
  <si>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</si>
  <si>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</si>
  <si>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</si>
  <si>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</si>
  <si>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</si>
  <si>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</si>
  <si>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</si>
  <si>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</si>
  <si>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</si>
  <si>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</si>
  <si>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</si>
  <si>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</si>
  <si>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</si>
  <si>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</si>
  <si>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</si>
  <si>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</si>
  <si>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</si>
  <si>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</si>
  <si>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</si>
  <si>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</si>
  <si>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</si>
  <si>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</si>
  <si>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</si>
  <si>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</si>
  <si>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</si>
  <si>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</si>
  <si>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</si>
  <si>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</si>
  <si>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</si>
  <si>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</si>
  <si>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</si>
  <si>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</si>
  <si>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</si>
  <si>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</si>
  <si>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</si>
  <si>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</si>
  <si>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</si>
  <si>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</si>
  <si>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</si>
  <si>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</si>
  <si>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</si>
  <si>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</si>
  <si>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</si>
  <si>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</si>
  <si>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</si>
  <si>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</si>
  <si>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</si>
  <si>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</si>
  <si>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</si>
  <si>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</si>
  <si>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</si>
  <si>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</si>
  <si>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</si>
  <si>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</si>
  <si>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</si>
  <si>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</si>
  <si>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</si>
  <si>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</si>
  <si>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</si>
  <si>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</si>
  <si>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</si>
  <si>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</si>
  <si>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</si>
  <si>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</si>
  <si>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</si>
  <si>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</si>
  <si>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</si>
  <si>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</si>
  <si>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</si>
  <si>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</si>
  <si>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</si>
  <si>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</si>
  <si>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</si>
  <si>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</si>
  <si>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</si>
  <si>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</si>
  <si>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</si>
  <si>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</si>
  <si>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</si>
  <si>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</si>
  <si>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</si>
  <si>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</si>
  <si>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</si>
  <si>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</si>
  <si>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</si>
  <si>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</si>
  <si>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</si>
  <si>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</si>
  <si>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</si>
  <si>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</si>
  <si>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</si>
  <si>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</si>
  <si>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</si>
  <si>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</si>
  <si>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</si>
  <si>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</si>
  <si>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</si>
  <si>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</si>
  <si>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</si>
  <si>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</si>
  <si>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</si>
  <si>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</si>
  <si>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</si>
  <si>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</si>
  <si>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</si>
  <si>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</si>
  <si>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</si>
  <si>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</si>
  <si>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</si>
  <si>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</si>
  <si>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</si>
  <si>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</si>
  <si>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</si>
  <si>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</si>
  <si>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</si>
  <si>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</si>
  <si>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</si>
  <si>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</si>
  <si>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</si>
  <si>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</si>
  <si>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</si>
  <si>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</si>
  <si>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</si>
  <si>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</si>
  <si>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</si>
  <si>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</si>
  <si>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</si>
  <si>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</si>
  <si>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</si>
  <si>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</si>
  <si>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</si>
  <si>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</si>
  <si>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</si>
  <si>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</si>
  <si>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</si>
  <si>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</si>
  <si>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</si>
  <si>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</si>
  <si>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</si>
  <si>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</si>
  <si>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</si>
  <si>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</si>
  <si>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</si>
  <si>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</si>
  <si>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</si>
  <si>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</si>
  <si>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</si>
  <si>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</si>
  <si>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</si>
  <si>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</si>
  <si>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</si>
  <si>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</si>
  <si>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</si>
  <si>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</si>
  <si>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</si>
  <si>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</si>
  <si>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</si>
  <si>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</si>
  <si>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</si>
  <si>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</si>
  <si>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</si>
  <si>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</si>
  <si>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</si>
  <si>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</si>
  <si>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</si>
  <si>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</si>
  <si>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</si>
  <si>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</si>
  <si>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</si>
  <si>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</si>
  <si>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</si>
  <si>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</si>
  <si>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</si>
  <si>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</si>
  <si>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</si>
  <si>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</si>
  <si>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</si>
  <si>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</si>
  <si>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</si>
  <si>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</si>
  <si>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</si>
  <si>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</si>
  <si>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</si>
  <si>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</si>
  <si>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</si>
  <si>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</si>
  <si>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</si>
  <si>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</si>
  <si>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</si>
  <si>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</si>
  <si>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</si>
  <si>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</si>
  <si>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</si>
  <si>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</si>
  <si>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</si>
  <si>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</si>
  <si>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</si>
  <si>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</si>
  <si>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</si>
  <si>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</si>
  <si>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</si>
  <si>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</si>
  <si>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</si>
  <si>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</si>
  <si>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</si>
  <si>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</si>
  <si>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</si>
  <si>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</si>
  <si>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</si>
  <si>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</si>
  <si>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</si>
  <si>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</si>
  <si>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</si>
  <si>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</si>
  <si>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</si>
  <si>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</si>
  <si>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</si>
  <si>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</si>
  <si>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</si>
  <si>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</si>
  <si>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</si>
  <si>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</si>
  <si>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</si>
  <si>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</si>
  <si>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</si>
  <si>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</si>
  <si>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</si>
  <si>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</si>
  <si>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</si>
  <si>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</si>
  <si>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</si>
  <si>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</si>
  <si>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</si>
  <si>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</si>
  <si>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</si>
  <si>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</si>
  <si>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</si>
  <si>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</si>
  <si>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</si>
  <si>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</si>
  <si>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</si>
  <si>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</si>
  <si>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</si>
  <si>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</si>
  <si>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</si>
  <si>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</si>
  <si>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</si>
  <si>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</si>
  <si>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</si>
  <si>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</si>
  <si>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</si>
  <si>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</si>
  <si>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</si>
  <si>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</si>
  <si>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</si>
  <si>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</si>
  <si>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</si>
  <si>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</si>
  <si>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</si>
  <si>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</si>
  <si>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</si>
  <si>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</si>
  <si>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</si>
  <si>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</si>
  <si>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</si>
  <si>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</si>
  <si>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</si>
  <si>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</si>
  <si>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</si>
  <si>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</si>
  <si>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</si>
  <si>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</si>
  <si>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</si>
  <si>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</si>
  <si>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</si>
  <si>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</si>
  <si>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</si>
  <si>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</si>
  <si>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</si>
  <si>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</si>
  <si>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</si>
  <si>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</si>
  <si>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</si>
  <si>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</si>
  <si>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</si>
  <si>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</si>
  <si>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</si>
  <si>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</si>
  <si>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</si>
  <si>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</si>
  <si>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</si>
  <si>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</si>
  <si>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</si>
  <si>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</si>
  <si>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</si>
  <si>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</si>
  <si>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</si>
  <si>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</si>
  <si>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</si>
  <si>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</si>
  <si>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</si>
  <si>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</si>
  <si>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</si>
  <si>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</si>
  <si>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</si>
  <si>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</si>
  <si>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</si>
  <si>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</si>
  <si>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</si>
  <si>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</si>
  <si>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</si>
  <si>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</si>
  <si>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</si>
  <si>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</si>
  <si>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</si>
  <si>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</si>
  <si>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</si>
  <si>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</si>
  <si>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</si>
  <si>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</si>
  <si>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</si>
  <si>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</si>
  <si>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</si>
  <si>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</si>
  <si>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</si>
  <si>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</si>
  <si>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</si>
  <si>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</si>
  <si>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</si>
  <si>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</si>
  <si>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</si>
  <si>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</si>
  <si>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</si>
  <si>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</si>
  <si>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</si>
  <si>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</si>
  <si>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</si>
  <si>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</si>
  <si>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</si>
  <si>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</si>
  <si>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</si>
  <si>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</si>
  <si>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</si>
  <si>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</si>
  <si>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</si>
  <si>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</si>
  <si>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</si>
  <si>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</si>
  <si>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</si>
  <si>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</si>
  <si>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</si>
  <si>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</si>
  <si>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</si>
  <si>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</si>
  <si>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</si>
  <si>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</si>
  <si>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</si>
  <si>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</si>
  <si>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</si>
  <si>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</si>
  <si>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</si>
  <si>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</si>
  <si>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</si>
  <si>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</si>
  <si>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</si>
  <si>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</si>
  <si>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</si>
  <si>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</si>
  <si>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</si>
  <si>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</si>
  <si>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</si>
  <si>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</si>
  <si>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</si>
  <si>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</si>
  <si>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</si>
  <si>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</si>
  <si>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</si>
  <si>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</si>
  <si>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</si>
  <si>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</si>
  <si>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</si>
  <si>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</si>
  <si>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</si>
  <si>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</si>
  <si>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</si>
  <si>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</si>
  <si>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</si>
  <si>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</si>
  <si>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</si>
  <si>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</si>
  <si>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</si>
  <si>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</si>
  <si>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</si>
  <si>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</si>
  <si>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</si>
  <si>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</si>
  <si>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</si>
  <si>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</si>
  <si>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</si>
  <si>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</si>
  <si>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</si>
  <si>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</si>
  <si>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</si>
  <si>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</si>
  <si>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</si>
  <si>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</si>
  <si>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</si>
  <si>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</si>
  <si>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</si>
  <si>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</si>
  <si>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</si>
  <si>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</si>
  <si>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</si>
  <si>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</si>
  <si>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</si>
  <si>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</si>
  <si>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</si>
  <si>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</si>
  <si>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</si>
  <si>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</si>
  <si>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</si>
  <si>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</si>
  <si>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</si>
  <si>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</si>
  <si>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</si>
  <si>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</si>
  <si>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</si>
  <si>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</si>
  <si>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</si>
  <si>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</si>
  <si>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</si>
  <si>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</si>
  <si>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</si>
  <si>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</si>
  <si>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</si>
  <si>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</si>
  <si>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</si>
  <si>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</si>
  <si>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</si>
  <si>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</si>
  <si>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</si>
  <si>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</si>
  <si>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</si>
  <si>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</si>
  <si>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</si>
  <si>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</si>
  <si>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</si>
  <si>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</si>
  <si>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</si>
  <si>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</si>
  <si>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</si>
  <si>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</si>
  <si>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</si>
  <si>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</si>
  <si>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</si>
  <si>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</si>
  <si>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</si>
  <si>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</si>
  <si>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</si>
  <si>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</si>
  <si>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</si>
  <si>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</si>
  <si>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</si>
  <si>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</si>
  <si>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</si>
  <si>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</si>
  <si>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</si>
  <si>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</si>
  <si>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</si>
  <si>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</si>
  <si>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</si>
  <si>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</si>
  <si>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</si>
  <si>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</si>
  <si>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</si>
  <si>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</si>
  <si>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</si>
  <si>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</si>
  <si>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</si>
  <si>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</si>
  <si>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</si>
  <si>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</si>
  <si>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</si>
  <si>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</si>
  <si>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</si>
  <si>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</si>
  <si>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</si>
  <si>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</si>
  <si>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</si>
  <si>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</si>
  <si>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</si>
  <si>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</si>
  <si>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</si>
  <si>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</si>
  <si>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</si>
  <si>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</si>
  <si>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</si>
  <si>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</si>
  <si>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</si>
  <si>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</si>
  <si>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</si>
  <si>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</si>
  <si>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</si>
  <si>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</si>
  <si>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</si>
  <si>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</si>
  <si>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</si>
  <si>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</si>
  <si>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</si>
  <si>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</si>
  <si>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</si>
  <si>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</si>
  <si>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</si>
  <si>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</si>
  <si>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</si>
  <si>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</si>
  <si>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</si>
  <si>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</si>
  <si>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</si>
  <si>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</si>
  <si>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</si>
  <si>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</si>
  <si>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</si>
  <si>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</si>
  <si>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</si>
  <si>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</si>
  <si>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</si>
  <si>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</si>
  <si>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</si>
  <si>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</si>
  <si>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</si>
  <si>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</si>
  <si>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</si>
  <si>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</si>
  <si>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</si>
  <si>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</si>
  <si>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</si>
  <si>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</si>
  <si>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</si>
  <si>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</si>
  <si>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</si>
  <si>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</si>
  <si>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</si>
  <si>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</si>
  <si>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</si>
  <si>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</si>
  <si>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</si>
  <si>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</si>
  <si>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</si>
  <si>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</si>
  <si>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</si>
  <si>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</si>
  <si>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</si>
  <si>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</si>
  <si>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</si>
  <si>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</si>
  <si>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</si>
  <si>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</si>
  <si>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</si>
  <si>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</si>
  <si>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</si>
  <si>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</si>
  <si>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</si>
  <si>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</si>
  <si>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</si>
  <si>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</si>
  <si>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</si>
  <si>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</si>
  <si>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</si>
  <si>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</si>
  <si>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</si>
  <si>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</si>
  <si>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</si>
  <si>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</si>
  <si>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</si>
  <si>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</si>
  <si>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</si>
  <si>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</si>
  <si>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</si>
  <si>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</si>
  <si>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</si>
  <si>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</si>
  <si>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</si>
  <si>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</si>
  <si>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</si>
  <si>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</si>
  <si>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</si>
  <si>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</si>
  <si>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</si>
  <si>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</si>
  <si>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</si>
  <si>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</si>
  <si>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</si>
  <si>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</si>
  <si>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</si>
  <si>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</si>
  <si>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</si>
  <si>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</si>
  <si>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</si>
  <si>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</si>
  <si>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</si>
  <si>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</si>
  <si>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</si>
  <si>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</si>
  <si>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</si>
  <si>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</si>
  <si>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</si>
  <si>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</si>
  <si>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</si>
  <si>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</si>
  <si>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</si>
  <si>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</si>
  <si>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</si>
  <si>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</si>
  <si>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</si>
  <si>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</si>
  <si>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</si>
  <si>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</si>
  <si>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</si>
  <si>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</si>
  <si>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</si>
  <si>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</si>
  <si>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</si>
  <si>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</si>
  <si>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</si>
  <si>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</si>
  <si>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</si>
  <si>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</si>
  <si>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</si>
  <si>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</si>
  <si>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</si>
  <si>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</si>
  <si>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</si>
  <si>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</si>
  <si>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</si>
  <si>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</si>
  <si>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</si>
  <si>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</si>
  <si>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</si>
  <si>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</si>
  <si>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</si>
  <si>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</si>
  <si>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</si>
  <si>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</si>
  <si>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</si>
  <si>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</si>
  <si>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</si>
  <si>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</si>
  <si>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</si>
  <si>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</si>
  <si>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</si>
  <si>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</si>
  <si>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</si>
  <si>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</si>
  <si>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</si>
  <si>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</si>
  <si>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</si>
  <si>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</si>
  <si>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</si>
  <si>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</si>
  <si>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</si>
  <si>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</si>
  <si>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</si>
  <si>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</si>
  <si>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</si>
  <si>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</si>
  <si>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</si>
  <si>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</si>
  <si>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</si>
  <si>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</si>
  <si>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</si>
  <si>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</si>
  <si>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</si>
  <si>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</si>
  <si>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</si>
  <si>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</si>
  <si>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</si>
  <si>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</si>
  <si>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</si>
  <si>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</si>
  <si>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</si>
  <si>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</si>
  <si>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</si>
  <si>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</si>
  <si>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</si>
  <si>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</si>
  <si>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</si>
  <si>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</si>
  <si>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</si>
  <si>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</si>
  <si>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</si>
  <si>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</si>
  <si>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</si>
  <si>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</si>
  <si>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</si>
  <si>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</si>
  <si>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</si>
  <si>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</si>
  <si>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</si>
  <si>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</si>
  <si>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</si>
  <si>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</si>
  <si>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</si>
  <si>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</si>
  <si>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</si>
  <si>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</si>
  <si>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</si>
  <si>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</si>
  <si>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</si>
  <si>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</si>
  <si>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</si>
  <si>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</si>
  <si>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</si>
  <si>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</si>
  <si>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</si>
  <si>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</si>
  <si>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</si>
  <si>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</si>
  <si>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</si>
  <si>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</si>
  <si>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</si>
  <si>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</si>
  <si>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</si>
  <si>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</si>
  <si>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</si>
  <si>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</si>
  <si>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</si>
  <si>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</si>
  <si>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</si>
  <si>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</si>
  <si>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</si>
  <si>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</si>
  <si>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</si>
  <si>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</si>
  <si>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</si>
  <si>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</si>
  <si>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</si>
  <si>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</si>
  <si>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</si>
  <si>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</si>
  <si>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</si>
  <si>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</si>
  <si>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</si>
  <si>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</si>
  <si>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</si>
  <si>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</si>
  <si>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</si>
  <si>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</si>
  <si>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</si>
  <si>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</si>
  <si>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</si>
  <si>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</si>
  <si>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</si>
  <si>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</si>
  <si>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</si>
  <si>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</si>
  <si>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</si>
  <si>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</si>
  <si>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</si>
  <si>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</si>
  <si>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</si>
  <si>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</si>
  <si>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</si>
  <si>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</si>
  <si>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</si>
  <si>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</si>
  <si>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</si>
  <si>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</si>
  <si>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</si>
  <si>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</si>
  <si>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</si>
  <si>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</si>
  <si>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</si>
  <si>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</si>
  <si>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</si>
  <si>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</si>
  <si>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</si>
  <si>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</si>
  <si>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</si>
  <si>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</si>
  <si>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</si>
  <si>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</si>
  <si>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</si>
  <si>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</si>
  <si>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</si>
  <si>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</si>
  <si>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</si>
  <si>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</si>
  <si>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</si>
  <si>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</si>
  <si>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</si>
  <si>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</si>
  <si>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</si>
  <si>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</si>
  <si>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</si>
  <si>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</si>
  <si>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</si>
  <si>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</si>
  <si>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</si>
  <si>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</si>
  <si>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</si>
  <si>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</si>
  <si>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</si>
  <si>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</si>
  <si>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</si>
  <si>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</si>
  <si>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</si>
  <si>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</si>
  <si>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</si>
  <si>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</si>
  <si>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</si>
  <si>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</si>
  <si>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</si>
  <si>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</si>
  <si>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</si>
  <si>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</si>
  <si>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</si>
  <si>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</si>
  <si>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</si>
  <si>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</si>
  <si>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</si>
  <si>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</si>
  <si>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</si>
  <si>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</si>
  <si>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</si>
  <si>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</si>
  <si>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</si>
  <si>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</si>
  <si>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</si>
  <si>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</si>
  <si>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</si>
  <si>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</si>
  <si>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</si>
  <si>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</si>
  <si>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</si>
  <si>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</si>
  <si>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</si>
  <si>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</si>
  <si>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</si>
  <si>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</si>
  <si>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</si>
  <si>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</si>
  <si>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</si>
  <si>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</si>
  <si>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</si>
  <si>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</si>
  <si>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</si>
  <si>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</si>
  <si>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</si>
  <si>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</si>
  <si>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</si>
  <si>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</si>
  <si>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</si>
  <si>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</si>
  <si>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</si>
  <si>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</si>
  <si>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</si>
  <si>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</si>
  <si>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</si>
  <si>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</si>
  <si>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</si>
  <si>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</si>
  <si>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</si>
  <si>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</si>
  <si>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</si>
  <si>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</si>
  <si>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</si>
  <si>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</si>
  <si>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</si>
  <si>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</si>
  <si>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</si>
  <si>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</si>
  <si>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</si>
  <si>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</si>
  <si>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</si>
  <si>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</si>
  <si>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</si>
  <si>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</si>
  <si>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</si>
  <si>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</si>
  <si>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</si>
  <si>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</si>
  <si>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</si>
  <si>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</si>
  <si>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</si>
  <si>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</si>
  <si>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</si>
  <si>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</si>
  <si>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</si>
  <si>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</si>
  <si>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</si>
  <si>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</si>
  <si>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</si>
  <si>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</si>
  <si>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</si>
  <si>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</si>
  <si>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</si>
  <si>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</si>
  <si>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</si>
  <si>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</si>
  <si>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</si>
  <si>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</si>
  <si>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</si>
  <si>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</si>
  <si>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</si>
  <si>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</si>
  <si>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</si>
  <si>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</si>
  <si>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</si>
  <si>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</si>
  <si>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</si>
  <si>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</si>
  <si>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</si>
  <si>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</si>
  <si>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</si>
  <si>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</si>
  <si>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</si>
  <si>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</si>
  <si>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</si>
  <si>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</si>
  <si>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</si>
  <si>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</si>
  <si>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</si>
  <si>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</si>
  <si>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</si>
  <si>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</si>
  <si>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</si>
  <si>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</si>
  <si>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</si>
  <si>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</si>
  <si>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</si>
  <si>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</si>
  <si>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</si>
  <si>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</si>
  <si>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</si>
  <si>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</si>
  <si>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</si>
  <si>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</si>
  <si>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</si>
  <si>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</si>
  <si>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</si>
  <si>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</si>
  <si>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</si>
  <si>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</si>
  <si>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</si>
  <si>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</si>
  <si>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</si>
  <si>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</si>
  <si>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</si>
  <si>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</si>
  <si>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</si>
  <si>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</si>
  <si>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</si>
  <si>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</si>
  <si>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</si>
  <si>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</si>
  <si>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</si>
  <si>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</si>
  <si>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</si>
  <si>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</si>
  <si>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</si>
  <si>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</si>
  <si>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</si>
  <si>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</si>
  <si>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</si>
  <si>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</si>
  <si>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</si>
  <si>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</si>
  <si>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</si>
  <si>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</si>
  <si>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</si>
  <si>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</si>
  <si>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</si>
  <si>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</si>
  <si>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</si>
  <si>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</si>
  <si>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</si>
  <si>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</si>
  <si>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</si>
  <si>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</si>
  <si>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</si>
  <si>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</si>
  <si>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</si>
  <si>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</si>
  <si>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</si>
  <si>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</si>
  <si>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</si>
  <si>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</si>
  <si>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</si>
  <si>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</si>
  <si>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</si>
  <si>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</si>
  <si>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</si>
  <si>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</si>
  <si>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</si>
  <si>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</si>
  <si>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</si>
  <si>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</si>
  <si>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</si>
  <si>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</si>
  <si>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</si>
  <si>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</si>
  <si>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</si>
  <si>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</si>
  <si>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</si>
  <si>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</si>
  <si>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</si>
  <si>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</si>
  <si>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</si>
  <si>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</si>
  <si>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</si>
  <si>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</si>
  <si>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</si>
  <si>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</si>
  <si>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</si>
  <si>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</si>
  <si>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</si>
  <si>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</si>
  <si>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</si>
  <si>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</si>
  <si>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</si>
  <si>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</si>
  <si>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</si>
  <si>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</si>
  <si>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</si>
  <si>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</si>
  <si>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</si>
  <si>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</si>
  <si>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</si>
  <si>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</si>
  <si>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</si>
  <si>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</si>
  <si>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</si>
  <si>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</si>
  <si>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</si>
  <si>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</si>
  <si>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</si>
  <si>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</si>
  <si>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</si>
  <si>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</si>
  <si>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</si>
  <si>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</si>
  <si>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</si>
  <si>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</si>
  <si>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</si>
  <si>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</si>
  <si>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</si>
  <si>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</si>
  <si>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</si>
  <si>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</si>
  <si>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</si>
  <si>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</si>
  <si>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</si>
  <si>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</si>
  <si>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</si>
  <si>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</si>
  <si>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</si>
  <si>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</si>
  <si>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</si>
  <si>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</si>
  <si>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</si>
  <si>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</si>
  <si>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</si>
  <si>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</si>
  <si>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</si>
  <si>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</si>
  <si>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</si>
  <si>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</si>
  <si>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</si>
  <si>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</si>
  <si>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</si>
  <si>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</si>
  <si>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</si>
  <si>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</si>
  <si>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</si>
  <si>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</si>
  <si>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</si>
  <si>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</si>
  <si>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</si>
  <si>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</si>
  <si>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</si>
  <si>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</si>
  <si>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</si>
  <si>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</si>
  <si>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</si>
  <si>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</si>
  <si>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</si>
  <si>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</si>
  <si>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</si>
  <si>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</si>
  <si>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</si>
  <si>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</si>
  <si>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</si>
  <si>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</si>
  <si>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</si>
  <si>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</si>
  <si>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</si>
  <si>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</si>
  <si>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</si>
  <si>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</si>
  <si>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</si>
  <si>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</si>
  <si>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</si>
  <si>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</si>
  <si>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</si>
  <si>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</si>
  <si>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</si>
  <si>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</si>
  <si>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</si>
  <si>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</si>
  <si>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</si>
  <si>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</si>
  <si>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</si>
  <si>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</si>
  <si>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</si>
  <si>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</si>
  <si>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</si>
  <si>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</si>
  <si>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</si>
  <si>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</si>
  <si>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</si>
  <si>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</si>
  <si>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</si>
  <si>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</si>
  <si>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</si>
  <si>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</si>
  <si>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</si>
  <si>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</si>
  <si>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</si>
  <si>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</si>
  <si>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</si>
  <si>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</si>
  <si>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</si>
  <si>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</si>
  <si>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</si>
  <si>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</si>
  <si>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</si>
  <si>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</si>
  <si>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</si>
  <si>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</si>
  <si>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</si>
  <si>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</si>
  <si>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</si>
  <si>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</si>
  <si>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</si>
  <si>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</si>
  <si>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</si>
  <si>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</si>
  <si>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</si>
  <si>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</si>
  <si>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</si>
  <si>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</si>
  <si>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</si>
  <si>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</si>
  <si>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</si>
  <si>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</si>
  <si>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</si>
  <si>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</si>
  <si>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</si>
  <si>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</si>
  <si>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</si>
  <si>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</si>
  <si>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</si>
  <si>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</si>
  <si>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</si>
  <si>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</si>
  <si>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</si>
  <si>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</si>
  <si>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</si>
  <si>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</si>
  <si>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</si>
  <si>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</si>
  <si>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</si>
  <si>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</si>
  <si>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</si>
  <si>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</si>
  <si>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</si>
  <si>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</si>
  <si>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</si>
  <si>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</si>
  <si>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</si>
  <si>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</si>
  <si>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</si>
  <si>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</si>
  <si>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</si>
  <si>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</si>
  <si>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</si>
  <si>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</si>
  <si>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</si>
  <si>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</si>
  <si>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</si>
  <si>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</si>
  <si>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</si>
  <si>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</si>
  <si>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</si>
  <si>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</si>
  <si>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</si>
  <si>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</si>
  <si>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</si>
  <si>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</si>
  <si>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</si>
  <si>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</si>
  <si>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</si>
  <si>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</si>
  <si>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</si>
  <si>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</si>
  <si>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</si>
  <si>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</si>
  <si>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</si>
  <si>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</si>
  <si>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</si>
  <si>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</si>
  <si>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</si>
  <si>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</si>
  <si>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</si>
  <si>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</si>
  <si>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</si>
  <si>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</si>
  <si>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</si>
  <si>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</si>
  <si>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</si>
  <si>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</si>
  <si>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</si>
  <si>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</si>
  <si>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</si>
  <si>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</si>
  <si>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</si>
  <si>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</si>
  <si>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</si>
  <si>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</si>
  <si>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</si>
  <si>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</si>
  <si>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</si>
  <si>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</si>
  <si>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</si>
  <si>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</si>
  <si>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</si>
  <si>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</si>
  <si>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</si>
  <si>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</si>
  <si>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</si>
  <si>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</si>
  <si>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</si>
  <si>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</si>
  <si>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</si>
  <si>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</si>
  <si>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</si>
  <si>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</si>
  <si>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</si>
  <si>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</si>
  <si>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</si>
  <si>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</si>
  <si>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</si>
  <si>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</si>
  <si>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</si>
  <si>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</si>
  <si>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</si>
  <si>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</si>
  <si>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</si>
  <si>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</si>
  <si>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</si>
  <si>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</si>
  <si>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</si>
  <si>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</si>
  <si>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</si>
  <si>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</si>
  <si>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</si>
  <si>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</si>
  <si>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</si>
  <si>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</si>
  <si>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</si>
  <si>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</si>
  <si>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</si>
  <si>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</si>
  <si>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</si>
  <si>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</si>
  <si>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</si>
  <si>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</si>
  <si>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</si>
  <si>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</si>
  <si>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</si>
  <si>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</si>
  <si>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</si>
  <si>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</si>
  <si>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</si>
  <si>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</si>
  <si>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</si>
  <si>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</si>
  <si>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</si>
  <si>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</si>
  <si>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</si>
  <si>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</si>
  <si>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</si>
  <si>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</si>
  <si>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</si>
  <si>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</si>
  <si>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</si>
  <si>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</si>
  <si>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</si>
  <si>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</si>
  <si>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</si>
  <si>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</si>
  <si>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</si>
  <si>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</si>
  <si>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</si>
  <si>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</si>
  <si>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</si>
  <si>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</si>
  <si>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</si>
  <si>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</si>
  <si>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</si>
  <si>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</si>
  <si>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</si>
  <si>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</si>
  <si>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</si>
  <si>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</si>
  <si>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</si>
  <si>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</si>
  <si>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</si>
  <si>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</si>
  <si>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</si>
  <si>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</si>
  <si>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</si>
  <si>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</si>
  <si>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</si>
  <si>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</si>
  <si>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</si>
  <si>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</si>
  <si>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</si>
  <si>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</si>
  <si>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</si>
  <si>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</si>
  <si>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</si>
  <si>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</si>
  <si>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</si>
  <si>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</si>
  <si>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</si>
  <si>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</si>
  <si>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</si>
  <si>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</si>
  <si>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</si>
  <si>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</si>
  <si>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</si>
  <si>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</si>
  <si>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</si>
  <si>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</si>
  <si>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</si>
  <si>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</si>
  <si>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</si>
  <si>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</si>
  <si>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</si>
  <si>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</si>
  <si>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</si>
  <si>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</si>
  <si>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</si>
  <si>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</si>
  <si>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</si>
  <si>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</si>
  <si>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</si>
  <si>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</si>
  <si>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</si>
  <si>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</si>
  <si>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</si>
  <si>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</si>
  <si>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</si>
  <si>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</si>
  <si>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</si>
  <si>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</si>
  <si>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</si>
  <si>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</si>
  <si>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</si>
  <si>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</si>
  <si>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</si>
  <si>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</si>
  <si>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</si>
  <si>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</si>
  <si>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</si>
  <si>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</si>
  <si>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</si>
  <si>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</si>
  <si>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</si>
  <si>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</si>
  <si>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</si>
  <si>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</si>
  <si>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</si>
  <si>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</si>
  <si>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</si>
  <si>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</si>
  <si>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</si>
  <si>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</si>
  <si>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</si>
  <si>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</si>
  <si>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</si>
  <si>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</si>
  <si>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</si>
  <si>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</si>
  <si>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</si>
  <si>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</si>
  <si>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</si>
  <si>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</si>
  <si>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</si>
  <si>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</si>
  <si>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</si>
  <si>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</si>
  <si>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</si>
  <si>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</si>
  <si>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</si>
  <si>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</si>
  <si>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</si>
  <si>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</si>
  <si>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</si>
  <si>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</si>
  <si>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</si>
  <si>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</si>
  <si>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</si>
  <si>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</si>
  <si>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</si>
  <si>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</si>
  <si>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</si>
  <si>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</si>
  <si>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</si>
  <si>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</si>
  <si>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</si>
  <si>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</si>
  <si>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</si>
  <si>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</si>
  <si>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</si>
  <si>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</si>
  <si>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</si>
  <si>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</si>
  <si>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</si>
  <si>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</si>
  <si>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</si>
  <si>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</si>
  <si>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</si>
  <si>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</si>
  <si>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</si>
  <si>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</si>
  <si>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</si>
  <si>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</si>
  <si>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</si>
  <si>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</si>
  <si>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</si>
  <si>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</si>
  <si>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</si>
  <si>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</si>
  <si>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</si>
  <si>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</si>
  <si>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</si>
  <si>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</si>
  <si>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</si>
  <si>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</si>
  <si>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</si>
  <si>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</si>
  <si>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</si>
  <si>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</si>
  <si>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</si>
  <si>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</si>
  <si>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</si>
  <si>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</si>
  <si>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</si>
  <si>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</si>
  <si>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</si>
  <si>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</si>
  <si>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</si>
  <si>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</si>
  <si>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</si>
  <si>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</si>
  <si>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</si>
  <si>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</si>
  <si>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</si>
  <si>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</si>
  <si>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</si>
  <si>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</si>
  <si>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</si>
  <si>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</si>
  <si>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</si>
  <si>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</si>
  <si>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</si>
  <si>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</si>
  <si>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</si>
  <si>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</si>
  <si>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</si>
  <si>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</si>
  <si>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</si>
  <si>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</si>
  <si>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</si>
  <si>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</si>
  <si>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</si>
  <si>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</si>
  <si>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</si>
  <si>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</si>
  <si>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</si>
  <si>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</si>
  <si>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</si>
  <si>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</si>
  <si>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</si>
  <si>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</si>
  <si>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</si>
  <si>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</si>
  <si>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</si>
  <si>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</si>
  <si>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</si>
  <si>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</si>
  <si>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</si>
  <si>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</si>
  <si>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</si>
  <si>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</si>
  <si>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</si>
  <si>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</si>
  <si>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</si>
  <si>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</si>
  <si>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</si>
  <si>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</si>
  <si>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</si>
  <si>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</si>
  <si>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</si>
  <si>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</si>
  <si>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</si>
  <si>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</si>
  <si>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</si>
  <si>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</si>
  <si>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</si>
  <si>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</si>
  <si>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</si>
  <si>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</si>
  <si>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</si>
  <si>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</si>
  <si>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</si>
  <si>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</si>
  <si>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</si>
  <si>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</si>
  <si>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</si>
  <si>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</si>
  <si>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</si>
  <si>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</si>
  <si>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</si>
  <si>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</si>
  <si>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</si>
  <si>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</si>
  <si>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</si>
  <si>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</si>
  <si>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</si>
  <si>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</si>
  <si>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</si>
  <si>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</si>
  <si>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</si>
  <si>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</si>
  <si>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</si>
  <si>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</si>
  <si>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</si>
  <si>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</si>
  <si>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</si>
  <si>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</si>
  <si>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</si>
  <si>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</si>
  <si>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</si>
  <si>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</si>
  <si>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</si>
  <si>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</si>
  <si>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</si>
  <si>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</si>
  <si>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</si>
  <si>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</si>
  <si>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</si>
  <si>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</si>
  <si>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</si>
  <si>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</si>
  <si>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</si>
  <si>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</si>
  <si>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</si>
  <si>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</si>
  <si>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</si>
  <si>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</si>
  <si>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</si>
  <si>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</si>
  <si>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</si>
  <si>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</si>
  <si>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</si>
  <si>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</si>
  <si>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</si>
  <si>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</si>
  <si>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</si>
  <si>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</si>
  <si>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</si>
  <si>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</si>
  <si>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</si>
  <si>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</si>
  <si>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</si>
  <si>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</si>
  <si>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</si>
  <si>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</si>
  <si>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</si>
  <si>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</si>
  <si>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</si>
  <si>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</si>
  <si>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</si>
  <si>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</si>
  <si>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</si>
  <si>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</si>
  <si>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</si>
  <si>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</si>
  <si>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</si>
  <si>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</si>
  <si>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</si>
  <si>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</si>
  <si>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</si>
  <si>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</si>
  <si>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</si>
  <si>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</si>
  <si>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</si>
  <si>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</si>
  <si>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</si>
  <si>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</si>
  <si>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</si>
  <si>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</si>
  <si>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</si>
  <si>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</si>
  <si>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</si>
  <si>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</si>
  <si>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</si>
  <si>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</si>
  <si>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</si>
  <si>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</si>
  <si>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</si>
  <si>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</si>
  <si>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</si>
  <si>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</si>
  <si>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</si>
  <si>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</si>
  <si>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</si>
  <si>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</si>
  <si>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</si>
  <si>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</si>
  <si>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</si>
  <si>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</si>
  <si>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</si>
  <si>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</si>
  <si>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</si>
  <si>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</si>
  <si>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</si>
  <si>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</si>
  <si>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</si>
  <si>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</si>
  <si>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</si>
  <si>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</si>
  <si>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</si>
  <si>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</si>
  <si>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</si>
  <si>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</si>
  <si>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</si>
  <si>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</si>
  <si>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</si>
  <si>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</si>
  <si>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</si>
  <si>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</si>
  <si>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</si>
  <si>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</si>
  <si>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</si>
  <si>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</si>
  <si>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</si>
  <si>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</si>
  <si>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</si>
  <si>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</si>
  <si>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</si>
  <si>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</si>
  <si>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</si>
  <si>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</si>
  <si>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</si>
  <si>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</si>
  <si>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</si>
  <si>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</si>
  <si>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</si>
  <si>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</si>
  <si>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</si>
  <si>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</si>
  <si>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</si>
  <si>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</si>
  <si>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</si>
  <si>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</si>
  <si>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</si>
  <si>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</si>
  <si>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</si>
  <si>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</si>
  <si>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</si>
  <si>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</si>
  <si>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</si>
  <si>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</si>
  <si>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</si>
  <si>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</si>
  <si>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</si>
  <si>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</si>
  <si>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</si>
  <si>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</si>
  <si>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</si>
  <si>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</si>
  <si>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</si>
  <si>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</si>
  <si>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</si>
  <si>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</si>
  <si>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</si>
  <si>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</si>
  <si>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</si>
  <si>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</si>
  <si>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</si>
  <si>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</si>
  <si>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</si>
  <si>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</si>
  <si>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</si>
  <si>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</si>
  <si>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</si>
  <si>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</si>
  <si>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</si>
  <si>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</si>
  <si>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</si>
  <si>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</si>
  <si>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</si>
  <si>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</si>
  <si>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</si>
  <si>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</si>
  <si>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</si>
  <si>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</si>
  <si>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</si>
  <si>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</si>
  <si>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</si>
  <si>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</si>
  <si>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</si>
  <si>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</si>
  <si>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</si>
  <si>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</si>
  <si>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</si>
  <si>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</si>
  <si>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</si>
  <si>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</si>
  <si>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</si>
  <si>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</si>
  <si>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</si>
  <si>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</si>
  <si>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</si>
  <si>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</si>
  <si>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</si>
  <si>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</si>
  <si>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</si>
  <si>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</si>
  <si>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</si>
  <si>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</si>
  <si>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</si>
  <si>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</si>
  <si>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</si>
  <si>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</si>
  <si>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</si>
  <si>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</si>
  <si>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</si>
  <si>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</si>
  <si>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</si>
  <si>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</si>
  <si>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</si>
  <si>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</si>
  <si>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</si>
  <si>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</si>
  <si>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</si>
  <si>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</si>
  <si>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</si>
  <si>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</si>
  <si>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</si>
  <si>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</si>
  <si>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</si>
  <si>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</si>
  <si>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</si>
  <si>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</si>
  <si>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</si>
  <si>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</si>
  <si>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</si>
  <si>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</si>
  <si>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</si>
  <si>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</si>
  <si>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</si>
  <si>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</si>
  <si>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</si>
  <si>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</si>
  <si>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</si>
  <si>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</si>
  <si>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</si>
  <si>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</si>
  <si>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</si>
  <si>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</si>
  <si>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</si>
  <si>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</si>
  <si>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</si>
  <si>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</si>
  <si>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</si>
  <si>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</si>
  <si>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</si>
  <si>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</si>
  <si>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</si>
  <si>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</si>
  <si>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</si>
  <si>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</si>
  <si>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</si>
  <si>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</si>
  <si>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</si>
  <si>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</si>
  <si>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</si>
  <si>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</si>
  <si>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</si>
  <si>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</si>
  <si>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</si>
  <si>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</si>
  <si>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</si>
  <si>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</si>
  <si>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</si>
  <si>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</si>
  <si>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</si>
  <si>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</si>
  <si>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</si>
  <si>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</si>
  <si>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</si>
  <si>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</si>
  <si>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</si>
  <si>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</si>
  <si>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</si>
  <si>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</si>
  <si>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</si>
  <si>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</si>
  <si>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</si>
  <si>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</si>
  <si>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</si>
  <si>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</si>
  <si>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</si>
  <si>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</si>
  <si>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</si>
  <si>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</si>
  <si>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</si>
  <si>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</si>
  <si>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</si>
  <si>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</si>
  <si>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</si>
  <si>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</si>
  <si>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</si>
  <si>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</si>
  <si>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</si>
  <si>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</si>
  <si>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</si>
  <si>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</si>
  <si>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</si>
  <si>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</si>
  <si>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</si>
  <si>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</si>
  <si>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</si>
  <si>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</si>
  <si>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</si>
  <si>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</si>
  <si>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</si>
  <si>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</si>
  <si>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</si>
  <si>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</si>
  <si>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</si>
  <si>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</si>
  <si>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</si>
  <si>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</si>
  <si>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</si>
  <si>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</si>
  <si>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</si>
  <si>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</si>
  <si>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</si>
  <si>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</si>
  <si>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</si>
  <si>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</si>
  <si>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</si>
  <si>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</si>
  <si>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</si>
  <si>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</si>
  <si>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</si>
  <si>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</si>
  <si>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</si>
  <si>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</si>
  <si>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</si>
  <si>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</si>
  <si>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</si>
  <si>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</si>
  <si>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</si>
  <si>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</si>
  <si>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</si>
  <si>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</si>
  <si>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</si>
  <si>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</si>
  <si>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</si>
  <si>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</si>
  <si>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</si>
  <si>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</si>
  <si>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</si>
  <si>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</si>
  <si>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</si>
  <si>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</si>
  <si>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</si>
  <si>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</si>
  <si>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</si>
  <si>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</si>
  <si>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</si>
  <si>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</si>
  <si>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</si>
  <si>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</si>
  <si>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</si>
  <si>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</si>
  <si>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</si>
  <si>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</si>
  <si>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</si>
  <si>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</si>
  <si>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</si>
  <si>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</si>
  <si>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</si>
  <si>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</si>
  <si>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</si>
  <si>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</si>
  <si>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</si>
  <si>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</si>
  <si>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</si>
  <si>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</si>
  <si>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</si>
  <si>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</si>
  <si>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</si>
  <si>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</si>
  <si>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</si>
  <si>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</si>
  <si>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</si>
  <si>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</si>
  <si>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</si>
  <si>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</si>
  <si>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</si>
  <si>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</si>
  <si>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</si>
  <si>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</si>
  <si>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</si>
  <si>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</si>
  <si>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</si>
  <si>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</si>
  <si>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</si>
  <si>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</si>
  <si>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</si>
  <si>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</si>
  <si>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</si>
  <si>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</si>
  <si>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</si>
  <si>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</si>
  <si>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</si>
  <si>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</si>
  <si>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</si>
  <si>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</si>
  <si>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</si>
  <si>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</si>
  <si>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</si>
  <si>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</si>
  <si>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</si>
  <si>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</si>
  <si>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</si>
  <si>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</si>
  <si>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</si>
  <si>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</si>
  <si>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</si>
  <si>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</si>
  <si>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</si>
  <si>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</si>
  <si>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</si>
  <si>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</si>
  <si>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</si>
  <si>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</si>
  <si>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</si>
  <si>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</si>
  <si>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</si>
  <si>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</si>
  <si>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</si>
  <si>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</si>
  <si>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</si>
  <si>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</si>
  <si>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</si>
  <si>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</si>
  <si>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</si>
  <si>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</si>
  <si>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</si>
  <si>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</si>
  <si>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</si>
  <si>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</si>
  <si>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</si>
  <si>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</si>
  <si>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</si>
  <si>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</si>
  <si>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</si>
  <si>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</si>
  <si>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</si>
  <si>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</si>
  <si>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</si>
  <si>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</si>
  <si>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</si>
  <si>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</si>
  <si>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</si>
  <si>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</si>
  <si>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</si>
  <si>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</si>
  <si>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</si>
  <si>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</si>
  <si>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</si>
  <si>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</si>
  <si>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</si>
  <si>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</si>
  <si>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</si>
  <si>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</si>
  <si>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</si>
  <si>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</si>
  <si>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</si>
  <si>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</si>
  <si>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</si>
  <si>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</si>
  <si>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</si>
  <si>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</si>
  <si>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</si>
  <si>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</si>
  <si>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</si>
  <si>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</si>
  <si>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</si>
  <si>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</si>
  <si>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</si>
  <si>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</si>
  <si>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</si>
  <si>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</si>
  <si>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</si>
  <si>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</si>
  <si>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</si>
  <si>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</si>
  <si>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</si>
  <si>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</si>
  <si>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</si>
  <si>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</si>
  <si>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</si>
  <si>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</si>
  <si>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</si>
  <si>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</si>
  <si>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</si>
  <si>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</si>
  <si>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</si>
  <si>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</si>
  <si>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</si>
  <si>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</si>
  <si>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</si>
  <si>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</si>
  <si>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</si>
  <si>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</si>
  <si>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</si>
  <si>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</si>
  <si>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</si>
  <si>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</si>
  <si>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</si>
  <si>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</si>
  <si>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</si>
  <si>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</si>
  <si>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</si>
  <si>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</si>
  <si>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</si>
  <si>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</si>
  <si>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</si>
  <si>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</si>
  <si>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</si>
  <si>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</si>
  <si>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</si>
  <si>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</si>
  <si>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</si>
  <si>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</si>
  <si>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</si>
  <si>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</si>
  <si>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</si>
  <si>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</si>
  <si>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</si>
  <si>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</si>
  <si>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</si>
  <si>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</si>
  <si>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</si>
  <si>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</si>
  <si>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</si>
  <si>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</si>
  <si>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</si>
  <si>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</si>
  <si>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</si>
  <si>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</si>
  <si>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</si>
  <si>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</si>
  <si>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</si>
  <si>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</si>
  <si>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</si>
  <si>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</si>
  <si>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</si>
  <si>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</si>
  <si>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</si>
  <si>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</si>
  <si>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</si>
  <si>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</si>
  <si>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</si>
  <si>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</si>
  <si>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</si>
  <si>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</si>
  <si>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</si>
  <si>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</si>
  <si>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</si>
  <si>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</si>
  <si>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</si>
  <si>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</si>
  <si>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</si>
  <si>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</si>
  <si>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</si>
  <si>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</si>
  <si>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</si>
  <si>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</si>
  <si>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</si>
  <si>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</si>
  <si>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</si>
  <si>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</si>
  <si>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</si>
  <si>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</si>
  <si>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</si>
  <si>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</si>
  <si>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</si>
  <si>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</si>
  <si>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</si>
  <si>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</si>
  <si>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</si>
  <si>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</si>
  <si>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</si>
  <si>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</si>
  <si>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</si>
  <si>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</si>
  <si>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</si>
  <si>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</si>
  <si>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</si>
  <si>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</si>
  <si>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</si>
  <si>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</si>
  <si>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</si>
  <si>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</si>
  <si>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</si>
  <si>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</si>
  <si>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</si>
  <si>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</si>
  <si>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</si>
  <si>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</si>
  <si>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</si>
  <si>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</si>
  <si>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</si>
  <si>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</si>
  <si>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</si>
  <si>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</si>
  <si>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</si>
  <si>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</si>
  <si>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</si>
  <si>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</si>
  <si>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</si>
  <si>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</si>
  <si>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</si>
  <si>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</si>
  <si>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</si>
  <si>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</si>
  <si>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</si>
  <si>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</si>
  <si>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</si>
  <si>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</si>
  <si>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</si>
  <si>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</si>
  <si>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</si>
  <si>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</si>
  <si>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</si>
  <si>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</si>
  <si>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</si>
  <si>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</si>
  <si>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</si>
  <si>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</si>
  <si>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</si>
  <si>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</si>
  <si>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</si>
  <si>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</si>
  <si>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</si>
  <si>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</si>
  <si>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</si>
  <si>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</si>
  <si>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</si>
  <si>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</si>
  <si>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</si>
  <si>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</si>
  <si>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</si>
  <si>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</si>
  <si>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</si>
  <si>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</si>
  <si>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</si>
  <si>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</si>
  <si>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</si>
  <si>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</si>
  <si>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</si>
  <si>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</si>
  <si>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</si>
  <si>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</si>
  <si>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</si>
  <si>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</si>
  <si>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</si>
  <si>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</si>
  <si>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</si>
  <si>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</si>
  <si>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</si>
  <si>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</si>
  <si>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</si>
  <si>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</si>
  <si>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</si>
  <si>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</si>
  <si>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</si>
  <si>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</si>
  <si>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</si>
  <si>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</si>
  <si>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</si>
  <si>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</si>
  <si>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</si>
  <si>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</si>
  <si>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</si>
  <si>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</si>
  <si>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</si>
  <si>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</si>
  <si>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</si>
  <si>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</si>
  <si>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</si>
  <si>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</si>
  <si>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</si>
  <si>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</si>
  <si>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</si>
  <si>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</si>
  <si>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</si>
  <si>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</si>
  <si>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</si>
  <si>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</si>
  <si>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</si>
  <si>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</si>
  <si>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</si>
  <si>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</si>
  <si>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</si>
  <si>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</si>
  <si>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</si>
  <si>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</si>
  <si>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</si>
  <si>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</si>
  <si>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</si>
  <si>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</si>
  <si>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</si>
  <si>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</si>
  <si>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</si>
  <si>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</si>
  <si>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</si>
  <si>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</si>
  <si>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</si>
  <si>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</si>
  <si>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</si>
  <si>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</si>
  <si>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</si>
  <si>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</si>
  <si>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</si>
  <si>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</si>
  <si>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</si>
  <si>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</si>
  <si>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</si>
  <si>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</si>
  <si>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</si>
  <si>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</si>
  <si>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</si>
  <si>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</si>
  <si>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</si>
  <si>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</si>
  <si>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</si>
  <si>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</si>
  <si>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</si>
  <si>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</si>
  <si>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</si>
  <si>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</si>
  <si>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</si>
  <si>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</si>
  <si>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</si>
  <si>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</si>
  <si>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</si>
  <si>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</si>
  <si>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</si>
  <si>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</si>
  <si>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</si>
  <si>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</si>
  <si>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</si>
  <si>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</si>
  <si>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</si>
  <si>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</si>
  <si>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</si>
  <si>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</si>
  <si>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</si>
  <si>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</si>
  <si>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</si>
  <si>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</si>
  <si>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</si>
  <si>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</si>
  <si>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</si>
  <si>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</si>
  <si>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</si>
  <si>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</si>
  <si>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</si>
  <si>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</si>
  <si>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</si>
  <si>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</si>
  <si>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</si>
  <si>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</si>
  <si>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</si>
  <si>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</si>
  <si>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</si>
  <si>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</si>
  <si>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</si>
  <si>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</si>
  <si>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</si>
  <si>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</si>
  <si>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</si>
  <si>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</si>
  <si>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</si>
  <si>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</si>
  <si>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</si>
  <si>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</si>
  <si>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</si>
  <si>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t>19.06.26</t>
  </si>
  <si>
    <t>BUCKET 1</t>
  </si>
  <si>
    <t>BANK STABLE 20</t>
  </si>
  <si>
    <t>20.06.26</t>
  </si>
  <si>
    <t>BKT 3</t>
  </si>
  <si>
    <t>DIGICOLLTC</t>
  </si>
  <si>
    <t>OTGNGDID</t>
  </si>
  <si>
    <t>(blank)</t>
  </si>
  <si>
    <t>BKT 5</t>
  </si>
  <si>
    <r>
      <t xml:space="preserve">DRR FOR 65 % 1 </t>
    </r>
    <r>
      <rPr>
        <sz val="12"/>
        <color theme="1"/>
        <rFont val="Calibri"/>
        <family val="2"/>
        <scheme val="minor"/>
      </rPr>
      <t xml:space="preserve">DAYS </t>
    </r>
  </si>
  <si>
    <t>21.06.26</t>
  </si>
  <si>
    <t>22.06.26</t>
  </si>
  <si>
    <t>13.06.26 22.06.26</t>
  </si>
  <si>
    <t>BUCKET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</si>
</sst>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4">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13" xfId="0" applyNumberFormat="1" applyFill="1" applyBorder="1" applyAlignment="1">
      <alignment horizontal="center" vertical="center"/>
    </xf>
    <xf numFmtId="4" fontId="0" fillId="0" borderId="5" xfId="0" applyNumberFormat="1" applyFill="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7796">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78301701389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5.51013252315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L" numFmtId="0">
      <sharedItems/>
    </cacheField>
    <cacheField name="Mode Of Payment" numFmtId="0">
      <sharedItems containsBlank="1"/>
    </cacheField>
    <cacheField name="Payment Date" numFmtId="0">
      <sharedItems containsBlank="1" count="31">
        <s v="16.06.26"/>
        <m/>
        <s v="18.06.26"/>
        <s v="12.06.26"/>
        <s v="03.06.26"/>
        <s v="08.06.26"/>
        <s v="11.06.26"/>
        <s v="05.06.26"/>
        <s v="20.06.26"/>
        <s v="12.06.26 17.06.26"/>
        <s v="13.06.26"/>
        <s v="06.06.26"/>
        <s v="10.06.26 13.06.26"/>
        <s v="09.06.26"/>
        <s v="17.06.26"/>
        <s v="02.06.26"/>
        <s v="01.06.26"/>
        <s v="04.06.26"/>
        <s v="21.06.26"/>
        <s v="19.06.26"/>
        <s v="10.06.26"/>
        <s v="15.06.26"/>
        <s v="09.06.26 11.06.26"/>
        <s v="16.06.26 18.06.26"/>
        <s v="14.06.26"/>
        <s v="22.06.26"/>
        <s v="03.06.26 16.06.26"/>
        <s v="13.06.26 22.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22"/>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STABLE"/>
    <s v="PTP"/>
    <s v="-"/>
    <s v="PTP"/>
    <m/>
    <n v="22"/>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s v="ONLINE"/>
    <s v="20.06.26"/>
    <n v="8300"/>
    <m/>
    <m/>
    <m/>
    <n v="8055"/>
    <n v="7035"/>
    <n v="7174"/>
    <n v="7074"/>
    <x v="0"/>
    <s v="STABLE"/>
    <s v="PAID"/>
    <x v="1"/>
    <n v="164668"/>
    <n v="139"/>
    <n v="0"/>
    <n v="5940"/>
    <s v="19.05.26"/>
    <n v="6.6819988623299215E-2"/>
    <n v="9.011151923254487E-3"/>
    <s v="STABLE"/>
    <s v="PAID"/>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3"/>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n v="1"/>
    <m/>
    <m/>
    <m/>
    <m/>
    <m/>
    <m/>
    <m/>
    <m/>
    <m/>
    <m/>
    <m/>
    <m/>
    <m/>
    <m/>
    <m/>
    <m/>
    <m/>
    <m/>
    <m/>
    <m/>
    <m/>
    <m/>
    <m/>
    <m/>
    <m/>
    <m/>
    <m/>
    <m/>
    <m/>
    <m/>
    <m/>
    <m/>
    <m/>
    <m/>
    <m/>
    <x v="1"/>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s v="ONLINE"/>
    <s v="20.06.26"/>
    <n v="15278"/>
    <m/>
    <m/>
    <m/>
    <n v="4412"/>
    <n v="8759"/>
    <n v="4525"/>
    <n v="-1800"/>
    <x v="4"/>
    <s v="STABLE"/>
    <s v="PAID"/>
    <x v="8"/>
    <n v="106268"/>
    <n v="178"/>
    <n v="0"/>
    <n v="1350"/>
    <s v="FLOW"/>
    <n v="0.2892472521810448"/>
    <n v="2.3528944821123877E-2"/>
    <s v="STABLE"/>
    <s v="PAID"/>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n v="1"/>
    <m/>
    <m/>
    <m/>
    <m/>
    <m/>
    <m/>
    <m/>
    <m/>
    <m/>
    <m/>
    <m/>
    <m/>
    <m/>
    <m/>
    <m/>
    <m/>
    <m/>
    <m/>
    <m/>
    <m/>
    <m/>
    <m/>
    <m/>
    <m/>
    <m/>
    <m/>
    <m/>
    <m/>
    <m/>
    <m/>
    <m/>
    <m/>
    <m/>
    <m/>
    <m/>
    <x v="6"/>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4"/>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23"/>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22"/>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2"/>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3"/>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2"/>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n v="1"/>
    <m/>
    <m/>
    <m/>
    <m/>
    <m/>
    <m/>
    <m/>
    <m/>
    <m/>
    <m/>
    <m/>
    <m/>
    <m/>
    <m/>
    <m/>
    <m/>
    <m/>
    <m/>
    <m/>
    <m/>
    <m/>
    <m/>
    <m/>
    <m/>
    <m/>
    <m/>
    <m/>
    <m/>
    <m/>
    <m/>
    <m/>
    <m/>
    <m/>
    <m/>
    <m/>
    <x v="6"/>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4"/>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m/>
    <s v="1201"/>
    <n v="3507"/>
    <n v="19312"/>
  </r>
  <r>
    <n v="456991270"/>
    <s v="SHIVDAS DILIP CHAVAN"/>
    <s v="ONLINE"/>
    <s v="16.06.26"/>
    <n v="5739"/>
    <m/>
    <m/>
    <s v="BANK STABLE 17"/>
    <n v="5378"/>
    <n v="8538"/>
    <n v="3397"/>
    <n v="8535"/>
    <x v="4"/>
    <s v="STABLE"/>
    <s v="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2"/>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s v="ONLINE"/>
    <s v="20.06.26"/>
    <n v="5728"/>
    <m/>
    <m/>
    <m/>
    <n v="5725"/>
    <n v="9840.35"/>
    <n v="4307.3500000000004"/>
    <n v="10187.35"/>
    <x v="4"/>
    <s v="STABLE"/>
    <s v="PAID"/>
    <x v="3"/>
    <n v="46778.35"/>
    <n v="192"/>
    <n v="0"/>
    <n v="1350"/>
    <s v="FLOW"/>
    <n v="0.21582070470852219"/>
    <n v="1.0357259155843904E-2"/>
    <s v="STABLE"/>
    <s v="PAID"/>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BPTP"/>
    <s v="PTP"/>
    <s v="BPTP"/>
    <m/>
    <n v="25"/>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2400"/>
    <m/>
    <m/>
    <m/>
    <n v="3777"/>
    <n v="7213.99"/>
    <n v="3771.99"/>
    <n v="90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23"/>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22"/>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3"/>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s v="ONLINE"/>
    <s v="20.06.26"/>
    <n v="3703"/>
    <m/>
    <m/>
    <m/>
    <n v="3645"/>
    <n v="3245"/>
    <n v="3351"/>
    <n v="3392"/>
    <x v="0"/>
    <s v="STABLE"/>
    <s v="PAID"/>
    <x v="0"/>
    <n v="30264.2"/>
    <n v="106"/>
    <n v="0"/>
    <n v="1800"/>
    <s v="-"/>
    <n v="2.6070763789681619E-2"/>
    <n v="1.656152403841417E-3"/>
    <s v="STABLE"/>
    <s v="PAID"/>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24"/>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m/>
    <m/>
    <m/>
    <m/>
    <m/>
    <m/>
    <n v="3434"/>
    <n v="6868"/>
    <n v="3506"/>
    <n v="10494"/>
    <x v="4"/>
    <s v="FLOW"/>
    <s v="UNPAID"/>
    <x v="7"/>
    <n v="28366"/>
    <n v="72"/>
    <n v="0"/>
    <n v="0"/>
    <s v="FLOW"/>
    <n v="3.1728227940886887E-2"/>
    <n v="6.2805552828320834E-3"/>
    <s v="STABLE"/>
    <s v="PTP"/>
    <s v="PTP"/>
    <s v="PTP"/>
    <m/>
    <n v="22"/>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s v="ONLINE"/>
    <s v="20.06.26"/>
    <n v="3503"/>
    <m/>
    <m/>
    <m/>
    <n v="3109"/>
    <n v="5537"/>
    <n v="2681"/>
    <n v="5539"/>
    <x v="4"/>
    <s v="STABLE"/>
    <s v="PAID"/>
    <x v="3"/>
    <n v="28004"/>
    <n v="253"/>
    <n v="0"/>
    <n v="5400"/>
    <s v="29.05.26"/>
    <n v="0.12920171435412869"/>
    <n v="6.2004043622798308E-3"/>
    <s v="STABLE"/>
    <s v="PAID"/>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3"/>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20"/>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3"/>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
    <s v="LMCB"/>
    <s v="-"/>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23"/>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1"/>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23"/>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22"/>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n v="2"/>
    <m/>
    <m/>
    <m/>
    <m/>
    <m/>
    <m/>
    <m/>
    <m/>
    <m/>
    <m/>
    <m/>
    <m/>
    <m/>
    <m/>
    <m/>
    <m/>
    <m/>
    <m/>
    <m/>
    <m/>
    <m/>
    <m/>
    <m/>
    <m/>
    <m/>
    <m/>
    <m/>
    <m/>
    <m/>
    <m/>
    <m/>
    <m/>
    <m/>
    <m/>
    <m/>
    <x v="3"/>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2"/>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2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BPTP"/>
    <s v="PTP"/>
    <s v="BPTP"/>
    <m/>
    <n v="23"/>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n v="2"/>
    <m/>
    <m/>
    <m/>
    <m/>
    <m/>
    <m/>
    <m/>
    <m/>
    <m/>
    <m/>
    <m/>
    <m/>
    <m/>
    <m/>
    <m/>
    <m/>
    <m/>
    <m/>
    <m/>
    <m/>
    <m/>
    <m/>
    <m/>
    <m/>
    <m/>
    <m/>
    <m/>
    <m/>
    <m/>
    <m/>
    <m/>
    <m/>
    <m/>
    <m/>
    <m/>
    <x v="3"/>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6"/>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6"/>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s v="ONLINE"/>
    <s v="20.06.26"/>
    <n v="456"/>
    <m/>
    <m/>
    <m/>
    <n v="4345"/>
    <n v="0"/>
    <n v="6"/>
    <n v="3895"/>
    <x v="4"/>
    <s v="RB"/>
    <s v="PAID"/>
    <x v="17"/>
    <n v="0"/>
    <n v="6"/>
    <n v="0"/>
    <n v="450"/>
    <s v="-"/>
    <n v="0"/>
    <n v="0"/>
    <s v="RB"/>
    <s v="PAID"/>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22"/>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22"/>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8"/>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9"/>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8"/>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3"/>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8"/>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8"/>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n v="1"/>
    <m/>
    <m/>
    <m/>
    <m/>
    <m/>
    <m/>
    <m/>
    <m/>
    <m/>
    <m/>
    <m/>
    <m/>
    <m/>
    <m/>
    <m/>
    <m/>
    <m/>
    <m/>
    <m/>
    <m/>
    <m/>
    <m/>
    <m/>
    <m/>
    <m/>
    <m/>
    <m/>
    <m/>
    <m/>
    <m/>
    <m/>
    <m/>
    <m/>
    <m/>
    <m/>
    <n v="2"/>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s v="ONLINE"/>
    <x v="8"/>
    <n v="15278"/>
    <m/>
    <m/>
    <m/>
    <n v="4412"/>
    <n v="8759"/>
    <n v="4525"/>
    <n v="-1800"/>
    <x v="4"/>
    <x v="0"/>
    <x v="0"/>
    <x v="8"/>
    <n v="106268"/>
    <n v="178"/>
    <n v="0"/>
    <n v="1350"/>
    <s v="FLOW"/>
    <n v="0.2892472521810448"/>
    <n v="2.3528944821123877E-2"/>
    <x v="0"/>
    <s v="PAID"/>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n v="1"/>
    <m/>
    <m/>
    <m/>
    <m/>
    <m/>
    <m/>
    <m/>
    <m/>
    <m/>
    <m/>
    <m/>
    <m/>
    <m/>
    <m/>
    <m/>
    <m/>
    <m/>
    <m/>
    <m/>
    <m/>
    <m/>
    <m/>
    <m/>
    <m/>
    <m/>
    <m/>
    <m/>
    <m/>
    <m/>
    <m/>
    <m/>
    <m/>
    <m/>
    <m/>
    <m/>
    <n v="5"/>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4"/>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s v="ONLINE"/>
    <x v="18"/>
    <n v="3000"/>
    <m/>
    <m/>
    <m/>
    <n v="5104"/>
    <n v="8729"/>
    <n v="3882"/>
    <n v="11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23"/>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22"/>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9"/>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20"/>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2"/>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1"/>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9"/>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3"/>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9"/>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2"/>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20"/>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1"/>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1"/>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2"/>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3"/>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4"/>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4"/>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s v="ONLINE"/>
    <x v="18"/>
    <n v="4000"/>
    <m/>
    <m/>
    <m/>
    <n v="4071"/>
    <n v="3933"/>
    <n v="4009"/>
    <n v="4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s v="ONLINE"/>
    <x v="25"/>
    <n v="4600"/>
    <m/>
    <m/>
    <m/>
    <n v="4522"/>
    <n v="4115"/>
    <n v="4190"/>
    <n v="4216"/>
    <x v="0"/>
    <x v="0"/>
    <x v="0"/>
    <x v="1"/>
    <n v="63257"/>
    <n v="75"/>
    <n v="0"/>
    <n v="2697"/>
    <s v="19.05.26"/>
    <n v="2.5668812521825967E-2"/>
    <n v="3.4616223990654475E-3"/>
    <x v="0"/>
    <s v="PAID"/>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n v="1"/>
    <m/>
    <m/>
    <m/>
    <m/>
    <m/>
    <m/>
    <m/>
    <m/>
    <m/>
    <m/>
    <m/>
    <m/>
    <m/>
    <m/>
    <m/>
    <m/>
    <m/>
    <m/>
    <m/>
    <m/>
    <m/>
    <m/>
    <m/>
    <m/>
    <m/>
    <m/>
    <m/>
    <m/>
    <m/>
    <m/>
    <m/>
    <m/>
    <m/>
    <m/>
    <m/>
    <n v="5"/>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1"/>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4"/>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4"/>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6321"/>
    <m/>
    <m/>
    <m/>
    <n v="3159"/>
    <n v="14952"/>
    <n v="3507"/>
    <n v="12991"/>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9"/>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s v="COLLECT"/>
    <x v="18"/>
    <n v="5000"/>
    <m/>
    <m/>
    <m/>
    <n v="3733"/>
    <n v="3733"/>
    <n v="3769"/>
    <n v="2562"/>
    <x v="0"/>
    <x v="0"/>
    <x v="0"/>
    <x v="12"/>
    <n v="55151"/>
    <n v="36"/>
    <n v="0"/>
    <n v="4490"/>
    <s v="-"/>
    <n v="5.5048089798046138E-2"/>
    <n v="3.0180365324131478E-3"/>
    <x v="0"/>
    <s v="PAID"/>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8"/>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6"/>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20"/>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1"/>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9"/>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1"/>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1"/>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9"/>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1"/>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27"/>
    <n v="3550"/>
    <m/>
    <m/>
    <m/>
    <n v="3255"/>
    <n v="6482"/>
    <n v="3511"/>
    <n v="6548"/>
    <x v="4"/>
    <x v="0"/>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2"/>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8"/>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8"/>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BPTP"/>
    <s v="PTP"/>
    <s v="BPTP"/>
    <m/>
    <n v="25"/>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20"/>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2400"/>
    <m/>
    <m/>
    <m/>
    <n v="3777"/>
    <n v="7213.99"/>
    <n v="3771.99"/>
    <n v="90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9"/>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23"/>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9"/>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s v="COLLECT"/>
    <x v="18"/>
    <n v="3200"/>
    <m/>
    <m/>
    <m/>
    <n v="3477"/>
    <n v="13908"/>
    <n v="3924"/>
    <n v="14887"/>
    <x v="2"/>
    <x v="0"/>
    <x v="0"/>
    <x v="7"/>
    <n v="37146"/>
    <n v="447"/>
    <n v="0"/>
    <n v="2250"/>
    <s v="-"/>
    <n v="0.19350268351746894"/>
    <n v="1.219573442615203E-2"/>
    <x v="0"/>
    <s v="PAID"/>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22"/>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3"/>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1"/>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1"/>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9"/>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2"/>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8"/>
    <n v="3703"/>
    <m/>
    <m/>
    <m/>
    <n v="3645"/>
    <n v="3245"/>
    <n v="3351"/>
    <n v="3392"/>
    <x v="0"/>
    <x v="0"/>
    <x v="0"/>
    <x v="0"/>
    <n v="30264.2"/>
    <n v="106"/>
    <n v="0"/>
    <n v="1800"/>
    <s v="-"/>
    <n v="2.6070763789681619E-2"/>
    <n v="1.656152403841417E-3"/>
    <x v="0"/>
    <s v="PAID"/>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24"/>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2"/>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8"/>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20"/>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8"/>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s v="ONLINE"/>
    <x v="25"/>
    <n v="17500"/>
    <m/>
    <m/>
    <m/>
    <n v="2685"/>
    <n v="16057"/>
    <n v="3512"/>
    <n v="2436"/>
    <x v="3"/>
    <x v="2"/>
    <x v="0"/>
    <x v="0"/>
    <n v="26339"/>
    <n v="880"/>
    <n v="0"/>
    <n v="0"/>
    <s v="-"/>
    <n v="9.8078935315342827E-2"/>
    <n v="1.1064267566259658E-2"/>
    <x v="2"/>
    <s v="PAID"/>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1"/>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3"/>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20"/>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1"/>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9"/>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4"/>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1"/>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20"/>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8"/>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3"/>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s v="ONLINE"/>
    <x v="25"/>
    <n v="4000"/>
    <m/>
    <m/>
    <m/>
    <n v="4550"/>
    <n v="3280"/>
    <n v="3361"/>
    <n v="3991"/>
    <x v="0"/>
    <x v="0"/>
    <x v="0"/>
    <x v="12"/>
    <n v="16508.55"/>
    <n v="81"/>
    <n v="0"/>
    <n v="6300"/>
    <s v="-"/>
    <n v="1.6477745513871635E-2"/>
    <n v="9.0339988390362948E-4"/>
    <x v="0"/>
    <s v="PAID"/>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1"/>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9"/>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
    <s v="LMCB"/>
    <s v="-"/>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20"/>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8"/>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1"/>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20"/>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23"/>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1"/>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1"/>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23"/>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8"/>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22"/>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8"/>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n v="2"/>
    <m/>
    <m/>
    <m/>
    <m/>
    <m/>
    <m/>
    <m/>
    <m/>
    <m/>
    <m/>
    <m/>
    <m/>
    <m/>
    <m/>
    <m/>
    <m/>
    <m/>
    <m/>
    <m/>
    <m/>
    <m/>
    <m/>
    <m/>
    <m/>
    <m/>
    <m/>
    <m/>
    <m/>
    <m/>
    <m/>
    <m/>
    <m/>
    <m/>
    <m/>
    <m/>
    <n v="3"/>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1"/>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4"/>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2"/>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2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BPTP"/>
    <s v="PTP"/>
    <s v="BPTP"/>
    <m/>
    <n v="23"/>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20"/>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8"/>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n v="2"/>
    <m/>
    <m/>
    <m/>
    <m/>
    <m/>
    <m/>
    <m/>
    <m/>
    <m/>
    <m/>
    <m/>
    <m/>
    <m/>
    <m/>
    <m/>
    <m/>
    <m/>
    <m/>
    <m/>
    <m/>
    <m/>
    <m/>
    <m/>
    <m/>
    <m/>
    <m/>
    <m/>
    <m/>
    <m/>
    <m/>
    <m/>
    <m/>
    <m/>
    <m/>
    <m/>
    <n v="3"/>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6"/>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1"/>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6"/>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8"/>
    <n v="456"/>
    <m/>
    <m/>
    <m/>
    <n v="4345"/>
    <n v="0"/>
    <n v="6"/>
    <n v="3895"/>
    <x v="4"/>
    <x v="2"/>
    <x v="0"/>
    <x v="17"/>
    <n v="0"/>
    <n v="6"/>
    <n v="0"/>
    <n v="450"/>
    <s v="-"/>
    <n v="0"/>
    <n v="0"/>
    <x v="2"/>
    <s v="PAID"/>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20"/>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1974">
      <pivotArea type="all" dataOnly="0" outline="0" fieldPosition="0"/>
    </format>
    <format dxfId="21973">
      <pivotArea outline="0" collapsedLevelsAreSubtotals="1" fieldPosition="0"/>
    </format>
    <format dxfId="21972">
      <pivotArea dataOnly="0" labelOnly="1" grandRow="1" outline="0" fieldPosition="0"/>
    </format>
    <format dxfId="21971">
      <pivotArea dataOnly="0" labelOnly="1" outline="0" fieldPosition="0">
        <references count="1">
          <reference field="12" count="4">
            <x v="0"/>
            <x v="1"/>
            <x v="2"/>
            <x v="4"/>
          </reference>
        </references>
      </pivotArea>
    </format>
    <format dxfId="21970">
      <pivotArea dataOnly="0" labelOnly="1" grandCol="1" outline="0" fieldPosition="0"/>
    </format>
    <format dxfId="21969">
      <pivotArea type="all" dataOnly="0" outline="0" fieldPosition="0"/>
    </format>
    <format dxfId="21968">
      <pivotArea outline="0" collapsedLevelsAreSubtotals="1" fieldPosition="0"/>
    </format>
    <format dxfId="21967">
      <pivotArea dataOnly="0" labelOnly="1" grandRow="1" outline="0" fieldPosition="0"/>
    </format>
    <format dxfId="21966">
      <pivotArea dataOnly="0" labelOnly="1" outline="0" fieldPosition="0">
        <references count="1">
          <reference field="12" count="4">
            <x v="0"/>
            <x v="1"/>
            <x v="2"/>
            <x v="4"/>
          </reference>
        </references>
      </pivotArea>
    </format>
    <format dxfId="21965">
      <pivotArea dataOnly="0" labelOnly="1" grandCol="1" outline="0" fieldPosition="0"/>
    </format>
    <format dxfId="21964">
      <pivotArea type="all" dataOnly="0" outline="0" fieldPosition="0"/>
    </format>
    <format dxfId="21963">
      <pivotArea type="origin" dataOnly="0" labelOnly="1" outline="0" fieldPosition="0"/>
    </format>
    <format dxfId="21962">
      <pivotArea type="origin" dataOnly="0" labelOnly="1" outline="0" fieldPosition="0"/>
    </format>
    <format dxfId="21961">
      <pivotArea type="all" dataOnly="0" outline="0" fieldPosition="0"/>
    </format>
    <format dxfId="21960">
      <pivotArea outline="0" collapsedLevelsAreSubtotals="1" fieldPosition="0">
        <references count="1">
          <reference field="12" count="2" selected="0">
            <x v="1"/>
            <x v="2"/>
          </reference>
        </references>
      </pivotArea>
    </format>
    <format dxfId="21959">
      <pivotArea grandCol="1" outline="0" collapsedLevelsAreSubtotals="1" fieldPosition="0"/>
    </format>
    <format dxfId="21958">
      <pivotArea type="topRight" dataOnly="0" labelOnly="1" outline="0" offset="D1" fieldPosition="0"/>
    </format>
    <format dxfId="21957">
      <pivotArea dataOnly="0" labelOnly="1" outline="0" fieldPosition="0">
        <references count="1">
          <reference field="12" count="0"/>
        </references>
      </pivotArea>
    </format>
    <format dxfId="21956">
      <pivotArea dataOnly="0" labelOnly="1" outline="0" fieldPosition="0">
        <references count="1">
          <reference field="12" count="0"/>
        </references>
      </pivotArea>
    </format>
    <format dxfId="21955">
      <pivotArea dataOnly="0" labelOnly="1" outline="0" fieldPosition="0">
        <references count="1">
          <reference field="12" count="4">
            <x v="0"/>
            <x v="1"/>
            <x v="2"/>
            <x v="3"/>
          </reference>
        </references>
      </pivotArea>
    </format>
    <format dxfId="21954">
      <pivotArea outline="0" collapsedLevelsAreSubtotals="1" fieldPosition="0"/>
    </format>
    <format dxfId="21953">
      <pivotArea dataOnly="0" labelOnly="1" outline="0" fieldPosition="0">
        <references count="1">
          <reference field="12" count="2">
            <x v="0"/>
            <x v="4"/>
          </reference>
        </references>
      </pivotArea>
    </format>
    <format dxfId="21952">
      <pivotArea dataOnly="0" labelOnly="1" grandCol="1" outline="0" fieldPosition="0"/>
    </format>
    <format dxfId="21951">
      <pivotArea dataOnly="0" labelOnly="1" grandRow="1" outline="0" fieldPosition="0"/>
    </format>
    <format dxfId="21950">
      <pivotArea dataOnly="0" grandCol="1" outline="0" axis="axisCol" fieldPosition="0"/>
    </format>
    <format dxfId="21949">
      <pivotArea type="all" dataOnly="0" outline="0" fieldPosition="0"/>
    </format>
    <format dxfId="21948">
      <pivotArea outline="0" collapsedLevelsAreSubtotals="1" fieldPosition="0"/>
    </format>
    <format dxfId="21947">
      <pivotArea dataOnly="0" labelOnly="1" grandRow="1" outline="0" fieldPosition="0"/>
    </format>
    <format dxfId="21946">
      <pivotArea dataOnly="0" labelOnly="1" outline="0" fieldPosition="0">
        <references count="1">
          <reference field="12" count="2">
            <x v="0"/>
            <x v="4"/>
          </reference>
        </references>
      </pivotArea>
    </format>
    <format dxfId="21945">
      <pivotArea dataOnly="0" labelOnly="1" grandCol="1" outline="0" fieldPosition="0"/>
    </format>
    <format dxfId="21944">
      <pivotArea outline="0" collapsedLevelsAreSubtotals="1" fieldPosition="0"/>
    </format>
    <format dxfId="21943">
      <pivotArea dataOnly="0" labelOnly="1" grandRow="1" outline="0" fieldPosition="0"/>
    </format>
    <format dxfId="21942">
      <pivotArea dataOnly="0" labelOnly="1" outline="0" fieldPosition="0">
        <references count="1">
          <reference field="12" count="5">
            <x v="0"/>
            <x v="1"/>
            <x v="2"/>
            <x v="3"/>
            <x v="4"/>
          </reference>
        </references>
      </pivotArea>
    </format>
    <format dxfId="21941">
      <pivotArea dataOnly="0" labelOnly="1" grandCol="1" outline="0" fieldPosition="0"/>
    </format>
    <format dxfId="21940">
      <pivotArea outline="0" collapsedLevelsAreSubtotals="1" fieldPosition="0"/>
    </format>
    <format dxfId="21939">
      <pivotArea dataOnly="0" labelOnly="1" grandRow="1" outline="0" fieldPosition="0"/>
    </format>
    <format dxfId="21938">
      <pivotArea dataOnly="0" labelOnly="1" outline="0" fieldPosition="0">
        <references count="1">
          <reference field="12" count="0"/>
        </references>
      </pivotArea>
    </format>
    <format dxfId="21937">
      <pivotArea dataOnly="0" labelOnly="1" grandCol="1" outline="0" fieldPosition="0"/>
    </format>
    <format dxfId="21936">
      <pivotArea dataOnly="0" labelOnly="1" outline="0" fieldPosition="0">
        <references count="1">
          <reference field="12" count="5">
            <x v="0"/>
            <x v="1"/>
            <x v="2"/>
            <x v="3"/>
            <x v="4"/>
          </reference>
        </references>
      </pivotArea>
    </format>
    <format dxfId="21935">
      <pivotArea dataOnly="0" labelOnly="1" outline="0" fieldPosition="0">
        <references count="1">
          <reference field="12" count="4">
            <x v="0"/>
            <x v="1"/>
            <x v="3"/>
            <x v="4"/>
          </reference>
        </references>
      </pivotArea>
    </format>
    <format dxfId="21934">
      <pivotArea dataOnly="0" labelOnly="1" grandRow="1" outline="0" fieldPosition="0"/>
    </format>
    <format dxfId="21933">
      <pivotArea dataOnly="0" labelOnly="1" grandRow="1" outline="0" fieldPosition="0"/>
    </format>
    <format dxfId="21932">
      <pivotArea outline="0" collapsedLevelsAreSubtotals="1" fieldPosition="0"/>
    </format>
    <format dxfId="21931">
      <pivotArea dataOnly="0" labelOnly="1" outline="0" fieldPosition="0">
        <references count="1">
          <reference field="12" count="4">
            <x v="0"/>
            <x v="1"/>
            <x v="2"/>
            <x v="5"/>
          </reference>
        </references>
      </pivotArea>
    </format>
    <format dxfId="21930">
      <pivotArea dataOnly="0" labelOnly="1" grandCol="1" outline="0" fieldPosition="0"/>
    </format>
    <format dxfId="21929">
      <pivotArea dataOnly="0" labelOnly="1" outline="0" fieldPosition="0">
        <references count="1">
          <reference field="12" count="4">
            <x v="0"/>
            <x v="1"/>
            <x v="3"/>
            <x v="5"/>
          </reference>
        </references>
      </pivotArea>
    </format>
    <format dxfId="21928">
      <pivotArea type="all" dataOnly="0" outline="0" fieldPosition="0"/>
    </format>
    <format dxfId="21927">
      <pivotArea outline="0" collapsedLevelsAreSubtotals="1" fieldPosition="0"/>
    </format>
    <format dxfId="21926">
      <pivotArea dataOnly="0" labelOnly="1" grandRow="1" outline="0" fieldPosition="0"/>
    </format>
    <format dxfId="21925">
      <pivotArea dataOnly="0" labelOnly="1" outline="0" fieldPosition="0">
        <references count="1">
          <reference field="12" count="4">
            <x v="0"/>
            <x v="1"/>
            <x v="2"/>
            <x v="4"/>
          </reference>
        </references>
      </pivotArea>
    </format>
    <format dxfId="21924">
      <pivotArea dataOnly="0" labelOnly="1" grandCol="1" outline="0" fieldPosition="0"/>
    </format>
    <format dxfId="21923">
      <pivotArea outline="0" collapsedLevelsAreSubtotals="1" fieldPosition="0"/>
    </format>
    <format dxfId="21922">
      <pivotArea dataOnly="0" labelOnly="1" grandRow="1" outline="0" fieldPosition="0"/>
    </format>
    <format dxfId="21921">
      <pivotArea dataOnly="0" labelOnly="1" outline="0" fieldPosition="0">
        <references count="1">
          <reference field="12" count="4">
            <x v="0"/>
            <x v="1"/>
            <x v="2"/>
            <x v="4"/>
          </reference>
        </references>
      </pivotArea>
    </format>
    <format dxfId="21920">
      <pivotArea dataOnly="0" labelOnly="1" grandCol="1" outline="0" fieldPosition="0"/>
    </format>
    <format dxfId="21919">
      <pivotArea outline="0" collapsedLevelsAreSubtotals="1" fieldPosition="0"/>
    </format>
    <format dxfId="21918">
      <pivotArea dataOnly="0" labelOnly="1" grandRow="1" outline="0" fieldPosition="0"/>
    </format>
    <format dxfId="21917">
      <pivotArea dataOnly="0" labelOnly="1" outline="0" fieldPosition="0">
        <references count="1">
          <reference field="12" count="4">
            <x v="0"/>
            <x v="1"/>
            <x v="2"/>
            <x v="4"/>
          </reference>
        </references>
      </pivotArea>
    </format>
    <format dxfId="21916">
      <pivotArea dataOnly="0" labelOnly="1" grandCol="1" outline="0" fieldPosition="0"/>
    </format>
    <format dxfId="21915">
      <pivotArea dataOnly="0" grandCol="1" outline="0" axis="axisCol" fieldPosition="0"/>
    </format>
    <format dxfId="21914">
      <pivotArea dataOnly="0" labelOnly="1" outline="0" fieldPosition="0">
        <references count="1">
          <reference field="12" count="0"/>
        </references>
      </pivotArea>
    </format>
    <format dxfId="21913">
      <pivotArea dataOnly="0" grandCol="1" outline="0" axis="axisCol" fieldPosition="0"/>
    </format>
    <format dxfId="21912">
      <pivotArea dataOnly="0" labelOnly="1" outline="0" fieldPosition="0">
        <references count="1">
          <reference field="12" count="5">
            <x v="0"/>
            <x v="2"/>
            <x v="3"/>
            <x v="4"/>
            <x v="5"/>
          </reference>
        </references>
      </pivotArea>
    </format>
    <format dxfId="21911">
      <pivotArea dataOnly="0" labelOnly="1" grandCol="1" outline="0" fieldPosition="0"/>
    </format>
    <format dxfId="21910">
      <pivotArea dataOnly="0" labelOnly="1" grandCol="1" outline="0" fieldPosition="0"/>
    </format>
    <format dxfId="21909">
      <pivotArea dataOnly="0" labelOnly="1" outline="0" fieldPosition="0">
        <references count="1">
          <reference field="12" count="4">
            <x v="0"/>
            <x v="1"/>
            <x v="2"/>
            <x v="3"/>
          </reference>
        </references>
      </pivotArea>
    </format>
    <format dxfId="21908">
      <pivotArea dataOnly="0" labelOnly="1" grandCol="1" outline="0" fieldPosition="0"/>
    </format>
    <format dxfId="21907">
      <pivotArea dataOnly="0" labelOnly="1" grandCol="1" outline="0" fieldPosition="0"/>
    </format>
    <format dxfId="21906">
      <pivotArea dataOnly="0" labelOnly="1" outline="0" fieldPosition="0">
        <references count="1">
          <reference field="12" count="4">
            <x v="0"/>
            <x v="1"/>
            <x v="2"/>
            <x v="3"/>
          </reference>
        </references>
      </pivotArea>
    </format>
    <format dxfId="21905">
      <pivotArea dataOnly="0" labelOnly="1" grandCol="1" outline="0" fieldPosition="0"/>
    </format>
    <format dxfId="21904">
      <pivotArea outline="0" collapsedLevelsAreSubtotals="1" fieldPosition="0"/>
    </format>
    <format dxfId="21903">
      <pivotArea dataOnly="0" labelOnly="1" outline="0" fieldPosition="0">
        <references count="1">
          <reference field="12" count="4">
            <x v="0"/>
            <x v="1"/>
            <x v="3"/>
            <x v="4"/>
          </reference>
        </references>
      </pivotArea>
    </format>
    <format dxfId="21902">
      <pivotArea dataOnly="0" labelOnly="1" grandCol="1" outline="0" fieldPosition="0"/>
    </format>
    <format dxfId="21901">
      <pivotArea dataOnly="0" labelOnly="1" grandRow="1" outline="0" fieldPosition="0"/>
    </format>
    <format dxfId="21900">
      <pivotArea grandCol="1" outline="0" collapsedLevelsAreSubtotals="1" fieldPosition="0"/>
    </format>
    <format dxfId="21899">
      <pivotArea dataOnly="0" labelOnly="1" grandCol="1" outline="0" fieldPosition="0"/>
    </format>
    <format dxfId="21898">
      <pivotArea type="all" dataOnly="0" outline="0" fieldPosition="0"/>
    </format>
    <format dxfId="21897">
      <pivotArea outline="0" collapsedLevelsAreSubtotals="1" fieldPosition="0"/>
    </format>
    <format dxfId="21896">
      <pivotArea type="origin" dataOnly="0" labelOnly="1" outline="0" fieldPosition="0"/>
    </format>
    <format dxfId="21895">
      <pivotArea field="12" type="button" dataOnly="0" labelOnly="1" outline="0" axis="axisCol" fieldPosition="0"/>
    </format>
    <format dxfId="21894">
      <pivotArea type="topRight" dataOnly="0" labelOnly="1" outline="0" fieldPosition="0"/>
    </format>
    <format dxfId="21893">
      <pivotArea dataOnly="0" labelOnly="1" grandRow="1" outline="0" fieldPosition="0"/>
    </format>
    <format dxfId="21892">
      <pivotArea dataOnly="0" labelOnly="1" outline="0" fieldPosition="0">
        <references count="1">
          <reference field="12" count="4">
            <x v="0"/>
            <x v="1"/>
            <x v="2"/>
            <x v="4"/>
          </reference>
        </references>
      </pivotArea>
    </format>
    <format dxfId="21891">
      <pivotArea dataOnly="0" labelOnly="1" grandCol="1" outline="0" fieldPosition="0"/>
    </format>
    <format dxfId="21890">
      <pivotArea dataOnly="0" labelOnly="1" outline="0" fieldPosition="0">
        <references count="1">
          <reference field="12" count="1">
            <x v="2"/>
          </reference>
        </references>
      </pivotArea>
    </format>
    <format dxfId="21889">
      <pivotArea outline="0" collapsedLevelsAreSubtotals="1" fieldPosition="0"/>
    </format>
    <format dxfId="21888">
      <pivotArea dataOnly="0" labelOnly="1" outline="0" fieldPosition="0">
        <references count="1">
          <reference field="12" count="5">
            <x v="0"/>
            <x v="1"/>
            <x v="2"/>
            <x v="4"/>
            <x v="5"/>
          </reference>
        </references>
      </pivotArea>
    </format>
    <format dxfId="21887">
      <pivotArea dataOnly="0" labelOnly="1" grandCol="1" outline="0" fieldPosition="0"/>
    </format>
    <format dxfId="21886">
      <pivotArea grandRow="1" outline="0" collapsedLevelsAreSubtotals="1" fieldPosition="0"/>
    </format>
    <format dxfId="21885">
      <pivotArea dataOnly="0" labelOnly="1" grandRow="1" outline="0" fieldPosition="0"/>
    </format>
    <format dxfId="21884">
      <pivotArea outline="0" collapsedLevelsAreSubtotals="1" fieldPosition="0"/>
    </format>
    <format dxfId="21883">
      <pivotArea dataOnly="0" labelOnly="1" grandRow="1" outline="0" fieldPosition="0"/>
    </format>
    <format dxfId="21882">
      <pivotArea dataOnly="0" labelOnly="1" outline="0" fieldPosition="0">
        <references count="1">
          <reference field="12" count="6">
            <x v="0"/>
            <x v="1"/>
            <x v="2"/>
            <x v="3"/>
            <x v="4"/>
            <x v="5"/>
          </reference>
        </references>
      </pivotArea>
    </format>
    <format dxfId="21881">
      <pivotArea dataOnly="0" labelOnly="1" grandCol="1" outline="0" fieldPosition="0"/>
    </format>
    <format dxfId="21880">
      <pivotArea dataOnly="0" labelOnly="1" outline="0" fieldPosition="0">
        <references count="1">
          <reference field="12" count="4">
            <x v="0"/>
            <x v="1"/>
            <x v="2"/>
            <x v="3"/>
          </reference>
        </references>
      </pivotArea>
    </format>
    <format dxfId="21879">
      <pivotArea dataOnly="0" labelOnly="1" grandCol="1" outline="0" fieldPosition="0"/>
    </format>
    <format dxfId="21878">
      <pivotArea type="all" dataOnly="0" outline="0" fieldPosition="0"/>
    </format>
    <format dxfId="21877">
      <pivotArea outline="0" collapsedLevelsAreSubtotals="1" fieldPosition="0"/>
    </format>
    <format dxfId="21876">
      <pivotArea type="origin" dataOnly="0" labelOnly="1" outline="0" fieldPosition="0"/>
    </format>
    <format dxfId="21875">
      <pivotArea field="12" type="button" dataOnly="0" labelOnly="1" outline="0" axis="axisCol" fieldPosition="0"/>
    </format>
    <format dxfId="21874">
      <pivotArea type="topRight" dataOnly="0" labelOnly="1" outline="0" fieldPosition="0"/>
    </format>
    <format dxfId="21873">
      <pivotArea dataOnly="0" labelOnly="1" grandRow="1" outline="0" fieldPosition="0"/>
    </format>
    <format dxfId="21872">
      <pivotArea dataOnly="0" labelOnly="1" outline="0" fieldPosition="0">
        <references count="1">
          <reference field="12" count="5">
            <x v="0"/>
            <x v="1"/>
            <x v="2"/>
            <x v="3"/>
            <x v="4"/>
          </reference>
        </references>
      </pivotArea>
    </format>
    <format dxfId="21871">
      <pivotArea dataOnly="0" labelOnly="1" grandCol="1" outline="0" fieldPosition="0"/>
    </format>
    <format dxfId="21870">
      <pivotArea dataOnly="0" labelOnly="1" outline="0" fieldPosition="0">
        <references count="1">
          <reference field="12" count="4">
            <x v="0"/>
            <x v="1"/>
            <x v="2"/>
            <x v="3"/>
          </reference>
        </references>
      </pivotArea>
    </format>
    <format dxfId="21869">
      <pivotArea dataOnly="0" labelOnly="1" grandCol="1" outline="0" fieldPosition="0"/>
    </format>
    <format dxfId="21868">
      <pivotArea dataOnly="0" labelOnly="1" outline="0" fieldPosition="0">
        <references count="1">
          <reference field="12" count="5">
            <x v="0"/>
            <x v="1"/>
            <x v="2"/>
            <x v="3"/>
            <x v="5"/>
          </reference>
        </references>
      </pivotArea>
    </format>
    <format dxfId="21867">
      <pivotArea dataOnly="0" labelOnly="1" grandCol="1" outline="0" fieldPosition="0"/>
    </format>
    <format dxfId="21866">
      <pivotArea dataOnly="0" labelOnly="1" outline="0" fieldPosition="0">
        <references count="1">
          <reference field="12" count="5">
            <x v="0"/>
            <x v="1"/>
            <x v="2"/>
            <x v="3"/>
            <x v="5"/>
          </reference>
        </references>
      </pivotArea>
    </format>
    <format dxfId="21865">
      <pivotArea dataOnly="0" labelOnly="1" grandCol="1" outline="0" fieldPosition="0"/>
    </format>
    <format dxfId="21864">
      <pivotArea dataOnly="0" labelOnly="1" outline="0" fieldPosition="0">
        <references count="1">
          <reference field="12" count="5">
            <x v="0"/>
            <x v="1"/>
            <x v="2"/>
            <x v="3"/>
            <x v="5"/>
          </reference>
        </references>
      </pivotArea>
    </format>
    <format dxfId="21863">
      <pivotArea dataOnly="0" labelOnly="1" grandCol="1" outline="0" fieldPosition="0"/>
    </format>
    <format dxfId="21862">
      <pivotArea grandRow="1" outline="0" collapsedLevelsAreSubtotals="1" fieldPosition="0"/>
    </format>
    <format dxfId="21861">
      <pivotArea dataOnly="0" labelOnly="1" grandRow="1" outline="0" fieldPosition="0"/>
    </format>
    <format dxfId="21860">
      <pivotArea outline="0" collapsedLevelsAreSubtotals="1" fieldPosition="0"/>
    </format>
    <format dxfId="21859">
      <pivotArea dataOnly="0" labelOnly="1" grandRow="1" outline="0" fieldPosition="0"/>
    </format>
    <format dxfId="21858">
      <pivotArea dataOnly="0" labelOnly="1" outline="0" fieldPosition="0">
        <references count="1">
          <reference field="12" count="5">
            <x v="0"/>
            <x v="1"/>
            <x v="2"/>
            <x v="3"/>
            <x v="5"/>
          </reference>
        </references>
      </pivotArea>
    </format>
    <format dxfId="21857">
      <pivotArea dataOnly="0" labelOnly="1" grandCol="1" outline="0" fieldPosition="0"/>
    </format>
    <format dxfId="21856">
      <pivotArea outline="0" collapsedLevelsAreSubtotals="1" fieldPosition="0"/>
    </format>
    <format dxfId="21855">
      <pivotArea dataOnly="0" labelOnly="1" grandRow="1" outline="0" fieldPosition="0"/>
    </format>
    <format dxfId="21854">
      <pivotArea dataOnly="0" labelOnly="1" outline="0" fieldPosition="0">
        <references count="1">
          <reference field="12" count="4">
            <x v="0"/>
            <x v="1"/>
            <x v="2"/>
            <x v="3"/>
          </reference>
        </references>
      </pivotArea>
    </format>
    <format dxfId="21853">
      <pivotArea dataOnly="0" labelOnly="1" grandCol="1" outline="0" fieldPosition="0"/>
    </format>
    <format dxfId="21852">
      <pivotArea outline="0" collapsedLevelsAreSubtotals="1" fieldPosition="0"/>
    </format>
    <format dxfId="21851">
      <pivotArea dataOnly="0" labelOnly="1" grandRow="1" outline="0" fieldPosition="0"/>
    </format>
    <format dxfId="21850">
      <pivotArea dataOnly="0" labelOnly="1" outline="0" fieldPosition="0">
        <references count="1">
          <reference field="12" count="4">
            <x v="0"/>
            <x v="1"/>
            <x v="2"/>
            <x v="3"/>
          </reference>
        </references>
      </pivotArea>
    </format>
    <format dxfId="21849">
      <pivotArea dataOnly="0" labelOnly="1" grandCol="1" outline="0" fieldPosition="0"/>
    </format>
    <format dxfId="21848">
      <pivotArea dataOnly="0" labelOnly="1" outline="0" fieldPosition="0">
        <references count="1">
          <reference field="12" count="4">
            <x v="0"/>
            <x v="1"/>
            <x v="2"/>
            <x v="3"/>
          </reference>
        </references>
      </pivotArea>
    </format>
    <format dxfId="21847">
      <pivotArea dataOnly="0" labelOnly="1" grandCol="1" outline="0" fieldPosition="0"/>
    </format>
    <format dxfId="21846">
      <pivotArea grandRow="1" outline="0" collapsedLevelsAreSubtotals="1" fieldPosition="0"/>
    </format>
    <format dxfId="21845">
      <pivotArea dataOnly="0" labelOnly="1" grandRow="1" outline="0" fieldPosition="0"/>
    </format>
    <format dxfId="21844">
      <pivotArea grandCol="1" outline="0" collapsedLevelsAreSubtotals="1" fieldPosition="0"/>
    </format>
    <format dxfId="21843">
      <pivotArea dataOnly="0" labelOnly="1" grandCol="1" outline="0" fieldPosition="0"/>
    </format>
    <format dxfId="21842">
      <pivotArea outline="0" collapsedLevelsAreSubtotals="1" fieldPosition="0"/>
    </format>
    <format dxfId="21841">
      <pivotArea dataOnly="0" labelOnly="1" grandRow="1" outline="0" fieldPosition="0"/>
    </format>
    <format dxfId="21840">
      <pivotArea dataOnly="0" labelOnly="1" outline="0" fieldPosition="0">
        <references count="1">
          <reference field="12" count="5">
            <x v="0"/>
            <x v="1"/>
            <x v="2"/>
            <x v="3"/>
            <x v="4"/>
          </reference>
        </references>
      </pivotArea>
    </format>
    <format dxfId="21839">
      <pivotArea dataOnly="0" labelOnly="1" grandCol="1" outline="0" fieldPosition="0"/>
    </format>
    <format dxfId="21838">
      <pivotArea outline="0" collapsedLevelsAreSubtotals="1" fieldPosition="0"/>
    </format>
    <format dxfId="21837">
      <pivotArea dataOnly="0" labelOnly="1" grandRow="1" outline="0" fieldPosition="0"/>
    </format>
    <format dxfId="21836">
      <pivotArea dataOnly="0" labelOnly="1" outline="0" fieldPosition="0">
        <references count="1">
          <reference field="12" count="5">
            <x v="0"/>
            <x v="1"/>
            <x v="2"/>
            <x v="3"/>
            <x v="4"/>
          </reference>
        </references>
      </pivotArea>
    </format>
    <format dxfId="21835">
      <pivotArea dataOnly="0" labelOnly="1" grandCol="1" outline="0" fieldPosition="0"/>
    </format>
    <format dxfId="21834">
      <pivotArea dataOnly="0" labelOnly="1" outline="0" fieldPosition="0">
        <references count="1">
          <reference field="12" count="5">
            <x v="0"/>
            <x v="1"/>
            <x v="2"/>
            <x v="3"/>
            <x v="4"/>
          </reference>
        </references>
      </pivotArea>
    </format>
    <format dxfId="21833">
      <pivotArea dataOnly="0" labelOnly="1" grandCol="1" outline="0" fieldPosition="0"/>
    </format>
    <format dxfId="21832">
      <pivotArea outline="0" collapsedLevelsAreSubtotals="1" fieldPosition="0"/>
    </format>
    <format dxfId="21831">
      <pivotArea dataOnly="0" labelOnly="1" grandRow="1" outline="0" fieldPosition="0"/>
    </format>
    <format dxfId="21830">
      <pivotArea dataOnly="0" labelOnly="1" outline="0" fieldPosition="0">
        <references count="1">
          <reference field="12" count="5">
            <x v="0"/>
            <x v="1"/>
            <x v="2"/>
            <x v="3"/>
            <x v="4"/>
          </reference>
        </references>
      </pivotArea>
    </format>
    <format dxfId="21829">
      <pivotArea dataOnly="0" labelOnly="1" grandCol="1" outline="0" fieldPosition="0"/>
    </format>
    <format dxfId="21828">
      <pivotArea grandRow="1" outline="0" collapsedLevelsAreSubtotals="1" fieldPosition="0"/>
    </format>
    <format dxfId="21827">
      <pivotArea dataOnly="0" labelOnly="1" grandRow="1" outline="0" fieldPosition="0"/>
    </format>
    <format dxfId="21826">
      <pivotArea outline="0" collapsedLevelsAreSubtotals="1" fieldPosition="0"/>
    </format>
    <format dxfId="21825">
      <pivotArea dataOnly="0" labelOnly="1" grandRow="1" outline="0" fieldPosition="0"/>
    </format>
    <format dxfId="21824">
      <pivotArea dataOnly="0" labelOnly="1" outline="0" fieldPosition="0">
        <references count="1">
          <reference field="12" count="4">
            <x v="0"/>
            <x v="1"/>
            <x v="2"/>
            <x v="5"/>
          </reference>
        </references>
      </pivotArea>
    </format>
    <format dxfId="21823">
      <pivotArea dataOnly="0" labelOnly="1" grandCol="1" outline="0" fieldPosition="0"/>
    </format>
    <format dxfId="21822">
      <pivotArea outline="0" collapsedLevelsAreSubtotals="1" fieldPosition="0"/>
    </format>
    <format dxfId="21821">
      <pivotArea dataOnly="0" labelOnly="1" grandRow="1" outline="0" fieldPosition="0"/>
    </format>
    <format dxfId="21820">
      <pivotArea dataOnly="0" labelOnly="1" outline="0" fieldPosition="0">
        <references count="1">
          <reference field="12" count="4">
            <x v="0"/>
            <x v="1"/>
            <x v="2"/>
            <x v="5"/>
          </reference>
        </references>
      </pivotArea>
    </format>
    <format dxfId="21819">
      <pivotArea dataOnly="0" labelOnly="1" grandCol="1" outline="0" fieldPosition="0"/>
    </format>
    <format dxfId="21818">
      <pivotArea dataOnly="0" labelOnly="1" outline="0" fieldPosition="0">
        <references count="1">
          <reference field="12" count="4">
            <x v="0"/>
            <x v="1"/>
            <x v="2"/>
            <x v="5"/>
          </reference>
        </references>
      </pivotArea>
    </format>
    <format dxfId="21817">
      <pivotArea dataOnly="0" labelOnly="1" grandCol="1" outline="0" fieldPosition="0"/>
    </format>
    <format dxfId="21816">
      <pivotArea dataOnly="0" labelOnly="1" outline="0" fieldPosition="0">
        <references count="1">
          <reference field="12" count="4">
            <x v="0"/>
            <x v="1"/>
            <x v="3"/>
            <x v="5"/>
          </reference>
        </references>
      </pivotArea>
    </format>
    <format dxfId="21815">
      <pivotArea dataOnly="0" labelOnly="1" grandCol="1" outline="0" fieldPosition="0"/>
    </format>
    <format dxfId="21814">
      <pivotArea dataOnly="0" labelOnly="1" outline="0" fieldPosition="0">
        <references count="1">
          <reference field="12" count="4">
            <x v="0"/>
            <x v="1"/>
            <x v="3"/>
            <x v="5"/>
          </reference>
        </references>
      </pivotArea>
    </format>
    <format dxfId="21813">
      <pivotArea dataOnly="0" labelOnly="1" grandCol="1" outline="0" fieldPosition="0"/>
    </format>
    <format dxfId="21812">
      <pivotArea grandRow="1" outline="0" collapsedLevelsAreSubtotals="1" fieldPosition="0"/>
    </format>
    <format dxfId="21811">
      <pivotArea dataOnly="0" labelOnly="1" grandRow="1" outline="0" fieldPosition="0"/>
    </format>
    <format dxfId="21810">
      <pivotArea dataOnly="0" labelOnly="1" grandCol="1" outline="0" fieldPosition="0"/>
    </format>
    <format dxfId="21809">
      <pivotArea dataOnly="0" labelOnly="1" outline="0" fieldPosition="0">
        <references count="1">
          <reference field="12" count="3">
            <x v="0"/>
            <x v="1"/>
            <x v="3"/>
          </reference>
        </references>
      </pivotArea>
    </format>
    <format dxfId="21808">
      <pivotArea dataOnly="0" labelOnly="1" grandCol="1" outline="0" fieldPosition="0"/>
    </format>
    <format dxfId="21807">
      <pivotArea dataOnly="0" labelOnly="1" outline="0" fieldPosition="0">
        <references count="1">
          <reference field="12" count="3">
            <x v="0"/>
            <x v="1"/>
            <x v="3"/>
          </reference>
        </references>
      </pivotArea>
    </format>
    <format dxfId="21806">
      <pivotArea dataOnly="0" labelOnly="1" grandCol="1" outline="0" fieldPosition="0"/>
    </format>
    <format dxfId="21805">
      <pivotArea dataOnly="0" labelOnly="1" outline="0" fieldPosition="0">
        <references count="1">
          <reference field="12" count="3">
            <x v="0"/>
            <x v="1"/>
            <x v="3"/>
          </reference>
        </references>
      </pivotArea>
    </format>
    <format dxfId="21804">
      <pivotArea dataOnly="0" labelOnly="1" grandCol="1" outline="0" fieldPosition="0"/>
    </format>
    <format dxfId="21803">
      <pivotArea outline="0" collapsedLevelsAreSubtotals="1" fieldPosition="0"/>
    </format>
    <format dxfId="21802">
      <pivotArea dataOnly="0" labelOnly="1" grandRow="1" outline="0" fieldPosition="0"/>
    </format>
    <format dxfId="21801">
      <pivotArea dataOnly="0" labelOnly="1" outline="0" fieldPosition="0">
        <references count="1">
          <reference field="12" count="3">
            <x v="0"/>
            <x v="1"/>
            <x v="3"/>
          </reference>
        </references>
      </pivotArea>
    </format>
    <format dxfId="21800">
      <pivotArea dataOnly="0" labelOnly="1" grandCol="1" outline="0" fieldPosition="0"/>
    </format>
    <format dxfId="21799">
      <pivotArea dataOnly="0" labelOnly="1" outline="0" fieldPosition="0">
        <references count="1">
          <reference field="12" count="3">
            <x v="0"/>
            <x v="1"/>
            <x v="3"/>
          </reference>
        </references>
      </pivotArea>
    </format>
    <format dxfId="21798">
      <pivotArea dataOnly="0" labelOnly="1" grandCol="1" outline="0" fieldPosition="0"/>
    </format>
    <format dxfId="21797">
      <pivotArea dataOnly="0" labelOnly="1" outline="0" fieldPosition="0">
        <references count="1">
          <reference field="12" count="3">
            <x v="0"/>
            <x v="1"/>
            <x v="3"/>
          </reference>
        </references>
      </pivotArea>
    </format>
    <format dxfId="21796">
      <pivotArea dataOnly="0" labelOnly="1" grandCol="1" outline="0" fieldPosition="0"/>
    </format>
    <format dxfId="21795">
      <pivotArea grandRow="1" outline="0" collapsedLevelsAreSubtotals="1" fieldPosition="0"/>
    </format>
    <format dxfId="21794">
      <pivotArea dataOnly="0" labelOnly="1" grandRow="1" outline="0" fieldPosition="0"/>
    </format>
    <format dxfId="21793">
      <pivotArea dataOnly="0" labelOnly="1" outline="0" fieldPosition="0">
        <references count="1">
          <reference field="12" count="3">
            <x v="0"/>
            <x v="1"/>
            <x v="3"/>
          </reference>
        </references>
      </pivotArea>
    </format>
    <format dxfId="21792">
      <pivotArea dataOnly="0" labelOnly="1" grandCol="1" outline="0" fieldPosition="0"/>
    </format>
    <format dxfId="21791">
      <pivotArea dataOnly="0" labelOnly="1" grandRow="1" outline="0" fieldPosition="0"/>
    </format>
    <format dxfId="21790">
      <pivotArea dataOnly="0" labelOnly="1" grandRow="1" outline="0" fieldPosition="0"/>
    </format>
    <format dxfId="21789">
      <pivotArea dataOnly="0" labelOnly="1" grandRow="1" outline="0" fieldPosition="0"/>
    </format>
    <format dxfId="21788">
      <pivotArea outline="0" collapsedLevelsAreSubtotals="1" fieldPosition="0"/>
    </format>
    <format dxfId="21787">
      <pivotArea dataOnly="0" labelOnly="1" grandRow="1" outline="0" fieldPosition="0"/>
    </format>
    <format dxfId="21786">
      <pivotArea dataOnly="0" labelOnly="1" outline="0" fieldPosition="0">
        <references count="1">
          <reference field="12" count="0"/>
        </references>
      </pivotArea>
    </format>
    <format dxfId="21785">
      <pivotArea dataOnly="0" labelOnly="1" grandCol="1" outline="0" fieldPosition="0"/>
    </format>
    <format dxfId="21784">
      <pivotArea dataOnly="0" labelOnly="1" outline="0" fieldPosition="0">
        <references count="1">
          <reference field="12" count="0"/>
        </references>
      </pivotArea>
    </format>
    <format dxfId="21783">
      <pivotArea dataOnly="0" labelOnly="1" grandCol="1" outline="0" fieldPosition="0"/>
    </format>
    <format dxfId="21782">
      <pivotArea grandRow="1" outline="0" collapsedLevelsAreSubtotals="1" fieldPosition="0"/>
    </format>
    <format dxfId="21781">
      <pivotArea dataOnly="0" labelOnly="1" grandRow="1" outline="0" fieldPosition="0"/>
    </format>
    <format dxfId="21780">
      <pivotArea grandRow="1" outline="0" collapsedLevelsAreSubtotals="1" fieldPosition="0"/>
    </format>
    <format dxfId="21779">
      <pivotArea dataOnly="0" labelOnly="1" grandRow="1" outline="0" fieldPosition="0"/>
    </format>
    <format dxfId="21778">
      <pivotArea grandRow="1" outline="0" collapsedLevelsAreSubtotals="1" fieldPosition="0"/>
    </format>
    <format dxfId="21777">
      <pivotArea dataOnly="0" labelOnly="1" grandRow="1" outline="0" fieldPosition="0"/>
    </format>
    <format dxfId="21776">
      <pivotArea grandRow="1" outline="0" collapsedLevelsAreSubtotals="1" fieldPosition="0"/>
    </format>
    <format dxfId="21775">
      <pivotArea dataOnly="0" labelOnly="1" grandRow="1" outline="0" fieldPosition="0"/>
    </format>
    <format dxfId="21774">
      <pivotArea grandRow="1" outline="0" collapsedLevelsAreSubtotals="1" fieldPosition="0"/>
    </format>
    <format dxfId="21773">
      <pivotArea dataOnly="0" labelOnly="1" grandRow="1" outline="0" fieldPosition="0"/>
    </format>
    <format dxfId="21772">
      <pivotArea grandRow="1" outline="0" collapsedLevelsAreSubtotals="1" fieldPosition="0"/>
    </format>
    <format dxfId="21771">
      <pivotArea dataOnly="0" labelOnly="1" grandRow="1" outline="0" fieldPosition="0"/>
    </format>
    <format dxfId="21770">
      <pivotArea type="origin" dataOnly="0" labelOnly="1" outline="0" fieldPosition="0"/>
    </format>
    <format dxfId="21769">
      <pivotArea dataOnly="0" labelOnly="1" grandRow="1" outline="0" fieldPosition="0"/>
    </format>
    <format dxfId="21768">
      <pivotArea type="origin" dataOnly="0" labelOnly="1" outline="0" fieldPosition="0"/>
    </format>
    <format dxfId="21767">
      <pivotArea dataOnly="0" labelOnly="1" grandRow="1" outline="0" fieldPosition="0"/>
    </format>
    <format dxfId="21766">
      <pivotArea type="origin" dataOnly="0" labelOnly="1" outline="0" fieldPosition="0"/>
    </format>
    <format dxfId="21765">
      <pivotArea dataOnly="0" labelOnly="1" grandRow="1" outline="0" fieldPosition="0"/>
    </format>
    <format dxfId="21764">
      <pivotArea type="origin" dataOnly="0" labelOnly="1" outline="0" fieldPosition="0"/>
    </format>
    <format dxfId="21763">
      <pivotArea dataOnly="0" labelOnly="1" grandRow="1" outline="0" fieldPosition="0"/>
    </format>
    <format dxfId="21762">
      <pivotArea type="all" dataOnly="0" outline="0" fieldPosition="0"/>
    </format>
    <format dxfId="21761">
      <pivotArea outline="0" collapsedLevelsAreSubtotals="1" fieldPosition="0"/>
    </format>
    <format dxfId="21760">
      <pivotArea type="origin" dataOnly="0" labelOnly="1" outline="0" fieldPosition="0"/>
    </format>
    <format dxfId="21759">
      <pivotArea field="12" type="button" dataOnly="0" labelOnly="1" outline="0" axis="axisCol" fieldPosition="0"/>
    </format>
    <format dxfId="21758">
      <pivotArea type="topRight" dataOnly="0" labelOnly="1" outline="0" fieldPosition="0"/>
    </format>
    <format dxfId="21757">
      <pivotArea dataOnly="0" labelOnly="1" grandRow="1" outline="0" fieldPosition="0"/>
    </format>
    <format dxfId="21756">
      <pivotArea dataOnly="0" labelOnly="1" outline="0" fieldPosition="0">
        <references count="1">
          <reference field="12" count="0"/>
        </references>
      </pivotArea>
    </format>
    <format dxfId="21755">
      <pivotArea dataOnly="0" labelOnly="1" grandCol="1" outline="0" fieldPosition="0"/>
    </format>
    <format dxfId="21754">
      <pivotArea grandRow="1" outline="0" collapsedLevelsAreSubtotals="1" fieldPosition="0"/>
    </format>
    <format dxfId="21753">
      <pivotArea dataOnly="0" labelOnly="1" grandRow="1" outline="0" fieldPosition="0"/>
    </format>
    <format dxfId="21752">
      <pivotArea dataOnly="0" labelOnly="1" outline="0" fieldPosition="0">
        <references count="1">
          <reference field="12" count="3">
            <x v="0"/>
            <x v="1"/>
            <x v="3"/>
          </reference>
        </references>
      </pivotArea>
    </format>
    <format dxfId="21751">
      <pivotArea dataOnly="0" labelOnly="1" grandCol="1" outline="0" fieldPosition="0"/>
    </format>
    <format dxfId="21750">
      <pivotArea dataOnly="0" labelOnly="1" grandRow="1" outline="0" fieldPosition="0"/>
    </format>
    <format dxfId="21749">
      <pivotArea outline="0" collapsedLevelsAreSubtotals="1" fieldPosition="0"/>
    </format>
    <format dxfId="21748">
      <pivotArea dataOnly="0" labelOnly="1" grandRow="1" outline="0" fieldPosition="0"/>
    </format>
    <format dxfId="21747">
      <pivotArea dataOnly="0" labelOnly="1" outline="0" fieldPosition="0">
        <references count="1">
          <reference field="12" count="3">
            <x v="0"/>
            <x v="1"/>
            <x v="2"/>
          </reference>
        </references>
      </pivotArea>
    </format>
    <format dxfId="21746">
      <pivotArea dataOnly="0" labelOnly="1" grandCol="1" outline="0" fieldPosition="0"/>
    </format>
    <format dxfId="21745">
      <pivotArea outline="0" collapsedLevelsAreSubtotals="1" fieldPosition="0"/>
    </format>
    <format dxfId="21744">
      <pivotArea dataOnly="0" labelOnly="1" grandRow="1" outline="0" fieldPosition="0"/>
    </format>
    <format dxfId="21743">
      <pivotArea dataOnly="0" labelOnly="1" outline="0" fieldPosition="0">
        <references count="1">
          <reference field="12" count="3">
            <x v="0"/>
            <x v="1"/>
            <x v="2"/>
          </reference>
        </references>
      </pivotArea>
    </format>
    <format dxfId="21742">
      <pivotArea dataOnly="0" labelOnly="1" grandCol="1" outline="0" fieldPosition="0"/>
    </format>
    <format dxfId="21741">
      <pivotArea outline="0" collapsedLevelsAreSubtotals="1" fieldPosition="0"/>
    </format>
    <format dxfId="21740">
      <pivotArea dataOnly="0" labelOnly="1" grandRow="1" outline="0" fieldPosition="0"/>
    </format>
    <format dxfId="21739">
      <pivotArea dataOnly="0" labelOnly="1" outline="0" fieldPosition="0">
        <references count="1">
          <reference field="12" count="5">
            <x v="0"/>
            <x v="1"/>
            <x v="2"/>
            <x v="3"/>
            <x v="5"/>
          </reference>
        </references>
      </pivotArea>
    </format>
    <format dxfId="21738">
      <pivotArea dataOnly="0" labelOnly="1" grandCol="1" outline="0" fieldPosition="0"/>
    </format>
    <format dxfId="21737">
      <pivotArea outline="0" collapsedLevelsAreSubtotals="1" fieldPosition="0"/>
    </format>
    <format dxfId="21736">
      <pivotArea dataOnly="0" labelOnly="1" grandRow="1" outline="0" fieldPosition="0"/>
    </format>
    <format dxfId="21735">
      <pivotArea dataOnly="0" labelOnly="1" outline="0" fieldPosition="0">
        <references count="1">
          <reference field="12" count="5">
            <x v="0"/>
            <x v="1"/>
            <x v="2"/>
            <x v="3"/>
            <x v="5"/>
          </reference>
        </references>
      </pivotArea>
    </format>
    <format dxfId="21734">
      <pivotArea dataOnly="0" labelOnly="1" grandCol="1" outline="0" fieldPosition="0"/>
    </format>
    <format dxfId="21733">
      <pivotArea dataOnly="0" labelOnly="1" outline="0" fieldPosition="0">
        <references count="1">
          <reference field="12" count="5">
            <x v="0"/>
            <x v="1"/>
            <x v="2"/>
            <x v="3"/>
            <x v="5"/>
          </reference>
        </references>
      </pivotArea>
    </format>
    <format dxfId="21732">
      <pivotArea dataOnly="0" labelOnly="1" grandCol="1" outline="0" fieldPosition="0"/>
    </format>
    <format dxfId="21731">
      <pivotArea outline="0" collapsedLevelsAreSubtotals="1" fieldPosition="0"/>
    </format>
    <format dxfId="21730">
      <pivotArea dataOnly="0" labelOnly="1" grandRow="1" outline="0" fieldPosition="0"/>
    </format>
    <format dxfId="21729">
      <pivotArea dataOnly="0" labelOnly="1" outline="0" fieldPosition="0">
        <references count="1">
          <reference field="12" count="4">
            <x v="0"/>
            <x v="1"/>
            <x v="2"/>
            <x v="3"/>
          </reference>
        </references>
      </pivotArea>
    </format>
    <format dxfId="21728">
      <pivotArea dataOnly="0" labelOnly="1" grandCol="1" outline="0" fieldPosition="0"/>
    </format>
    <format dxfId="21727">
      <pivotArea outline="0" collapsedLevelsAreSubtotals="1" fieldPosition="0"/>
    </format>
    <format dxfId="21726">
      <pivotArea dataOnly="0" labelOnly="1" grandRow="1" outline="0" fieldPosition="0"/>
    </format>
    <format dxfId="21725">
      <pivotArea dataOnly="0" labelOnly="1" outline="0" fieldPosition="0">
        <references count="1">
          <reference field="12" count="4">
            <x v="0"/>
            <x v="1"/>
            <x v="2"/>
            <x v="3"/>
          </reference>
        </references>
      </pivotArea>
    </format>
    <format dxfId="21724">
      <pivotArea dataOnly="0" labelOnly="1" grandCol="1" outline="0" fieldPosition="0"/>
    </format>
    <format dxfId="21723">
      <pivotArea dataOnly="0" labelOnly="1" outline="0" fieldPosition="0">
        <references count="1">
          <reference field="12" count="4">
            <x v="0"/>
            <x v="1"/>
            <x v="2"/>
            <x v="3"/>
          </reference>
        </references>
      </pivotArea>
    </format>
    <format dxfId="21722">
      <pivotArea dataOnly="0" labelOnly="1" grandCol="1" outline="0" fieldPosition="0"/>
    </format>
    <format dxfId="21721">
      <pivotArea grandRow="1" outline="0" collapsedLevelsAreSubtotals="1" fieldPosition="0"/>
    </format>
    <format dxfId="21720">
      <pivotArea dataOnly="0" labelOnly="1" grandRow="1" outline="0" fieldPosition="0"/>
    </format>
    <format dxfId="21719">
      <pivotArea outline="0" collapsedLevelsAreSubtotals="1" fieldPosition="0"/>
    </format>
    <format dxfId="21718">
      <pivotArea dataOnly="0" labelOnly="1" grandRow="1" outline="0" fieldPosition="0"/>
    </format>
    <format dxfId="21717">
      <pivotArea dataOnly="0" labelOnly="1" outline="0" fieldPosition="0">
        <references count="1">
          <reference field="12" count="5">
            <x v="0"/>
            <x v="1"/>
            <x v="2"/>
            <x v="3"/>
            <x v="4"/>
          </reference>
        </references>
      </pivotArea>
    </format>
    <format dxfId="21716">
      <pivotArea dataOnly="0" labelOnly="1" grandCol="1" outline="0" fieldPosition="0"/>
    </format>
    <format dxfId="21715">
      <pivotArea outline="0" collapsedLevelsAreSubtotals="1" fieldPosition="0"/>
    </format>
    <format dxfId="21714">
      <pivotArea dataOnly="0" labelOnly="1" grandRow="1" outline="0" fieldPosition="0"/>
    </format>
    <format dxfId="21713">
      <pivotArea dataOnly="0" labelOnly="1" outline="0" fieldPosition="0">
        <references count="1">
          <reference field="12" count="5">
            <x v="0"/>
            <x v="1"/>
            <x v="2"/>
            <x v="3"/>
            <x v="4"/>
          </reference>
        </references>
      </pivotArea>
    </format>
    <format dxfId="21712">
      <pivotArea dataOnly="0" labelOnly="1" grandCol="1" outline="0" fieldPosition="0"/>
    </format>
    <format dxfId="21711">
      <pivotArea type="all" dataOnly="0" outline="0" fieldPosition="0"/>
    </format>
    <format dxfId="21710">
      <pivotArea outline="0" collapsedLevelsAreSubtotals="1" fieldPosition="0"/>
    </format>
    <format dxfId="21709">
      <pivotArea type="origin" dataOnly="0" labelOnly="1" outline="0" fieldPosition="0"/>
    </format>
    <format dxfId="21708">
      <pivotArea field="12" type="button" dataOnly="0" labelOnly="1" outline="0" axis="axisCol" fieldPosition="0"/>
    </format>
    <format dxfId="21707">
      <pivotArea type="topRight" dataOnly="0" labelOnly="1" outline="0" fieldPosition="0"/>
    </format>
    <format dxfId="21706">
      <pivotArea dataOnly="0" labelOnly="1" grandRow="1" outline="0" fieldPosition="0"/>
    </format>
    <format dxfId="21705">
      <pivotArea dataOnly="0" labelOnly="1" outline="0" fieldPosition="0">
        <references count="1">
          <reference field="12" count="5">
            <x v="0"/>
            <x v="1"/>
            <x v="2"/>
            <x v="3"/>
            <x v="4"/>
          </reference>
        </references>
      </pivotArea>
    </format>
    <format dxfId="21704">
      <pivotArea dataOnly="0" labelOnly="1" grandCol="1" outline="0" fieldPosition="0"/>
    </format>
    <format dxfId="21703">
      <pivotArea type="all" dataOnly="0" outline="0" fieldPosition="0"/>
    </format>
    <format dxfId="21702">
      <pivotArea outline="0" collapsedLevelsAreSubtotals="1" fieldPosition="0"/>
    </format>
    <format dxfId="21701">
      <pivotArea type="origin" dataOnly="0" labelOnly="1" outline="0" fieldPosition="0"/>
    </format>
    <format dxfId="21700">
      <pivotArea field="12" type="button" dataOnly="0" labelOnly="1" outline="0" axis="axisCol" fieldPosition="0"/>
    </format>
    <format dxfId="21699">
      <pivotArea type="topRight" dataOnly="0" labelOnly="1" outline="0" fieldPosition="0"/>
    </format>
    <format dxfId="21698">
      <pivotArea dataOnly="0" labelOnly="1" grandRow="1" outline="0" fieldPosition="0"/>
    </format>
    <format dxfId="21697">
      <pivotArea dataOnly="0" labelOnly="1" outline="0" fieldPosition="0">
        <references count="1">
          <reference field="12" count="5">
            <x v="0"/>
            <x v="1"/>
            <x v="2"/>
            <x v="3"/>
            <x v="4"/>
          </reference>
        </references>
      </pivotArea>
    </format>
    <format dxfId="21696">
      <pivotArea dataOnly="0" labelOnly="1" grandCol="1" outline="0" fieldPosition="0"/>
    </format>
    <format dxfId="21695">
      <pivotArea type="all" dataOnly="0" outline="0" fieldPosition="0"/>
    </format>
    <format dxfId="21694">
      <pivotArea outline="0" collapsedLevelsAreSubtotals="1" fieldPosition="0"/>
    </format>
    <format dxfId="21693">
      <pivotArea type="origin" dataOnly="0" labelOnly="1" outline="0" fieldPosition="0"/>
    </format>
    <format dxfId="21692">
      <pivotArea field="12" type="button" dataOnly="0" labelOnly="1" outline="0" axis="axisCol" fieldPosition="0"/>
    </format>
    <format dxfId="21691">
      <pivotArea type="topRight" dataOnly="0" labelOnly="1" outline="0" fieldPosition="0"/>
    </format>
    <format dxfId="21690">
      <pivotArea dataOnly="0" labelOnly="1" grandRow="1" outline="0" fieldPosition="0"/>
    </format>
    <format dxfId="21689">
      <pivotArea dataOnly="0" labelOnly="1" outline="0" fieldPosition="0">
        <references count="1">
          <reference field="12" count="5">
            <x v="0"/>
            <x v="1"/>
            <x v="2"/>
            <x v="3"/>
            <x v="4"/>
          </reference>
        </references>
      </pivotArea>
    </format>
    <format dxfId="21688">
      <pivotArea dataOnly="0" labelOnly="1" grandCol="1" outline="0" fieldPosition="0"/>
    </format>
    <format dxfId="21687">
      <pivotArea dataOnly="0" labelOnly="1" outline="0" fieldPosition="0">
        <references count="1">
          <reference field="12" count="5">
            <x v="0"/>
            <x v="1"/>
            <x v="2"/>
            <x v="3"/>
            <x v="4"/>
          </reference>
        </references>
      </pivotArea>
    </format>
    <format dxfId="21686">
      <pivotArea dataOnly="0" labelOnly="1" grandCol="1" outline="0" fieldPosition="0"/>
    </format>
    <format dxfId="21685">
      <pivotArea grandRow="1" outline="0" collapsedLevelsAreSubtotals="1" fieldPosition="0"/>
    </format>
    <format dxfId="21684">
      <pivotArea dataOnly="0" labelOnly="1" grandRow="1" outline="0" fieldPosition="0"/>
    </format>
    <format dxfId="21683">
      <pivotArea dataOnly="0" grandCol="1" outline="0" fieldPosition="0"/>
    </format>
    <format dxfId="21682">
      <pivotArea dataOnly="0" labelOnly="1" outline="0" fieldPosition="0">
        <references count="1">
          <reference field="12" count="5">
            <x v="0"/>
            <x v="1"/>
            <x v="2"/>
            <x v="4"/>
            <x v="5"/>
          </reference>
        </references>
      </pivotArea>
    </format>
    <format dxfId="21681">
      <pivotArea dataOnly="0" labelOnly="1" grandCol="1" outline="0" fieldPosition="0"/>
    </format>
    <format dxfId="21680">
      <pivotArea outline="0" collapsedLevelsAreSubtotals="1" fieldPosition="0"/>
    </format>
    <format dxfId="21679">
      <pivotArea dataOnly="0" labelOnly="1" grandRow="1" outline="0" fieldPosition="0"/>
    </format>
    <format dxfId="21678">
      <pivotArea dataOnly="0" labelOnly="1" outline="0" fieldPosition="0">
        <references count="1">
          <reference field="12" count="4">
            <x v="0"/>
            <x v="1"/>
            <x v="2"/>
            <x v="4"/>
          </reference>
        </references>
      </pivotArea>
    </format>
    <format dxfId="21677">
      <pivotArea dataOnly="0" labelOnly="1" grandCol="1" outline="0" fieldPosition="0"/>
    </format>
    <format dxfId="21676">
      <pivotArea outline="0" collapsedLevelsAreSubtotals="1" fieldPosition="0"/>
    </format>
    <format dxfId="21675">
      <pivotArea dataOnly="0" labelOnly="1" grandRow="1" outline="0" fieldPosition="0"/>
    </format>
    <format dxfId="21674">
      <pivotArea dataOnly="0" labelOnly="1" outline="0" fieldPosition="0">
        <references count="1">
          <reference field="12" count="4">
            <x v="0"/>
            <x v="1"/>
            <x v="2"/>
            <x v="3"/>
          </reference>
        </references>
      </pivotArea>
    </format>
    <format dxfId="21673">
      <pivotArea dataOnly="0" labelOnly="1" grandCol="1" outline="0" fieldPosition="0"/>
    </format>
    <format dxfId="21672">
      <pivotArea grandRow="1" outline="0" collapsedLevelsAreSubtotals="1" fieldPosition="0"/>
    </format>
    <format dxfId="21671">
      <pivotArea dataOnly="0" labelOnly="1" grandRow="1" outline="0" fieldPosition="0"/>
    </format>
    <format dxfId="21670">
      <pivotArea type="origin" dataOnly="0" labelOnly="1" outline="0" fieldPosition="0"/>
    </format>
    <format dxfId="21669">
      <pivotArea field="12" type="button" dataOnly="0" labelOnly="1" outline="0" axis="axisCol" fieldPosition="0"/>
    </format>
    <format dxfId="21668">
      <pivotArea type="topRight" dataOnly="0" labelOnly="1" outline="0" fieldPosition="0"/>
    </format>
    <format dxfId="21667">
      <pivotArea dataOnly="0" labelOnly="1" outline="0" fieldPosition="0">
        <references count="1">
          <reference field="12" count="4">
            <x v="0"/>
            <x v="1"/>
            <x v="2"/>
            <x v="3"/>
          </reference>
        </references>
      </pivotArea>
    </format>
    <format dxfId="21666">
      <pivotArea dataOnly="0" labelOnly="1" grandCol="1" outline="0" fieldPosition="0"/>
    </format>
    <format dxfId="21665">
      <pivotArea dataOnly="0" grandCol="1" outline="0" axis="axisCol" fieldPosition="0"/>
    </format>
    <format dxfId="21664">
      <pivotArea dataOnly="0" labelOnly="1" grandRow="1" outline="0" fieldPosition="0"/>
    </format>
    <format dxfId="21663">
      <pivotArea type="all" dataOnly="0" outline="0" fieldPosition="0"/>
    </format>
    <format dxfId="21662">
      <pivotArea outline="0" collapsedLevelsAreSubtotals="1" fieldPosition="0"/>
    </format>
    <format dxfId="21661">
      <pivotArea type="origin" dataOnly="0" labelOnly="1" outline="0" fieldPosition="0"/>
    </format>
    <format dxfId="21660">
      <pivotArea field="12" type="button" dataOnly="0" labelOnly="1" outline="0" axis="axisCol" fieldPosition="0"/>
    </format>
    <format dxfId="21659">
      <pivotArea type="topRight" dataOnly="0" labelOnly="1" outline="0" fieldPosition="0"/>
    </format>
    <format dxfId="21658">
      <pivotArea dataOnly="0" labelOnly="1" grandRow="1" outline="0" fieldPosition="0"/>
    </format>
    <format dxfId="21657">
      <pivotArea dataOnly="0" labelOnly="1" outline="0" fieldPosition="0">
        <references count="1">
          <reference field="12" count="4">
            <x v="0"/>
            <x v="1"/>
            <x v="2"/>
            <x v="3"/>
          </reference>
        </references>
      </pivotArea>
    </format>
    <format dxfId="21656">
      <pivotArea dataOnly="0" labelOnly="1" grandCol="1" outline="0" fieldPosition="0"/>
    </format>
    <format dxfId="21655">
      <pivotArea outline="0" collapsedLevelsAreSubtotals="1" fieldPosition="0"/>
    </format>
    <format dxfId="21654">
      <pivotArea dataOnly="0" labelOnly="1" grandRow="1" outline="0" fieldPosition="0"/>
    </format>
    <format dxfId="21653">
      <pivotArea dataOnly="0" labelOnly="1" outline="0" fieldPosition="0">
        <references count="1">
          <reference field="12" count="3">
            <x v="0"/>
            <x v="1"/>
            <x v="2"/>
          </reference>
        </references>
      </pivotArea>
    </format>
    <format dxfId="21652">
      <pivotArea dataOnly="0" labelOnly="1" grandCol="1" outline="0" fieldPosition="0"/>
    </format>
    <format dxfId="21651">
      <pivotArea outline="0" collapsedLevelsAreSubtotals="1" fieldPosition="0"/>
    </format>
    <format dxfId="21650">
      <pivotArea field="12" type="button" dataOnly="0" labelOnly="1" outline="0" axis="axisCol" fieldPosition="0"/>
    </format>
    <format dxfId="21649">
      <pivotArea type="topRight" dataOnly="0" labelOnly="1" outline="0" fieldPosition="0"/>
    </format>
    <format dxfId="21648">
      <pivotArea dataOnly="0" labelOnly="1" outline="0" fieldPosition="0">
        <references count="1">
          <reference field="12" count="2">
            <x v="0"/>
            <x v="1"/>
          </reference>
        </references>
      </pivotArea>
    </format>
    <format dxfId="21647">
      <pivotArea dataOnly="0" labelOnly="1" grandCol="1" outline="0" fieldPosition="0"/>
    </format>
    <format dxfId="21646">
      <pivotArea grandRow="1" outline="0" collapsedLevelsAreSubtotals="1" fieldPosition="0"/>
    </format>
    <format dxfId="21645">
      <pivotArea dataOnly="0" labelOnly="1" grandRow="1" outline="0" fieldPosition="0"/>
    </format>
    <format dxfId="21644">
      <pivotArea outline="0" collapsedLevelsAreSubtotals="1" fieldPosition="0"/>
    </format>
    <format dxfId="21643">
      <pivotArea dataOnly="0" labelOnly="1" grandRow="1" outline="0" fieldPosition="0"/>
    </format>
    <format dxfId="21642">
      <pivotArea dataOnly="0" labelOnly="1" outline="0" fieldPosition="0">
        <references count="1">
          <reference field="12" count="4">
            <x v="0"/>
            <x v="1"/>
            <x v="4"/>
            <x v="5"/>
          </reference>
        </references>
      </pivotArea>
    </format>
    <format dxfId="21641">
      <pivotArea dataOnly="0" labelOnly="1" grandCol="1" outline="0" fieldPosition="0"/>
    </format>
    <format dxfId="21640">
      <pivotArea outline="0" collapsedLevelsAreSubtotals="1" fieldPosition="0"/>
    </format>
    <format dxfId="21639">
      <pivotArea dataOnly="0" labelOnly="1" grandRow="1" outline="0" fieldPosition="0"/>
    </format>
    <format dxfId="21638">
      <pivotArea dataOnly="0" labelOnly="1" outline="0" fieldPosition="0">
        <references count="1">
          <reference field="12" count="4">
            <x v="0"/>
            <x v="1"/>
            <x v="4"/>
            <x v="5"/>
          </reference>
        </references>
      </pivotArea>
    </format>
    <format dxfId="21637">
      <pivotArea dataOnly="0" labelOnly="1" grandCol="1" outline="0" fieldPosition="0"/>
    </format>
    <format dxfId="21636">
      <pivotArea dataOnly="0" labelOnly="1" outline="0" fieldPosition="0">
        <references count="1">
          <reference field="12" count="4">
            <x v="0"/>
            <x v="1"/>
            <x v="4"/>
            <x v="5"/>
          </reference>
        </references>
      </pivotArea>
    </format>
    <format dxfId="21635">
      <pivotArea dataOnly="0" labelOnly="1" grandCol="1" outline="0" fieldPosition="0"/>
    </format>
    <format dxfId="21634">
      <pivotArea outline="0" collapsedLevelsAreSubtotals="1" fieldPosition="0"/>
    </format>
    <format dxfId="21633">
      <pivotArea dataOnly="0" labelOnly="1" grandRow="1" outline="0" fieldPosition="0"/>
    </format>
    <format dxfId="21632">
      <pivotArea dataOnly="0" labelOnly="1" outline="0" fieldPosition="0">
        <references count="1">
          <reference field="12" count="4">
            <x v="0"/>
            <x v="1"/>
            <x v="3"/>
            <x v="4"/>
          </reference>
        </references>
      </pivotArea>
    </format>
    <format dxfId="21631">
      <pivotArea dataOnly="0" labelOnly="1" grandCol="1" outline="0" fieldPosition="0"/>
    </format>
    <format dxfId="21630">
      <pivotArea outline="0" collapsedLevelsAreSubtotals="1" fieldPosition="0"/>
    </format>
    <format dxfId="21629">
      <pivotArea dataOnly="0" labelOnly="1" grandRow="1" outline="0" fieldPosition="0"/>
    </format>
    <format dxfId="21628">
      <pivotArea dataOnly="0" labelOnly="1" outline="0" fieldPosition="0">
        <references count="1">
          <reference field="12" count="4">
            <x v="0"/>
            <x v="1"/>
            <x v="3"/>
            <x v="4"/>
          </reference>
        </references>
      </pivotArea>
    </format>
    <format dxfId="21627">
      <pivotArea dataOnly="0" labelOnly="1" grandCol="1" outline="0" fieldPosition="0"/>
    </format>
    <format dxfId="21626">
      <pivotArea dataOnly="0" labelOnly="1" outline="0" fieldPosition="0">
        <references count="1">
          <reference field="12" count="4">
            <x v="0"/>
            <x v="1"/>
            <x v="3"/>
            <x v="4"/>
          </reference>
        </references>
      </pivotArea>
    </format>
    <format dxfId="21625">
      <pivotArea dataOnly="0" labelOnly="1" grandCol="1" outline="0" fieldPosition="0"/>
    </format>
    <format dxfId="21624">
      <pivotArea grandRow="1" outline="0" collapsedLevelsAreSubtotals="1" fieldPosition="0"/>
    </format>
    <format dxfId="21623">
      <pivotArea dataOnly="0" labelOnly="1" grandRow="1" outline="0" fieldPosition="0"/>
    </format>
    <format dxfId="21622">
      <pivotArea outline="0" collapsedLevelsAreSubtotals="1" fieldPosition="0"/>
    </format>
    <format dxfId="21621">
      <pivotArea dataOnly="0" labelOnly="1" grandRow="1" outline="0" fieldPosition="0"/>
    </format>
    <format dxfId="21620">
      <pivotArea dataOnly="0" labelOnly="1" outline="0" fieldPosition="0">
        <references count="1">
          <reference field="12" count="3">
            <x v="0"/>
            <x v="1"/>
            <x v="2"/>
          </reference>
        </references>
      </pivotArea>
    </format>
    <format dxfId="21619">
      <pivotArea dataOnly="0" labelOnly="1" grandCol="1" outline="0" fieldPosition="0"/>
    </format>
    <format dxfId="21618">
      <pivotArea outline="0" collapsedLevelsAreSubtotals="1" fieldPosition="0"/>
    </format>
    <format dxfId="21617">
      <pivotArea dataOnly="0" labelOnly="1" grandRow="1" outline="0" fieldPosition="0"/>
    </format>
    <format dxfId="21616">
      <pivotArea dataOnly="0" labelOnly="1" outline="0" fieldPosition="0">
        <references count="1">
          <reference field="12" count="3">
            <x v="0"/>
            <x v="1"/>
            <x v="2"/>
          </reference>
        </references>
      </pivotArea>
    </format>
    <format dxfId="21615">
      <pivotArea dataOnly="0" labelOnly="1" grandCol="1" outline="0" fieldPosition="0"/>
    </format>
    <format dxfId="21614">
      <pivotArea dataOnly="0" labelOnly="1" outline="0" fieldPosition="0">
        <references count="1">
          <reference field="12" count="3">
            <x v="0"/>
            <x v="1"/>
            <x v="2"/>
          </reference>
        </references>
      </pivotArea>
    </format>
    <format dxfId="21613">
      <pivotArea dataOnly="0" labelOnly="1" grandCol="1" outline="0" fieldPosition="0"/>
    </format>
    <format dxfId="21612">
      <pivotArea outline="0" collapsedLevelsAreSubtotals="1" fieldPosition="0"/>
    </format>
    <format dxfId="21611">
      <pivotArea dataOnly="0" labelOnly="1" grandRow="1" outline="0" fieldPosition="0"/>
    </format>
    <format dxfId="21610">
      <pivotArea dataOnly="0" labelOnly="1" outline="0" fieldPosition="0">
        <references count="1">
          <reference field="12" count="3">
            <x v="0"/>
            <x v="1"/>
            <x v="2"/>
          </reference>
        </references>
      </pivotArea>
    </format>
    <format dxfId="21609">
      <pivotArea dataOnly="0" labelOnly="1" grandCol="1" outline="0" fieldPosition="0"/>
    </format>
    <format dxfId="21608">
      <pivotArea outline="0" collapsedLevelsAreSubtotals="1" fieldPosition="0"/>
    </format>
    <format dxfId="21607">
      <pivotArea dataOnly="0" labelOnly="1" grandRow="1" outline="0" fieldPosition="0"/>
    </format>
    <format dxfId="21606">
      <pivotArea dataOnly="0" labelOnly="1" outline="0" fieldPosition="0">
        <references count="1">
          <reference field="12" count="3">
            <x v="0"/>
            <x v="1"/>
            <x v="2"/>
          </reference>
        </references>
      </pivotArea>
    </format>
    <format dxfId="21605">
      <pivotArea dataOnly="0" labelOnly="1" grandCol="1" outline="0" fieldPosition="0"/>
    </format>
    <format dxfId="21604">
      <pivotArea dataOnly="0" labelOnly="1" outline="0" fieldPosition="0">
        <references count="1">
          <reference field="12" count="3">
            <x v="0"/>
            <x v="1"/>
            <x v="2"/>
          </reference>
        </references>
      </pivotArea>
    </format>
    <format dxfId="21603">
      <pivotArea dataOnly="0" labelOnly="1" grandCol="1" outline="0" fieldPosition="0"/>
    </format>
    <format dxfId="21602">
      <pivotArea grandRow="1" outline="0" collapsedLevelsAreSubtotals="1" fieldPosition="0"/>
    </format>
    <format dxfId="21601">
      <pivotArea dataOnly="0" labelOnly="1" grandRow="1" outline="0" fieldPosition="0"/>
    </format>
    <format dxfId="21600">
      <pivotArea outline="0" collapsedLevelsAreSubtotals="1" fieldPosition="0"/>
    </format>
    <format dxfId="21599">
      <pivotArea dataOnly="0" labelOnly="1" grandRow="1" outline="0" fieldPosition="0"/>
    </format>
    <format dxfId="21598">
      <pivotArea dataOnly="0" labelOnly="1" outline="0" fieldPosition="0">
        <references count="1">
          <reference field="12" count="3">
            <x v="0"/>
            <x v="1"/>
            <x v="3"/>
          </reference>
        </references>
      </pivotArea>
    </format>
    <format dxfId="21597">
      <pivotArea dataOnly="0" labelOnly="1" grandCol="1" outline="0" fieldPosition="0"/>
    </format>
    <format dxfId="21596">
      <pivotArea outline="0" collapsedLevelsAreSubtotals="1" fieldPosition="0"/>
    </format>
    <format dxfId="21595">
      <pivotArea dataOnly="0" labelOnly="1" grandRow="1" outline="0" fieldPosition="0"/>
    </format>
    <format dxfId="21594">
      <pivotArea dataOnly="0" labelOnly="1" outline="0" fieldPosition="0">
        <references count="1">
          <reference field="12" count="3">
            <x v="0"/>
            <x v="1"/>
            <x v="3"/>
          </reference>
        </references>
      </pivotArea>
    </format>
    <format dxfId="21593">
      <pivotArea dataOnly="0" labelOnly="1" grandCol="1" outline="0" fieldPosition="0"/>
    </format>
    <format dxfId="21592">
      <pivotArea dataOnly="0" labelOnly="1" outline="0" fieldPosition="0">
        <references count="1">
          <reference field="12" count="3">
            <x v="0"/>
            <x v="1"/>
            <x v="3"/>
          </reference>
        </references>
      </pivotArea>
    </format>
    <format dxfId="21591">
      <pivotArea dataOnly="0" labelOnly="1" grandCol="1" outline="0" fieldPosition="0"/>
    </format>
    <format dxfId="21590">
      <pivotArea grandRow="1" outline="0" collapsedLevelsAreSubtotals="1" fieldPosition="0"/>
    </format>
    <format dxfId="21589">
      <pivotArea dataOnly="0" labelOnly="1" grandRow="1" outline="0" fieldPosition="0"/>
    </format>
    <format dxfId="21588">
      <pivotArea grandCol="1" outline="0" collapsedLevelsAreSubtotals="1" fieldPosition="0"/>
    </format>
    <format dxfId="21587">
      <pivotArea dataOnly="0" labelOnly="1" grandCol="1" outline="0" fieldPosition="0"/>
    </format>
    <format dxfId="21586">
      <pivotArea outline="0" collapsedLevelsAreSubtotals="1" fieldPosition="0"/>
    </format>
    <format dxfId="21585">
      <pivotArea dataOnly="0" labelOnly="1" grandRow="1" outline="0" fieldPosition="0"/>
    </format>
    <format dxfId="21584">
      <pivotArea dataOnly="0" labelOnly="1" outline="0" fieldPosition="0">
        <references count="1">
          <reference field="12" count="3">
            <x v="0"/>
            <x v="2"/>
            <x v="4"/>
          </reference>
        </references>
      </pivotArea>
    </format>
    <format dxfId="21583">
      <pivotArea dataOnly="0" labelOnly="1" grandCol="1" outline="0" fieldPosition="0"/>
    </format>
    <format dxfId="21582">
      <pivotArea outline="0" collapsedLevelsAreSubtotals="1" fieldPosition="0"/>
    </format>
    <format dxfId="21581">
      <pivotArea dataOnly="0" labelOnly="1" grandRow="1" outline="0" fieldPosition="0"/>
    </format>
    <format dxfId="21580">
      <pivotArea dataOnly="0" labelOnly="1" outline="0" fieldPosition="0">
        <references count="1">
          <reference field="12" count="3">
            <x v="0"/>
            <x v="2"/>
            <x v="4"/>
          </reference>
        </references>
      </pivotArea>
    </format>
    <format dxfId="21579">
      <pivotArea dataOnly="0" labelOnly="1" grandCol="1" outline="0" fieldPosition="0"/>
    </format>
    <format dxfId="21578">
      <pivotArea outline="0" collapsedLevelsAreSubtotals="1" fieldPosition="0"/>
    </format>
    <format dxfId="21577">
      <pivotArea dataOnly="0" labelOnly="1" grandRow="1" outline="0" fieldPosition="0"/>
    </format>
    <format dxfId="21576">
      <pivotArea dataOnly="0" labelOnly="1" outline="0" fieldPosition="0">
        <references count="1">
          <reference field="12" count="4">
            <x v="0"/>
            <x v="1"/>
            <x v="3"/>
            <x v="5"/>
          </reference>
        </references>
      </pivotArea>
    </format>
    <format dxfId="21575">
      <pivotArea dataOnly="0" labelOnly="1" grandCol="1" outline="0" fieldPosition="0"/>
    </format>
    <format dxfId="21574">
      <pivotArea outline="0" collapsedLevelsAreSubtotals="1" fieldPosition="0"/>
    </format>
    <format dxfId="21573">
      <pivotArea dataOnly="0" labelOnly="1" grandRow="1" outline="0" fieldPosition="0"/>
    </format>
    <format dxfId="21572">
      <pivotArea dataOnly="0" labelOnly="1" outline="0" fieldPosition="0">
        <references count="1">
          <reference field="12" count="4">
            <x v="0"/>
            <x v="1"/>
            <x v="3"/>
            <x v="5"/>
          </reference>
        </references>
      </pivotArea>
    </format>
    <format dxfId="21571">
      <pivotArea dataOnly="0" labelOnly="1" grandCol="1" outline="0" fieldPosition="0"/>
    </format>
    <format dxfId="21570">
      <pivotArea outline="0" collapsedLevelsAreSubtotals="1" fieldPosition="0"/>
    </format>
    <format dxfId="21569">
      <pivotArea dataOnly="0" labelOnly="1" grandRow="1" outline="0" fieldPosition="0"/>
    </format>
    <format dxfId="21568">
      <pivotArea dataOnly="0" labelOnly="1" outline="0" fieldPosition="0">
        <references count="1">
          <reference field="12" count="3">
            <x v="0"/>
            <x v="1"/>
            <x v="4"/>
          </reference>
        </references>
      </pivotArea>
    </format>
    <format dxfId="21567">
      <pivotArea dataOnly="0" labelOnly="1" grandCol="1" outline="0" fieldPosition="0"/>
    </format>
    <format dxfId="21566">
      <pivotArea outline="0" collapsedLevelsAreSubtotals="1" fieldPosition="0"/>
    </format>
    <format dxfId="21565">
      <pivotArea dataOnly="0" labelOnly="1" grandRow="1" outline="0" fieldPosition="0"/>
    </format>
    <format dxfId="21564">
      <pivotArea dataOnly="0" labelOnly="1" outline="0" fieldPosition="0">
        <references count="1">
          <reference field="12" count="3">
            <x v="0"/>
            <x v="1"/>
            <x v="4"/>
          </reference>
        </references>
      </pivotArea>
    </format>
    <format dxfId="21563">
      <pivotArea dataOnly="0" labelOnly="1" grandCol="1" outline="0" fieldPosition="0"/>
    </format>
    <format dxfId="21562">
      <pivotArea grandRow="1" outline="0" collapsedLevelsAreSubtotals="1" fieldPosition="0"/>
    </format>
    <format dxfId="21561">
      <pivotArea dataOnly="0" labelOnly="1" grandRow="1" outline="0" fieldPosition="0"/>
    </format>
    <format dxfId="21560">
      <pivotArea dataOnly="0" labelOnly="1" outline="0" fieldPosition="0">
        <references count="1">
          <reference field="12" count="3">
            <x v="0"/>
            <x v="1"/>
            <x v="4"/>
          </reference>
        </references>
      </pivotArea>
    </format>
    <format dxfId="21559">
      <pivotArea dataOnly="0" labelOnly="1" grandCol="1" outline="0" fieldPosition="0"/>
    </format>
    <format dxfId="21558">
      <pivotArea grandCol="1" outline="0" collapsedLevelsAreSubtotals="1" fieldPosition="0"/>
    </format>
    <format dxfId="21557">
      <pivotArea dataOnly="0" labelOnly="1" grandCol="1" outline="0" fieldPosition="0"/>
    </format>
    <format dxfId="21556">
      <pivotArea outline="0" collapsedLevelsAreSubtotals="1" fieldPosition="0"/>
    </format>
    <format dxfId="21555">
      <pivotArea dataOnly="0" labelOnly="1" grandRow="1" outline="0" fieldPosition="0"/>
    </format>
    <format dxfId="21554">
      <pivotArea dataOnly="0" labelOnly="1" outline="0" fieldPosition="0">
        <references count="1">
          <reference field="12" count="5">
            <x v="0"/>
            <x v="1"/>
            <x v="2"/>
            <x v="3"/>
            <x v="5"/>
          </reference>
        </references>
      </pivotArea>
    </format>
    <format dxfId="21553">
      <pivotArea dataOnly="0" labelOnly="1" grandCol="1" outline="0" fieldPosition="0"/>
    </format>
    <format dxfId="21552">
      <pivotArea outline="0" collapsedLevelsAreSubtotals="1" fieldPosition="0"/>
    </format>
    <format dxfId="21551">
      <pivotArea dataOnly="0" labelOnly="1" grandRow="1" outline="0" fieldPosition="0"/>
    </format>
    <format dxfId="21550">
      <pivotArea dataOnly="0" labelOnly="1" outline="0" fieldPosition="0">
        <references count="1">
          <reference field="12" count="5">
            <x v="0"/>
            <x v="1"/>
            <x v="2"/>
            <x v="3"/>
            <x v="5"/>
          </reference>
        </references>
      </pivotArea>
    </format>
    <format dxfId="21549">
      <pivotArea dataOnly="0" labelOnly="1" grandCol="1" outline="0" fieldPosition="0"/>
    </format>
    <format dxfId="21548">
      <pivotArea outline="0" collapsedLevelsAreSubtotals="1" fieldPosition="0"/>
    </format>
    <format dxfId="21547">
      <pivotArea dataOnly="0" labelOnly="1" grandRow="1" outline="0" fieldPosition="0"/>
    </format>
    <format dxfId="21546">
      <pivotArea dataOnly="0" labelOnly="1" outline="0" fieldPosition="0">
        <references count="1">
          <reference field="12" count="3">
            <x v="0"/>
            <x v="1"/>
            <x v="2"/>
          </reference>
        </references>
      </pivotArea>
    </format>
    <format dxfId="21545">
      <pivotArea dataOnly="0" labelOnly="1" grandCol="1" outline="0" fieldPosition="0"/>
    </format>
    <format dxfId="21544">
      <pivotArea outline="0" collapsedLevelsAreSubtotals="1" fieldPosition="0"/>
    </format>
    <format dxfId="21543">
      <pivotArea dataOnly="0" labelOnly="1" grandRow="1" outline="0" fieldPosition="0"/>
    </format>
    <format dxfId="21542">
      <pivotArea dataOnly="0" labelOnly="1" outline="0" fieldPosition="0">
        <references count="1">
          <reference field="12" count="3">
            <x v="0"/>
            <x v="1"/>
            <x v="2"/>
          </reference>
        </references>
      </pivotArea>
    </format>
    <format dxfId="21541">
      <pivotArea dataOnly="0" labelOnly="1" grandCol="1" outline="0" fieldPosition="0"/>
    </format>
    <format dxfId="21540">
      <pivotArea dataOnly="0" labelOnly="1" outline="0" fieldPosition="0">
        <references count="1">
          <reference field="12" count="3">
            <x v="0"/>
            <x v="1"/>
            <x v="2"/>
          </reference>
        </references>
      </pivotArea>
    </format>
    <format dxfId="21539">
      <pivotArea dataOnly="0" labelOnly="1" grandCol="1" outline="0" fieldPosition="0"/>
    </format>
    <format dxfId="21538">
      <pivotArea grandRow="1" outline="0" collapsedLevelsAreSubtotals="1" fieldPosition="0"/>
    </format>
    <format dxfId="21537">
      <pivotArea dataOnly="0" labelOnly="1" grandRow="1" outline="0" fieldPosition="0"/>
    </format>
    <format dxfId="21536">
      <pivotArea outline="0" collapsedLevelsAreSubtotals="1" fieldPosition="0"/>
    </format>
    <format dxfId="21535">
      <pivotArea dataOnly="0" labelOnly="1" grandRow="1" outline="0" fieldPosition="0"/>
    </format>
    <format dxfId="21534">
      <pivotArea dataOnly="0" labelOnly="1" outline="0" fieldPosition="0">
        <references count="1">
          <reference field="12" count="3">
            <x v="0"/>
            <x v="1"/>
            <x v="3"/>
          </reference>
        </references>
      </pivotArea>
    </format>
    <format dxfId="21533">
      <pivotArea dataOnly="0" labelOnly="1" grandCol="1" outline="0" fieldPosition="0"/>
    </format>
    <format dxfId="21532">
      <pivotArea outline="0" collapsedLevelsAreSubtotals="1" fieldPosition="0"/>
    </format>
    <format dxfId="21531">
      <pivotArea dataOnly="0" labelOnly="1" grandRow="1" outline="0" fieldPosition="0"/>
    </format>
    <format dxfId="21530">
      <pivotArea dataOnly="0" labelOnly="1" outline="0" fieldPosition="0">
        <references count="1">
          <reference field="12" count="3">
            <x v="0"/>
            <x v="1"/>
            <x v="3"/>
          </reference>
        </references>
      </pivotArea>
    </format>
    <format dxfId="21529">
      <pivotArea dataOnly="0" labelOnly="1" grandCol="1" outline="0" fieldPosition="0"/>
    </format>
    <format dxfId="21528">
      <pivotArea dataOnly="0" labelOnly="1" outline="0" fieldPosition="0">
        <references count="1">
          <reference field="12" count="3">
            <x v="0"/>
            <x v="1"/>
            <x v="3"/>
          </reference>
        </references>
      </pivotArea>
    </format>
    <format dxfId="21527">
      <pivotArea dataOnly="0" labelOnly="1" grandCol="1" outline="0" fieldPosition="0"/>
    </format>
    <format dxfId="21526">
      <pivotArea grandRow="1" outline="0" collapsedLevelsAreSubtotals="1" fieldPosition="0"/>
    </format>
    <format dxfId="21525">
      <pivotArea dataOnly="0" labelOnly="1" grandRow="1" outline="0" fieldPosition="0"/>
    </format>
    <format dxfId="21524">
      <pivotArea outline="0" collapsedLevelsAreSubtotals="1" fieldPosition="0"/>
    </format>
    <format dxfId="21523">
      <pivotArea dataOnly="0" labelOnly="1" grandRow="1" outline="0" fieldPosition="0"/>
    </format>
    <format dxfId="21522">
      <pivotArea dataOnly="0" labelOnly="1" outline="0" fieldPosition="0">
        <references count="1">
          <reference field="12" count="3">
            <x v="0"/>
            <x v="2"/>
            <x v="5"/>
          </reference>
        </references>
      </pivotArea>
    </format>
    <format dxfId="21521">
      <pivotArea dataOnly="0" labelOnly="1" grandCol="1" outline="0" fieldPosition="0"/>
    </format>
    <format dxfId="21520">
      <pivotArea outline="0" collapsedLevelsAreSubtotals="1" fieldPosition="0"/>
    </format>
    <format dxfId="21519">
      <pivotArea dataOnly="0" labelOnly="1" grandRow="1" outline="0" fieldPosition="0"/>
    </format>
    <format dxfId="21518">
      <pivotArea dataOnly="0" labelOnly="1" outline="0" fieldPosition="0">
        <references count="1">
          <reference field="12" count="3">
            <x v="0"/>
            <x v="2"/>
            <x v="5"/>
          </reference>
        </references>
      </pivotArea>
    </format>
    <format dxfId="21517">
      <pivotArea dataOnly="0" labelOnly="1" grandCol="1" outline="0" fieldPosition="0"/>
    </format>
    <format dxfId="21516">
      <pivotArea dataOnly="0" labelOnly="1" outline="0" fieldPosition="0">
        <references count="1">
          <reference field="12" count="3">
            <x v="0"/>
            <x v="1"/>
            <x v="2"/>
          </reference>
        </references>
      </pivotArea>
    </format>
    <format dxfId="21515">
      <pivotArea dataOnly="0" labelOnly="1" grandCol="1" outline="0" fieldPosition="0"/>
    </format>
    <format dxfId="21514">
      <pivotArea dataOnly="0" labelOnly="1" outline="0" fieldPosition="0">
        <references count="1">
          <reference field="12" count="3">
            <x v="0"/>
            <x v="1"/>
            <x v="2"/>
          </reference>
        </references>
      </pivotArea>
    </format>
    <format dxfId="21513">
      <pivotArea dataOnly="0" labelOnly="1" grandCol="1" outline="0" fieldPosition="0"/>
    </format>
    <format dxfId="21512">
      <pivotArea dataOnly="0" labelOnly="1" outline="0" fieldPosition="0">
        <references count="1">
          <reference field="12" count="3">
            <x v="0"/>
            <x v="1"/>
            <x v="2"/>
          </reference>
        </references>
      </pivotArea>
    </format>
    <format dxfId="21511">
      <pivotArea dataOnly="0" labelOnly="1" grandCol="1" outline="0" fieldPosition="0"/>
    </format>
    <format dxfId="21510">
      <pivotArea outline="0" collapsedLevelsAreSubtotals="1" fieldPosition="0"/>
    </format>
    <format dxfId="21509">
      <pivotArea dataOnly="0" labelOnly="1" grandRow="1" outline="0" fieldPosition="0"/>
    </format>
    <format dxfId="21508">
      <pivotArea dataOnly="0" labelOnly="1" outline="0" fieldPosition="0">
        <references count="1">
          <reference field="12" count="3">
            <x v="0"/>
            <x v="1"/>
            <x v="2"/>
          </reference>
        </references>
      </pivotArea>
    </format>
    <format dxfId="21507">
      <pivotArea dataOnly="0" labelOnly="1" grandCol="1" outline="0" fieldPosition="0"/>
    </format>
    <format dxfId="21506">
      <pivotArea outline="0" collapsedLevelsAreSubtotals="1" fieldPosition="0"/>
    </format>
    <format dxfId="21505">
      <pivotArea dataOnly="0" labelOnly="1" grandRow="1" outline="0" fieldPosition="0"/>
    </format>
    <format dxfId="21504">
      <pivotArea dataOnly="0" labelOnly="1" outline="0" fieldPosition="0">
        <references count="1">
          <reference field="12" count="3">
            <x v="0"/>
            <x v="1"/>
            <x v="2"/>
          </reference>
        </references>
      </pivotArea>
    </format>
    <format dxfId="21503">
      <pivotArea dataOnly="0" labelOnly="1" grandCol="1" outline="0" fieldPosition="0"/>
    </format>
    <format dxfId="21502">
      <pivotArea dataOnly="0" labelOnly="1" outline="0" fieldPosition="0">
        <references count="1">
          <reference field="12" count="3">
            <x v="0"/>
            <x v="1"/>
            <x v="2"/>
          </reference>
        </references>
      </pivotArea>
    </format>
    <format dxfId="21501">
      <pivotArea dataOnly="0" labelOnly="1" grandCol="1" outline="0" fieldPosition="0"/>
    </format>
    <format dxfId="21500">
      <pivotArea grandRow="1" outline="0" collapsedLevelsAreSubtotals="1" fieldPosition="0"/>
    </format>
    <format dxfId="21499">
      <pivotArea dataOnly="0" labelOnly="1" grandRow="1" outline="0" fieldPosition="0"/>
    </format>
    <format dxfId="21498">
      <pivotArea outline="0" collapsedLevelsAreSubtotals="1" fieldPosition="0"/>
    </format>
    <format dxfId="21497">
      <pivotArea dataOnly="0" labelOnly="1" grandRow="1" outline="0" fieldPosition="0"/>
    </format>
    <format dxfId="21496">
      <pivotArea dataOnly="0" labelOnly="1" outline="0" fieldPosition="0">
        <references count="1">
          <reference field="12" count="3">
            <x v="0"/>
            <x v="1"/>
            <x v="3"/>
          </reference>
        </references>
      </pivotArea>
    </format>
    <format dxfId="21495">
      <pivotArea dataOnly="0" labelOnly="1" grandCol="1" outline="0" fieldPosition="0"/>
    </format>
    <format dxfId="21494">
      <pivotArea outline="0" collapsedLevelsAreSubtotals="1" fieldPosition="0"/>
    </format>
    <format dxfId="21493">
      <pivotArea dataOnly="0" labelOnly="1" grandRow="1" outline="0" fieldPosition="0"/>
    </format>
    <format dxfId="21492">
      <pivotArea dataOnly="0" labelOnly="1" outline="0" fieldPosition="0">
        <references count="1">
          <reference field="12" count="3">
            <x v="0"/>
            <x v="1"/>
            <x v="3"/>
          </reference>
        </references>
      </pivotArea>
    </format>
    <format dxfId="21491">
      <pivotArea dataOnly="0" labelOnly="1" grandCol="1" outline="0" fieldPosition="0"/>
    </format>
    <format dxfId="21490">
      <pivotArea dataOnly="0" labelOnly="1" outline="0" fieldPosition="0">
        <references count="1">
          <reference field="12" count="3">
            <x v="0"/>
            <x v="1"/>
            <x v="3"/>
          </reference>
        </references>
      </pivotArea>
    </format>
    <format dxfId="21489">
      <pivotArea dataOnly="0" labelOnly="1" grandCol="1" outline="0" fieldPosition="0"/>
    </format>
    <format dxfId="21488">
      <pivotArea grandRow="1" outline="0" collapsedLevelsAreSubtotals="1" fieldPosition="0"/>
    </format>
    <format dxfId="21487">
      <pivotArea dataOnly="0" labelOnly="1" grandRow="1" outline="0" fieldPosition="0"/>
    </format>
    <format dxfId="21486">
      <pivotArea type="all" dataOnly="0" outline="0" fieldPosition="0"/>
    </format>
    <format dxfId="21485">
      <pivotArea outline="0" collapsedLevelsAreSubtotals="1" fieldPosition="0"/>
    </format>
    <format dxfId="21484">
      <pivotArea type="origin" dataOnly="0" labelOnly="1" outline="0" fieldPosition="0"/>
    </format>
    <format dxfId="21483">
      <pivotArea field="12" type="button" dataOnly="0" labelOnly="1" outline="0" axis="axisCol" fieldPosition="0"/>
    </format>
    <format dxfId="21482">
      <pivotArea type="topRight" dataOnly="0" labelOnly="1" outline="0" fieldPosition="0"/>
    </format>
    <format dxfId="21481">
      <pivotArea dataOnly="0" labelOnly="1" grandRow="1" outline="0" fieldPosition="0"/>
    </format>
    <format dxfId="21480">
      <pivotArea dataOnly="0" labelOnly="1" outline="0" fieldPosition="0">
        <references count="1">
          <reference field="12" count="3">
            <x v="0"/>
            <x v="3"/>
            <x v="5"/>
          </reference>
        </references>
      </pivotArea>
    </format>
    <format dxfId="21479">
      <pivotArea dataOnly="0" labelOnly="1" grandCol="1" outline="0" fieldPosition="0"/>
    </format>
    <format dxfId="21478">
      <pivotArea type="all" dataOnly="0" outline="0" fieldPosition="0"/>
    </format>
    <format dxfId="21477">
      <pivotArea outline="0" collapsedLevelsAreSubtotals="1" fieldPosition="0"/>
    </format>
    <format dxfId="21476">
      <pivotArea type="origin" dataOnly="0" labelOnly="1" outline="0" fieldPosition="0"/>
    </format>
    <format dxfId="21475">
      <pivotArea field="12" type="button" dataOnly="0" labelOnly="1" outline="0" axis="axisCol" fieldPosition="0"/>
    </format>
    <format dxfId="21474">
      <pivotArea type="topRight" dataOnly="0" labelOnly="1" outline="0" fieldPosition="0"/>
    </format>
    <format dxfId="21473">
      <pivotArea dataOnly="0" labelOnly="1" grandRow="1" outline="0" fieldPosition="0"/>
    </format>
    <format dxfId="21472">
      <pivotArea dataOnly="0" labelOnly="1" outline="0" fieldPosition="0">
        <references count="1">
          <reference field="12" count="3">
            <x v="0"/>
            <x v="3"/>
            <x v="5"/>
          </reference>
        </references>
      </pivotArea>
    </format>
    <format dxfId="21471">
      <pivotArea dataOnly="0" labelOnly="1" grandCol="1" outline="0" fieldPosition="0"/>
    </format>
    <format dxfId="21470">
      <pivotArea outline="0" collapsedLevelsAreSubtotals="1" fieldPosition="0"/>
    </format>
    <format dxfId="21469">
      <pivotArea dataOnly="0" labelOnly="1" grandRow="1" outline="0" fieldPosition="0"/>
    </format>
    <format dxfId="21468">
      <pivotArea dataOnly="0" labelOnly="1" outline="0" fieldPosition="0">
        <references count="1">
          <reference field="12" count="3">
            <x v="0"/>
            <x v="3"/>
            <x v="5"/>
          </reference>
        </references>
      </pivotArea>
    </format>
    <format dxfId="21467">
      <pivotArea dataOnly="0" labelOnly="1" grandCol="1" outline="0" fieldPosition="0"/>
    </format>
    <format dxfId="21466">
      <pivotArea outline="0" collapsedLevelsAreSubtotals="1" fieldPosition="0"/>
    </format>
    <format dxfId="21465">
      <pivotArea dataOnly="0" labelOnly="1" grandRow="1" outline="0" fieldPosition="0"/>
    </format>
    <format dxfId="21464">
      <pivotArea dataOnly="0" labelOnly="1" outline="0" fieldPosition="0">
        <references count="1">
          <reference field="12" count="3">
            <x v="0"/>
            <x v="3"/>
            <x v="5"/>
          </reference>
        </references>
      </pivotArea>
    </format>
    <format dxfId="21463">
      <pivotArea dataOnly="0" labelOnly="1" grandCol="1" outline="0" fieldPosition="0"/>
    </format>
    <format dxfId="21462">
      <pivotArea outline="0" collapsedLevelsAreSubtotals="1" fieldPosition="0"/>
    </format>
    <format dxfId="21461">
      <pivotArea dataOnly="0" labelOnly="1" grandRow="1" outline="0" fieldPosition="0"/>
    </format>
    <format dxfId="21460">
      <pivotArea dataOnly="0" labelOnly="1" outline="0" fieldPosition="0">
        <references count="1">
          <reference field="12" count="4">
            <x v="0"/>
            <x v="1"/>
            <x v="3"/>
            <x v="5"/>
          </reference>
        </references>
      </pivotArea>
    </format>
    <format dxfId="21459">
      <pivotArea dataOnly="0" labelOnly="1" grandCol="1" outline="0" fieldPosition="0"/>
    </format>
    <format dxfId="21458">
      <pivotArea outline="0" collapsedLevelsAreSubtotals="1" fieldPosition="0"/>
    </format>
    <format dxfId="21457">
      <pivotArea dataOnly="0" labelOnly="1" grandRow="1" outline="0" fieldPosition="0"/>
    </format>
    <format dxfId="21456">
      <pivotArea dataOnly="0" labelOnly="1" outline="0" fieldPosition="0">
        <references count="1">
          <reference field="12" count="4">
            <x v="0"/>
            <x v="1"/>
            <x v="3"/>
            <x v="5"/>
          </reference>
        </references>
      </pivotArea>
    </format>
    <format dxfId="21455">
      <pivotArea dataOnly="0" labelOnly="1" grandCol="1" outline="0" fieldPosition="0"/>
    </format>
    <format dxfId="21454">
      <pivotArea outline="0" collapsedLevelsAreSubtotals="1" fieldPosition="0"/>
    </format>
    <format dxfId="21453">
      <pivotArea dataOnly="0" labelOnly="1" grandRow="1" outline="0" fieldPosition="0"/>
    </format>
    <format dxfId="21452">
      <pivotArea dataOnly="0" labelOnly="1" outline="0" fieldPosition="0">
        <references count="1">
          <reference field="12" count="4">
            <x v="0"/>
            <x v="1"/>
            <x v="3"/>
            <x v="5"/>
          </reference>
        </references>
      </pivotArea>
    </format>
    <format dxfId="21451">
      <pivotArea dataOnly="0" labelOnly="1" grandCol="1" outline="0" fieldPosition="0"/>
    </format>
    <format dxfId="21450">
      <pivotArea dataOnly="0" labelOnly="1" outline="0" fieldPosition="0">
        <references count="1">
          <reference field="12" count="4">
            <x v="0"/>
            <x v="1"/>
            <x v="3"/>
            <x v="5"/>
          </reference>
        </references>
      </pivotArea>
    </format>
    <format dxfId="21449">
      <pivotArea dataOnly="0" labelOnly="1" grandCol="1" outline="0" fieldPosition="0"/>
    </format>
    <format dxfId="21448">
      <pivotArea grandRow="1" outline="0" collapsedLevelsAreSubtotals="1" fieldPosition="0"/>
    </format>
    <format dxfId="21447">
      <pivotArea dataOnly="0" labelOnly="1" grandRow="1" outline="0" fieldPosition="0"/>
    </format>
    <format dxfId="21446">
      <pivotArea outline="0" collapsedLevelsAreSubtotals="1" fieldPosition="0"/>
    </format>
    <format dxfId="21445">
      <pivotArea dataOnly="0" labelOnly="1" grandRow="1" outline="0" fieldPosition="0"/>
    </format>
    <format dxfId="21444">
      <pivotArea dataOnly="0" labelOnly="1" outline="0" fieldPosition="0">
        <references count="1">
          <reference field="12" count="4">
            <x v="1"/>
            <x v="2"/>
            <x v="3"/>
            <x v="4"/>
          </reference>
        </references>
      </pivotArea>
    </format>
    <format dxfId="21443">
      <pivotArea dataOnly="0" labelOnly="1" grandCol="1" outline="0" fieldPosition="0"/>
    </format>
    <format dxfId="21442">
      <pivotArea outline="0" collapsedLevelsAreSubtotals="1" fieldPosition="0"/>
    </format>
    <format dxfId="21441">
      <pivotArea dataOnly="0" labelOnly="1" grandRow="1" outline="0" fieldPosition="0"/>
    </format>
    <format dxfId="21440">
      <pivotArea dataOnly="0" labelOnly="1" outline="0" fieldPosition="0">
        <references count="1">
          <reference field="12" count="4">
            <x v="1"/>
            <x v="2"/>
            <x v="3"/>
            <x v="4"/>
          </reference>
        </references>
      </pivotArea>
    </format>
    <format dxfId="21439">
      <pivotArea dataOnly="0" labelOnly="1" grandCol="1" outline="0" fieldPosition="0"/>
    </format>
    <format dxfId="21438">
      <pivotArea dataOnly="0" labelOnly="1" outline="0" fieldPosition="0">
        <references count="1">
          <reference field="12" count="4">
            <x v="1"/>
            <x v="2"/>
            <x v="3"/>
            <x v="4"/>
          </reference>
        </references>
      </pivotArea>
    </format>
    <format dxfId="21437">
      <pivotArea dataOnly="0" labelOnly="1" grandCol="1" outline="0" fieldPosition="0"/>
    </format>
    <format dxfId="21436">
      <pivotArea grandRow="1" outline="0" collapsedLevelsAreSubtotals="1" fieldPosition="0"/>
    </format>
    <format dxfId="21435">
      <pivotArea dataOnly="0" labelOnly="1" grandRow="1" outline="0" fieldPosition="0"/>
    </format>
    <format dxfId="21434">
      <pivotArea outline="0" collapsedLevelsAreSubtotals="1" fieldPosition="0"/>
    </format>
    <format dxfId="21433">
      <pivotArea dataOnly="0" labelOnly="1" grandRow="1" outline="0" fieldPosition="0"/>
    </format>
    <format dxfId="21432">
      <pivotArea dataOnly="0" labelOnly="1" outline="0" fieldPosition="0">
        <references count="1">
          <reference field="12" count="4">
            <x v="0"/>
            <x v="1"/>
            <x v="2"/>
            <x v="4"/>
          </reference>
        </references>
      </pivotArea>
    </format>
    <format dxfId="21431">
      <pivotArea dataOnly="0" labelOnly="1" grandCol="1" outline="0" fieldPosition="0"/>
    </format>
    <format dxfId="21430">
      <pivotArea outline="0" collapsedLevelsAreSubtotals="1" fieldPosition="0"/>
    </format>
    <format dxfId="21429">
      <pivotArea dataOnly="0" labelOnly="1" grandRow="1" outline="0" fieldPosition="0"/>
    </format>
    <format dxfId="21428">
      <pivotArea dataOnly="0" labelOnly="1" outline="0" fieldPosition="0">
        <references count="1">
          <reference field="12" count="4">
            <x v="0"/>
            <x v="1"/>
            <x v="2"/>
            <x v="4"/>
          </reference>
        </references>
      </pivotArea>
    </format>
    <format dxfId="21427">
      <pivotArea dataOnly="0" labelOnly="1" grandCol="1" outline="0" fieldPosition="0"/>
    </format>
    <format dxfId="21426">
      <pivotArea dataOnly="0" labelOnly="1" outline="0" fieldPosition="0">
        <references count="1">
          <reference field="12" count="4">
            <x v="0"/>
            <x v="1"/>
            <x v="2"/>
            <x v="4"/>
          </reference>
        </references>
      </pivotArea>
    </format>
    <format dxfId="21425">
      <pivotArea dataOnly="0" labelOnly="1" grandCol="1" outline="0" fieldPosition="0"/>
    </format>
    <format dxfId="21424">
      <pivotArea grandRow="1" outline="0" collapsedLevelsAreSubtotals="1" fieldPosition="0"/>
    </format>
    <format dxfId="21423">
      <pivotArea dataOnly="0" labelOnly="1" grandRow="1" outline="0" fieldPosition="0"/>
    </format>
    <format dxfId="21422">
      <pivotArea outline="0" collapsedLevelsAreSubtotals="1" fieldPosition="0"/>
    </format>
    <format dxfId="21421">
      <pivotArea dataOnly="0" labelOnly="1" grandRow="1" outline="0" fieldPosition="0"/>
    </format>
    <format dxfId="21420">
      <pivotArea dataOnly="0" labelOnly="1" outline="0" fieldPosition="0">
        <references count="1">
          <reference field="12" count="3">
            <x v="0"/>
            <x v="1"/>
            <x v="2"/>
          </reference>
        </references>
      </pivotArea>
    </format>
    <format dxfId="21419">
      <pivotArea dataOnly="0" labelOnly="1" grandCol="1" outline="0" fieldPosition="0"/>
    </format>
    <format dxfId="21418">
      <pivotArea outline="0" collapsedLevelsAreSubtotals="1" fieldPosition="0"/>
    </format>
    <format dxfId="21417">
      <pivotArea dataOnly="0" labelOnly="1" grandRow="1" outline="0" fieldPosition="0"/>
    </format>
    <format dxfId="21416">
      <pivotArea dataOnly="0" labelOnly="1" outline="0" fieldPosition="0">
        <references count="1">
          <reference field="12" count="3">
            <x v="0"/>
            <x v="1"/>
            <x v="2"/>
          </reference>
        </references>
      </pivotArea>
    </format>
    <format dxfId="21415">
      <pivotArea dataOnly="0" labelOnly="1" grandCol="1" outline="0" fieldPosition="0"/>
    </format>
    <format dxfId="21414">
      <pivotArea outline="0" collapsedLevelsAreSubtotals="1" fieldPosition="0"/>
    </format>
    <format dxfId="21413">
      <pivotArea dataOnly="0" labelOnly="1" grandRow="1" outline="0" fieldPosition="0"/>
    </format>
    <format dxfId="21412">
      <pivotArea dataOnly="0" labelOnly="1" outline="0" fieldPosition="0">
        <references count="1">
          <reference field="12" count="2">
            <x v="0"/>
            <x v="1"/>
          </reference>
        </references>
      </pivotArea>
    </format>
    <format dxfId="21411">
      <pivotArea dataOnly="0" labelOnly="1" grandCol="1" outline="0" fieldPosition="0"/>
    </format>
    <format dxfId="21410">
      <pivotArea dataOnly="0" labelOnly="1" outline="0" fieldPosition="0">
        <references count="1">
          <reference field="12" count="2">
            <x v="0"/>
            <x v="1"/>
          </reference>
        </references>
      </pivotArea>
    </format>
    <format dxfId="21409">
      <pivotArea dataOnly="0" labelOnly="1" grandCol="1" outline="0" fieldPosition="0"/>
    </format>
    <format dxfId="21408">
      <pivotArea grandRow="1" outline="0" collapsedLevelsAreSubtotals="1" fieldPosition="0"/>
    </format>
    <format dxfId="21407">
      <pivotArea dataOnly="0" labelOnly="1" grandRow="1" outline="0" fieldPosition="0"/>
    </format>
    <format dxfId="21406">
      <pivotArea dataOnly="0" grandCol="1" outline="0" axis="axisCol" fieldPosition="0"/>
    </format>
    <format dxfId="21405">
      <pivotArea outline="0" collapsedLevelsAreSubtotals="1" fieldPosition="0"/>
    </format>
    <format dxfId="21404">
      <pivotArea dataOnly="0" labelOnly="1" grandRow="1" outline="0" fieldPosition="0"/>
    </format>
    <format dxfId="21403">
      <pivotArea dataOnly="0" labelOnly="1" outline="0" fieldPosition="0">
        <references count="1">
          <reference field="12" count="3">
            <x v="0"/>
            <x v="1"/>
            <x v="3"/>
          </reference>
        </references>
      </pivotArea>
    </format>
    <format dxfId="21402">
      <pivotArea dataOnly="0" labelOnly="1" grandCol="1" outline="0" fieldPosition="0"/>
    </format>
    <format dxfId="21401">
      <pivotArea dataOnly="0" labelOnly="1" outline="0" fieldPosition="0">
        <references count="1">
          <reference field="12" count="3">
            <x v="0"/>
            <x v="1"/>
            <x v="3"/>
          </reference>
        </references>
      </pivotArea>
    </format>
    <format dxfId="21400">
      <pivotArea dataOnly="0" labelOnly="1" grandCol="1" outline="0" fieldPosition="0"/>
    </format>
    <format dxfId="21399">
      <pivotArea grandRow="1" outline="0" collapsedLevelsAreSubtotals="1" fieldPosition="0"/>
    </format>
    <format dxfId="21398">
      <pivotArea dataOnly="0" labelOnly="1" grandRow="1" outline="0" fieldPosition="0"/>
    </format>
    <format dxfId="21397">
      <pivotArea outline="0" collapsedLevelsAreSubtotals="1" fieldPosition="0"/>
    </format>
    <format dxfId="21396">
      <pivotArea dataOnly="0" labelOnly="1" grandRow="1" outline="0" fieldPosition="0"/>
    </format>
    <format dxfId="21395">
      <pivotArea dataOnly="0" labelOnly="1" outline="0" fieldPosition="0">
        <references count="1">
          <reference field="12" count="3">
            <x v="0"/>
            <x v="1"/>
            <x v="3"/>
          </reference>
        </references>
      </pivotArea>
    </format>
    <format dxfId="21394">
      <pivotArea dataOnly="0" labelOnly="1" grandCol="1" outline="0" fieldPosition="0"/>
    </format>
    <format dxfId="21393">
      <pivotArea outline="0" collapsedLevelsAreSubtotals="1" fieldPosition="0"/>
    </format>
    <format dxfId="21392">
      <pivotArea dataOnly="0" labelOnly="1" grandRow="1" outline="0" fieldPosition="0"/>
    </format>
    <format dxfId="21391">
      <pivotArea dataOnly="0" labelOnly="1" outline="0" fieldPosition="0">
        <references count="1">
          <reference field="12" count="2">
            <x v="0"/>
            <x v="1"/>
          </reference>
        </references>
      </pivotArea>
    </format>
    <format dxfId="21390">
      <pivotArea dataOnly="0" labelOnly="1" grandCol="1" outline="0" fieldPosition="0"/>
    </format>
    <format dxfId="21389">
      <pivotArea dataOnly="0" labelOnly="1" outline="0" fieldPosition="0">
        <references count="1">
          <reference field="12" count="2">
            <x v="0"/>
            <x v="1"/>
          </reference>
        </references>
      </pivotArea>
    </format>
    <format dxfId="21388">
      <pivotArea dataOnly="0" labelOnly="1" grandCol="1" outline="0" fieldPosition="0"/>
    </format>
    <format dxfId="21387">
      <pivotArea dataOnly="0" labelOnly="1" outline="0" fieldPosition="0">
        <references count="1">
          <reference field="12" count="2">
            <x v="0"/>
            <x v="1"/>
          </reference>
        </references>
      </pivotArea>
    </format>
    <format dxfId="21386">
      <pivotArea dataOnly="0" labelOnly="1" grandCol="1" outline="0" fieldPosition="0"/>
    </format>
    <format dxfId="21385">
      <pivotArea grandRow="1" outline="0" collapsedLevelsAreSubtotals="1" fieldPosition="0"/>
    </format>
    <format dxfId="21384">
      <pivotArea dataOnly="0" labelOnly="1" grandRow="1" outline="0" fieldPosition="0"/>
    </format>
    <format dxfId="21383">
      <pivotArea outline="0" collapsedLevelsAreSubtotals="1" fieldPosition="0"/>
    </format>
    <format dxfId="21382">
      <pivotArea dataOnly="0" labelOnly="1" grandRow="1" outline="0" fieldPosition="0"/>
    </format>
    <format dxfId="21381">
      <pivotArea dataOnly="0" labelOnly="1" outline="0" fieldPosition="0">
        <references count="1">
          <reference field="12" count="2">
            <x v="0"/>
            <x v="1"/>
          </reference>
        </references>
      </pivotArea>
    </format>
    <format dxfId="21380">
      <pivotArea dataOnly="0" labelOnly="1" grandCol="1" outline="0" fieldPosition="0"/>
    </format>
    <format dxfId="21379">
      <pivotArea outline="0" collapsedLevelsAreSubtotals="1" fieldPosition="0"/>
    </format>
    <format dxfId="21378">
      <pivotArea dataOnly="0" labelOnly="1" grandRow="1" outline="0" fieldPosition="0"/>
    </format>
    <format dxfId="21377">
      <pivotArea dataOnly="0" labelOnly="1" outline="0" fieldPosition="0">
        <references count="1">
          <reference field="12" count="2">
            <x v="0"/>
            <x v="3"/>
          </reference>
        </references>
      </pivotArea>
    </format>
    <format dxfId="21376">
      <pivotArea dataOnly="0" labelOnly="1" grandCol="1" outline="0" fieldPosition="0"/>
    </format>
    <format dxfId="21375">
      <pivotArea outline="0" collapsedLevelsAreSubtotals="1" fieldPosition="0"/>
    </format>
    <format dxfId="21374">
      <pivotArea dataOnly="0" labelOnly="1" grandRow="1" outline="0" fieldPosition="0"/>
    </format>
    <format dxfId="21373">
      <pivotArea dataOnly="0" labelOnly="1" outline="0" fieldPosition="0">
        <references count="1">
          <reference field="12" count="2">
            <x v="0"/>
            <x v="3"/>
          </reference>
        </references>
      </pivotArea>
    </format>
    <format dxfId="21372">
      <pivotArea dataOnly="0" labelOnly="1" grandCol="1" outline="0" fieldPosition="0"/>
    </format>
    <format dxfId="21371">
      <pivotArea dataOnly="0" labelOnly="1" outline="0" fieldPosition="0">
        <references count="1">
          <reference field="12" count="2">
            <x v="0"/>
            <x v="3"/>
          </reference>
        </references>
      </pivotArea>
    </format>
    <format dxfId="21370">
      <pivotArea dataOnly="0" labelOnly="1" grandCol="1" outline="0" fieldPosition="0"/>
    </format>
    <format dxfId="21369">
      <pivotArea grandRow="1" outline="0" collapsedLevelsAreSubtotals="1" fieldPosition="0"/>
    </format>
    <format dxfId="21368">
      <pivotArea dataOnly="0" labelOnly="1" grandRow="1" outline="0" fieldPosition="0"/>
    </format>
    <format dxfId="21367">
      <pivotArea outline="0" collapsedLevelsAreSubtotals="1" fieldPosition="0"/>
    </format>
    <format dxfId="21366">
      <pivotArea dataOnly="0" labelOnly="1" grandRow="1" outline="0" fieldPosition="0"/>
    </format>
    <format dxfId="21365">
      <pivotArea dataOnly="0" labelOnly="1" outline="0" fieldPosition="0">
        <references count="1">
          <reference field="12" count="1">
            <x v="0"/>
          </reference>
        </references>
      </pivotArea>
    </format>
    <format dxfId="21364">
      <pivotArea dataOnly="0" labelOnly="1" grandCol="1" outline="0" fieldPosition="0"/>
    </format>
    <format dxfId="21363">
      <pivotArea dataOnly="0" labelOnly="1" outline="0" fieldPosition="0">
        <references count="1">
          <reference field="12" count="1">
            <x v="0"/>
          </reference>
        </references>
      </pivotArea>
    </format>
    <format dxfId="21362">
      <pivotArea dataOnly="0" labelOnly="1" grandCol="1" outline="0" fieldPosition="0"/>
    </format>
    <format dxfId="21361">
      <pivotArea grandRow="1" outline="0" collapsedLevelsAreSubtotals="1" fieldPosition="0"/>
    </format>
    <format dxfId="21360">
      <pivotArea dataOnly="0" labelOnly="1" grandRow="1" outline="0" fieldPosition="0"/>
    </format>
    <format dxfId="21359">
      <pivotArea grandCol="1" outline="0" collapsedLevelsAreSubtotals="1" fieldPosition="0"/>
    </format>
    <format dxfId="21358">
      <pivotArea dataOnly="0" labelOnly="1" grandCol="1" outline="0" fieldPosition="0"/>
    </format>
    <format dxfId="21357">
      <pivotArea outline="0" collapsedLevelsAreSubtotals="1" fieldPosition="0"/>
    </format>
    <format dxfId="21356">
      <pivotArea dataOnly="0" labelOnly="1" grandRow="1" outline="0" fieldPosition="0"/>
    </format>
    <format dxfId="21355">
      <pivotArea dataOnly="0" labelOnly="1" outline="0" fieldPosition="0">
        <references count="1">
          <reference field="12" count="0"/>
        </references>
      </pivotArea>
    </format>
    <format dxfId="21354">
      <pivotArea dataOnly="0" labelOnly="1" grandCol="1" outline="0" fieldPosition="0"/>
    </format>
    <format dxfId="21353">
      <pivotArea outline="0" collapsedLevelsAreSubtotals="1" fieldPosition="0"/>
    </format>
    <format dxfId="21352">
      <pivotArea dataOnly="0" labelOnly="1" grandRow="1" outline="0" fieldPosition="0"/>
    </format>
    <format dxfId="21351">
      <pivotArea dataOnly="0" labelOnly="1" outline="0" fieldPosition="0">
        <references count="1">
          <reference field="12" count="0"/>
        </references>
      </pivotArea>
    </format>
    <format dxfId="21350">
      <pivotArea dataOnly="0" labelOnly="1" grandCol="1" outline="0" fieldPosition="0"/>
    </format>
    <format dxfId="21349">
      <pivotArea outline="0" collapsedLevelsAreSubtotals="1" fieldPosition="0"/>
    </format>
    <format dxfId="21348">
      <pivotArea dataOnly="0" labelOnly="1" grandRow="1" outline="0" fieldPosition="0"/>
    </format>
    <format dxfId="21347">
      <pivotArea dataOnly="0" labelOnly="1" outline="0" fieldPosition="0">
        <references count="1">
          <reference field="12" count="0"/>
        </references>
      </pivotArea>
    </format>
    <format dxfId="21346">
      <pivotArea dataOnly="0" labelOnly="1" grandCol="1" outline="0" fieldPosition="0"/>
    </format>
    <format dxfId="21345">
      <pivotArea grandRow="1" outline="0" collapsedLevelsAreSubtotals="1" fieldPosition="0"/>
    </format>
    <format dxfId="21344">
      <pivotArea dataOnly="0" labelOnly="1" grandRow="1" outline="0" fieldPosition="0"/>
    </format>
    <format dxfId="21343">
      <pivotArea dataOnly="0" labelOnly="1" outline="0" fieldPosition="0">
        <references count="1">
          <reference field="12" count="0"/>
        </references>
      </pivotArea>
    </format>
    <format dxfId="21342">
      <pivotArea dataOnly="0" labelOnly="1" grandCol="1" outline="0" fieldPosition="0"/>
    </format>
    <format dxfId="21341">
      <pivotArea grandCol="1" outline="0" collapsedLevelsAreSubtotals="1" fieldPosition="0"/>
    </format>
    <format dxfId="21340">
      <pivotArea dataOnly="0" labelOnly="1" grandCol="1" outline="0" fieldPosition="0"/>
    </format>
    <format dxfId="21339">
      <pivotArea outline="0" collapsedLevelsAreSubtotals="1" fieldPosition="0"/>
    </format>
    <format dxfId="21338">
      <pivotArea field="15" type="button" dataOnly="0" labelOnly="1" outline="0" axis="axisRow" fieldPosition="0"/>
    </format>
    <format dxfId="21337">
      <pivotArea dataOnly="0" labelOnly="1" outline="0" fieldPosition="0">
        <references count="1">
          <reference field="15" count="0"/>
        </references>
      </pivotArea>
    </format>
    <format dxfId="21336">
      <pivotArea dataOnly="0" labelOnly="1" grandRow="1" outline="0" fieldPosition="0"/>
    </format>
    <format dxfId="21335">
      <pivotArea dataOnly="0" labelOnly="1" outline="0" fieldPosition="0">
        <references count="1">
          <reference field="12" count="0"/>
        </references>
      </pivotArea>
    </format>
    <format dxfId="21334">
      <pivotArea dataOnly="0" labelOnly="1" grandCol="1" outline="0" fieldPosition="0"/>
    </format>
    <format dxfId="21333">
      <pivotArea outline="0" collapsedLevelsAreSubtotals="1" fieldPosition="0"/>
    </format>
    <format dxfId="21332">
      <pivotArea field="15" type="button" dataOnly="0" labelOnly="1" outline="0" axis="axisRow" fieldPosition="0"/>
    </format>
    <format dxfId="21331">
      <pivotArea dataOnly="0" labelOnly="1" outline="0" fieldPosition="0">
        <references count="1">
          <reference field="15" count="0"/>
        </references>
      </pivotArea>
    </format>
    <format dxfId="21330">
      <pivotArea dataOnly="0" labelOnly="1" grandRow="1" outline="0" fieldPosition="0"/>
    </format>
    <format dxfId="21329">
      <pivotArea dataOnly="0" labelOnly="1" outline="0" fieldPosition="0">
        <references count="1">
          <reference field="12" count="0"/>
        </references>
      </pivotArea>
    </format>
    <format dxfId="21328">
      <pivotArea dataOnly="0" labelOnly="1" grandCol="1" outline="0" fieldPosition="0"/>
    </format>
    <format dxfId="21327">
      <pivotArea outline="0" collapsedLevelsAreSubtotals="1" fieldPosition="0"/>
    </format>
    <format dxfId="21326">
      <pivotArea field="15" type="button" dataOnly="0" labelOnly="1" outline="0" axis="axisRow" fieldPosition="0"/>
    </format>
    <format dxfId="21325">
      <pivotArea dataOnly="0" labelOnly="1" outline="0" fieldPosition="0">
        <references count="1">
          <reference field="15" count="5">
            <x v="4"/>
            <x v="6"/>
            <x v="10"/>
            <x v="11"/>
            <x v="13"/>
          </reference>
        </references>
      </pivotArea>
    </format>
    <format dxfId="21324">
      <pivotArea dataOnly="0" labelOnly="1" grandRow="1" outline="0" fieldPosition="0"/>
    </format>
    <format dxfId="21323">
      <pivotArea dataOnly="0" labelOnly="1" outline="0" fieldPosition="0">
        <references count="1">
          <reference field="12" count="3">
            <x v="0"/>
            <x v="1"/>
            <x v="4"/>
          </reference>
        </references>
      </pivotArea>
    </format>
    <format dxfId="21322">
      <pivotArea dataOnly="0" labelOnly="1" grandCol="1" outline="0" fieldPosition="0"/>
    </format>
    <format dxfId="21321">
      <pivotArea outline="0" collapsedLevelsAreSubtotals="1" fieldPosition="0"/>
    </format>
    <format dxfId="21320">
      <pivotArea field="15" type="button" dataOnly="0" labelOnly="1" outline="0" axis="axisRow" fieldPosition="0"/>
    </format>
    <format dxfId="21319">
      <pivotArea dataOnly="0" labelOnly="1" outline="0" fieldPosition="0">
        <references count="1">
          <reference field="15" count="5">
            <x v="4"/>
            <x v="6"/>
            <x v="10"/>
            <x v="11"/>
            <x v="13"/>
          </reference>
        </references>
      </pivotArea>
    </format>
    <format dxfId="21318">
      <pivotArea dataOnly="0" labelOnly="1" grandRow="1" outline="0" fieldPosition="0"/>
    </format>
    <format dxfId="21317">
      <pivotArea dataOnly="0" labelOnly="1" outline="0" fieldPosition="0">
        <references count="1">
          <reference field="12" count="3">
            <x v="0"/>
            <x v="1"/>
            <x v="4"/>
          </reference>
        </references>
      </pivotArea>
    </format>
    <format dxfId="21316">
      <pivotArea dataOnly="0" labelOnly="1" grandCol="1" outline="0" fieldPosition="0"/>
    </format>
    <format dxfId="21315">
      <pivotArea grandRow="1" outline="0" collapsedLevelsAreSubtotals="1" fieldPosition="0"/>
    </format>
    <format dxfId="21314">
      <pivotArea dataOnly="0" labelOnly="1" grandRow="1" outline="0" fieldPosition="0"/>
    </format>
    <format dxfId="21313">
      <pivotArea type="all" dataOnly="0" outline="0" fieldPosition="0"/>
    </format>
    <format dxfId="21312">
      <pivotArea dataOnly="0" labelOnly="1" outline="0" fieldPosition="0">
        <references count="1">
          <reference field="15" count="11">
            <x v="0"/>
            <x v="1"/>
            <x v="2"/>
            <x v="3"/>
            <x v="4"/>
            <x v="10"/>
            <x v="11"/>
            <x v="13"/>
            <x v="14"/>
            <x v="15"/>
            <x v="16"/>
          </reference>
        </references>
      </pivotArea>
    </format>
    <format dxfId="21311">
      <pivotArea dataOnly="0" labelOnly="1" outline="0" fieldPosition="0">
        <references count="1">
          <reference field="12" count="5">
            <x v="0"/>
            <x v="1"/>
            <x v="2"/>
            <x v="4"/>
            <x v="5"/>
          </reference>
        </references>
      </pivotArea>
    </format>
    <format dxfId="21310">
      <pivotArea type="all" dataOnly="0" outline="0" fieldPosition="0"/>
    </format>
    <format dxfId="21309">
      <pivotArea dataOnly="0" labelOnly="1" outline="0" fieldPosition="0">
        <references count="1">
          <reference field="15" count="11">
            <x v="0"/>
            <x v="1"/>
            <x v="2"/>
            <x v="3"/>
            <x v="4"/>
            <x v="10"/>
            <x v="11"/>
            <x v="13"/>
            <x v="14"/>
            <x v="15"/>
            <x v="16"/>
          </reference>
        </references>
      </pivotArea>
    </format>
    <format dxfId="21308">
      <pivotArea dataOnly="0" labelOnly="1" outline="0" fieldPosition="0">
        <references count="1">
          <reference field="12" count="5">
            <x v="0"/>
            <x v="1"/>
            <x v="2"/>
            <x v="4"/>
            <x v="5"/>
          </reference>
        </references>
      </pivotArea>
    </format>
    <format dxfId="21307">
      <pivotArea dataOnly="0" labelOnly="1" outline="0" fieldPosition="0">
        <references count="1">
          <reference field="15" count="11">
            <x v="0"/>
            <x v="1"/>
            <x v="2"/>
            <x v="3"/>
            <x v="4"/>
            <x v="10"/>
            <x v="11"/>
            <x v="13"/>
            <x v="14"/>
            <x v="15"/>
            <x v="16"/>
          </reference>
        </references>
      </pivotArea>
    </format>
    <format dxfId="21306">
      <pivotArea dataOnly="0" labelOnly="1" outline="0" fieldPosition="0">
        <references count="1">
          <reference field="12" count="5">
            <x v="0"/>
            <x v="1"/>
            <x v="2"/>
            <x v="4"/>
            <x v="5"/>
          </reference>
        </references>
      </pivotArea>
    </format>
    <format dxfId="21305">
      <pivotArea dataOnly="0" labelOnly="1" outline="0" fieldPosition="0">
        <references count="1">
          <reference field="15" count="4">
            <x v="7"/>
            <x v="8"/>
            <x v="12"/>
            <x v="13"/>
          </reference>
        </references>
      </pivotArea>
    </format>
    <format dxfId="21304">
      <pivotArea dataOnly="0" labelOnly="1" outline="0" fieldPosition="0">
        <references count="1">
          <reference field="15" count="1">
            <x v="6"/>
          </reference>
        </references>
      </pivotArea>
    </format>
    <format dxfId="21303">
      <pivotArea type="all" dataOnly="0" outline="0" fieldPosition="0"/>
    </format>
    <format dxfId="21302">
      <pivotArea dataOnly="0" labelOnly="1" outline="0" fieldPosition="0">
        <references count="1">
          <reference field="15" count="0"/>
        </references>
      </pivotArea>
    </format>
    <format dxfId="21301">
      <pivotArea dataOnly="0" labelOnly="1" outline="0" fieldPosition="0">
        <references count="1">
          <reference field="12" count="0"/>
        </references>
      </pivotArea>
    </format>
    <format dxfId="21300">
      <pivotArea type="all" dataOnly="0" outline="0" fieldPosition="0"/>
    </format>
    <format dxfId="21299">
      <pivotArea dataOnly="0" labelOnly="1" outline="0" fieldPosition="0">
        <references count="1">
          <reference field="15" count="0"/>
        </references>
      </pivotArea>
    </format>
    <format dxfId="21298">
      <pivotArea dataOnly="0" labelOnly="1" outline="0" fieldPosition="0">
        <references count="1">
          <reference field="12" count="0"/>
        </references>
      </pivotArea>
    </format>
    <format dxfId="21297">
      <pivotArea dataOnly="0" labelOnly="1" outline="0" fieldPosition="0">
        <references count="1">
          <reference field="15" count="10">
            <x v="1"/>
            <x v="2"/>
            <x v="3"/>
            <x v="4"/>
            <x v="6"/>
            <x v="7"/>
            <x v="8"/>
            <x v="11"/>
            <x v="13"/>
            <x v="15"/>
          </reference>
        </references>
      </pivotArea>
    </format>
    <format dxfId="21296">
      <pivotArea type="all" dataOnly="0" outline="0" fieldPosition="0"/>
    </format>
    <format dxfId="21295">
      <pivotArea outline="0" collapsedLevelsAreSubtotals="1" fieldPosition="0"/>
    </format>
    <format dxfId="21294">
      <pivotArea type="origin" dataOnly="0" labelOnly="1" outline="0" fieldPosition="0"/>
    </format>
    <format dxfId="21293">
      <pivotArea field="12" type="button" dataOnly="0" labelOnly="1" outline="0" axis="axisCol" fieldPosition="0"/>
    </format>
    <format dxfId="21292">
      <pivotArea type="topRight" dataOnly="0" labelOnly="1" outline="0" fieldPosition="0"/>
    </format>
    <format dxfId="21291">
      <pivotArea field="15" type="button" dataOnly="0" labelOnly="1" outline="0" axis="axisRow" fieldPosition="0"/>
    </format>
    <format dxfId="21290">
      <pivotArea dataOnly="0" labelOnly="1" outline="0" fieldPosition="0">
        <references count="1">
          <reference field="15" count="12">
            <x v="0"/>
            <x v="1"/>
            <x v="2"/>
            <x v="3"/>
            <x v="4"/>
            <x v="7"/>
            <x v="8"/>
            <x v="11"/>
            <x v="12"/>
            <x v="13"/>
            <x v="14"/>
            <x v="17"/>
          </reference>
        </references>
      </pivotArea>
    </format>
    <format dxfId="21289">
      <pivotArea dataOnly="0" labelOnly="1" grandRow="1" outline="0" fieldPosition="0"/>
    </format>
    <format dxfId="21288">
      <pivotArea dataOnly="0" labelOnly="1" outline="0" fieldPosition="0">
        <references count="1">
          <reference field="12" count="4">
            <x v="0"/>
            <x v="1"/>
            <x v="2"/>
            <x v="4"/>
          </reference>
        </references>
      </pivotArea>
    </format>
    <format dxfId="2128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2243">
      <pivotArea outline="0" collapsedLevelsAreSubtotals="1" fieldPosition="0"/>
    </format>
    <format dxfId="22242">
      <pivotArea dataOnly="0" labelOnly="1" grandCol="1" outline="0" fieldPosition="0"/>
    </format>
    <format dxfId="22241">
      <pivotArea outline="0" collapsedLevelsAreSubtotals="1" fieldPosition="0"/>
    </format>
    <format dxfId="22240">
      <pivotArea dataOnly="0" labelOnly="1" grandCol="1" outline="0" fieldPosition="0"/>
    </format>
    <format dxfId="22239">
      <pivotArea dataOnly="0" labelOnly="1" grandRow="1" outline="0" fieldPosition="0"/>
    </format>
    <format dxfId="22238">
      <pivotArea dataOnly="0" labelOnly="1" grandCol="1" outline="0" fieldPosition="0"/>
    </format>
    <format dxfId="22237">
      <pivotArea dataOnly="0" labelOnly="1" grandCol="1" outline="0" fieldPosition="0"/>
    </format>
    <format dxfId="22236">
      <pivotArea dataOnly="0" labelOnly="1" outline="0" fieldPosition="0">
        <references count="1">
          <reference field="14" count="0"/>
        </references>
      </pivotArea>
    </format>
    <format dxfId="22235">
      <pivotArea dataOnly="0" labelOnly="1" grandCol="1" outline="0" fieldPosition="0"/>
    </format>
    <format dxfId="22234">
      <pivotArea dataOnly="0" labelOnly="1" outline="0" fieldPosition="0">
        <references count="1">
          <reference field="14" count="0"/>
        </references>
      </pivotArea>
    </format>
    <format dxfId="22233">
      <pivotArea dataOnly="0" labelOnly="1" grandCol="1" outline="0" fieldPosition="0"/>
    </format>
    <format dxfId="22232">
      <pivotArea grandRow="1" outline="0" collapsedLevelsAreSubtotals="1" fieldPosition="0"/>
    </format>
    <format dxfId="22231">
      <pivotArea dataOnly="0" labelOnly="1" grandRow="1" outline="0" fieldPosition="0"/>
    </format>
    <format dxfId="22230">
      <pivotArea dataOnly="0" labelOnly="1" grandRow="1" outline="0" fieldPosition="0"/>
    </format>
    <format dxfId="22229">
      <pivotArea grandRow="1" outline="0" collapsedLevelsAreSubtotals="1" fieldPosition="0"/>
    </format>
    <format dxfId="22228">
      <pivotArea dataOnly="0" labelOnly="1" grandRow="1" outline="0" fieldPosition="0"/>
    </format>
    <format dxfId="22227">
      <pivotArea grandRow="1" outline="0" collapsedLevelsAreSubtotals="1" fieldPosition="0"/>
    </format>
    <format dxfId="22226">
      <pivotArea dataOnly="0" labelOnly="1" grandRow="1" outline="0" fieldPosition="0"/>
    </format>
    <format dxfId="22225">
      <pivotArea grandRow="1" outline="0" collapsedLevelsAreSubtotals="1" fieldPosition="0"/>
    </format>
    <format dxfId="22224">
      <pivotArea grandRow="1" outline="0" collapsedLevelsAreSubtotals="1" fieldPosition="0"/>
    </format>
    <format dxfId="22223">
      <pivotArea dataOnly="0" labelOnly="1" grandRow="1" outline="0" fieldPosition="0"/>
    </format>
    <format dxfId="22222">
      <pivotArea dataOnly="0" labelOnly="1" grandRow="1" outline="0" fieldPosition="0"/>
    </format>
    <format dxfId="22221">
      <pivotArea dataOnly="0" labelOnly="1" grandRow="1" outline="0" fieldPosition="0"/>
    </format>
    <format dxfId="22220">
      <pivotArea dataOnly="0" labelOnly="1" grandRow="1" outline="0" fieldPosition="0"/>
    </format>
    <format dxfId="22219">
      <pivotArea grandRow="1" outline="0" collapsedLevelsAreSubtotals="1" fieldPosition="0"/>
    </format>
    <format dxfId="22218">
      <pivotArea dataOnly="0" labelOnly="1" grandRow="1" outline="0" fieldPosition="0"/>
    </format>
    <format dxfId="22217">
      <pivotArea dataOnly="0" labelOnly="1" outline="0" fieldPosition="0">
        <references count="1">
          <reference field="14" count="0"/>
        </references>
      </pivotArea>
    </format>
    <format dxfId="22216">
      <pivotArea dataOnly="0" labelOnly="1" grandCol="1" outline="0" fieldPosition="0"/>
    </format>
    <format dxfId="22215">
      <pivotArea grandRow="1" outline="0" collapsedLevelsAreSubtotals="1" fieldPosition="0"/>
    </format>
    <format dxfId="22214">
      <pivotArea dataOnly="0" labelOnly="1" grandRow="1" outline="0" fieldPosition="0"/>
    </format>
    <format dxfId="22213">
      <pivotArea grandRow="1" outline="0" collapsedLevelsAreSubtotals="1" fieldPosition="0"/>
    </format>
    <format dxfId="22212">
      <pivotArea dataOnly="0" labelOnly="1" grandRow="1" outline="0" fieldPosition="0"/>
    </format>
    <format dxfId="22211">
      <pivotArea dataOnly="0" labelOnly="1" outline="0" fieldPosition="0">
        <references count="1">
          <reference field="14" count="0"/>
        </references>
      </pivotArea>
    </format>
    <format dxfId="22210">
      <pivotArea dataOnly="0" labelOnly="1" grandCol="1" outline="0" fieldPosition="0"/>
    </format>
    <format dxfId="22209">
      <pivotArea dataOnly="0" labelOnly="1" grandCol="1" outline="0" fieldPosition="0"/>
    </format>
    <format dxfId="22208">
      <pivotArea grandRow="1" grandCol="1" outline="0" collapsedLevelsAreSubtotals="1" fieldPosition="0"/>
    </format>
    <format dxfId="22207">
      <pivotArea dataOnly="0" labelOnly="1" outline="0" fieldPosition="0">
        <references count="1">
          <reference field="14" count="0"/>
        </references>
      </pivotArea>
    </format>
    <format dxfId="22206">
      <pivotArea dataOnly="0" labelOnly="1" grandCol="1" outline="0" fieldPosition="0"/>
    </format>
    <format dxfId="22205">
      <pivotArea dataOnly="0" labelOnly="1" outline="0" fieldPosition="0">
        <references count="1">
          <reference field="14" count="0"/>
        </references>
      </pivotArea>
    </format>
    <format dxfId="22204">
      <pivotArea dataOnly="0" labelOnly="1" grandCol="1" outline="0" fieldPosition="0"/>
    </format>
    <format dxfId="22203">
      <pivotArea grandRow="1" outline="0" collapsedLevelsAreSubtotals="1" fieldPosition="0"/>
    </format>
    <format dxfId="22202">
      <pivotArea grandRow="1" outline="0" collapsedLevelsAreSubtotals="1" fieldPosition="0"/>
    </format>
    <format dxfId="22201">
      <pivotArea type="origin" dataOnly="0" labelOnly="1" outline="0" fieldPosition="0"/>
    </format>
    <format dxfId="22200">
      <pivotArea type="origin" dataOnly="0" labelOnly="1" outline="0" fieldPosition="0"/>
    </format>
    <format dxfId="22199">
      <pivotArea type="origin" dataOnly="0" labelOnly="1" outline="0" fieldPosition="0"/>
    </format>
    <format dxfId="22198">
      <pivotArea dataOnly="0" labelOnly="1" outline="0" fieldPosition="0">
        <references count="1">
          <reference field="14" count="0"/>
        </references>
      </pivotArea>
    </format>
    <format dxfId="22197">
      <pivotArea type="topRight" dataOnly="0" labelOnly="1" outline="0" fieldPosition="0"/>
    </format>
    <format dxfId="22196">
      <pivotArea outline="0" collapsedLevelsAreSubtotals="1" fieldPosition="0"/>
    </format>
    <format dxfId="22195">
      <pivotArea dataOnly="0" labelOnly="1" grandRow="1" outline="0" fieldPosition="0"/>
    </format>
    <format dxfId="22194">
      <pivotArea dataOnly="0" labelOnly="1" outline="0" fieldPosition="0">
        <references count="1">
          <reference field="14" count="0"/>
        </references>
      </pivotArea>
    </format>
    <format dxfId="22193">
      <pivotArea dataOnly="0" labelOnly="1" grandCol="1" outline="0" fieldPosition="0"/>
    </format>
    <format dxfId="22192">
      <pivotArea dataOnly="0" labelOnly="1" outline="0" fieldPosition="0">
        <references count="1">
          <reference field="14" count="0"/>
        </references>
      </pivotArea>
    </format>
    <format dxfId="22191">
      <pivotArea dataOnly="0" labelOnly="1" grandCol="1" outline="0" fieldPosition="0"/>
    </format>
    <format dxfId="22190">
      <pivotArea grandRow="1" outline="0" collapsedLevelsAreSubtotals="1" fieldPosition="0"/>
    </format>
    <format dxfId="22189">
      <pivotArea dataOnly="0" labelOnly="1" grandRow="1" outline="0" fieldPosition="0"/>
    </format>
    <format dxfId="22188">
      <pivotArea outline="0" collapsedLevelsAreSubtotals="1" fieldPosition="0"/>
    </format>
    <format dxfId="22187">
      <pivotArea dataOnly="0" labelOnly="1" grandRow="1" outline="0" fieldPosition="0"/>
    </format>
    <format dxfId="22186">
      <pivotArea dataOnly="0" labelOnly="1" outline="0" fieldPosition="0">
        <references count="1">
          <reference field="14" count="0"/>
        </references>
      </pivotArea>
    </format>
    <format dxfId="22185">
      <pivotArea dataOnly="0" labelOnly="1" grandCol="1" outline="0" fieldPosition="0"/>
    </format>
    <format dxfId="22184">
      <pivotArea grandRow="1" outline="0" collapsedLevelsAreSubtotals="1" fieldPosition="0"/>
    </format>
    <format dxfId="22183">
      <pivotArea dataOnly="0" labelOnly="1" grandRow="1" outline="0" fieldPosition="0"/>
    </format>
    <format dxfId="22182">
      <pivotArea grandRow="1" outline="0" collapsedLevelsAreSubtotals="1" fieldPosition="0"/>
    </format>
    <format dxfId="22181">
      <pivotArea dataOnly="0" labelOnly="1" grandRow="1" outline="0" fieldPosition="0"/>
    </format>
    <format dxfId="22180">
      <pivotArea dataOnly="0" labelOnly="1" outline="0" fieldPosition="0">
        <references count="1">
          <reference field="14" count="0"/>
        </references>
      </pivotArea>
    </format>
    <format dxfId="22179">
      <pivotArea dataOnly="0" labelOnly="1" grandCol="1" outline="0" fieldPosition="0"/>
    </format>
    <format dxfId="22178">
      <pivotArea grandRow="1" outline="0" collapsedLevelsAreSubtotals="1" fieldPosition="0"/>
    </format>
    <format dxfId="22177">
      <pivotArea dataOnly="0" labelOnly="1" grandRow="1" outline="0" fieldPosition="0"/>
    </format>
    <format dxfId="22176">
      <pivotArea dataOnly="0" labelOnly="1" outline="0" fieldPosition="0">
        <references count="1">
          <reference field="14" count="0"/>
        </references>
      </pivotArea>
    </format>
    <format dxfId="22175">
      <pivotArea dataOnly="0" labelOnly="1" grandCol="1" outline="0" fieldPosition="0"/>
    </format>
    <format dxfId="22174">
      <pivotArea grandRow="1" outline="0" collapsedLevelsAreSubtotals="1" fieldPosition="0"/>
    </format>
    <format dxfId="22173">
      <pivotArea dataOnly="0" labelOnly="1" grandRow="1" outline="0" fieldPosition="0"/>
    </format>
    <format dxfId="22172">
      <pivotArea outline="0" collapsedLevelsAreSubtotals="1" fieldPosition="0"/>
    </format>
    <format dxfId="22171">
      <pivotArea dataOnly="0" labelOnly="1" grandRow="1" outline="0" fieldPosition="0"/>
    </format>
    <format dxfId="22170">
      <pivotArea dataOnly="0" labelOnly="1" outline="0" fieldPosition="0">
        <references count="1">
          <reference field="14" count="0"/>
        </references>
      </pivotArea>
    </format>
    <format dxfId="22169">
      <pivotArea dataOnly="0" labelOnly="1" grandCol="1" outline="0" fieldPosition="0"/>
    </format>
    <format dxfId="22168">
      <pivotArea field="12" type="button" dataOnly="0" labelOnly="1" outline="0"/>
    </format>
    <format dxfId="22167">
      <pivotArea type="origin" dataOnly="0" labelOnly="1" outline="0" fieldPosition="0"/>
    </format>
    <format dxfId="22166">
      <pivotArea dataOnly="0" labelOnly="1" grandRow="1" outline="0" fieldPosition="0"/>
    </format>
    <format dxfId="22165">
      <pivotArea field="12" type="button" dataOnly="0" labelOnly="1" outline="0"/>
    </format>
    <format dxfId="22164">
      <pivotArea type="origin" dataOnly="0" labelOnly="1" outline="0" fieldPosition="0"/>
    </format>
    <format dxfId="22163">
      <pivotArea dataOnly="0" labelOnly="1" grandRow="1" outline="0" fieldPosition="0"/>
    </format>
    <format dxfId="22162">
      <pivotArea field="12" type="button" dataOnly="0" labelOnly="1" outline="0"/>
    </format>
    <format dxfId="22161">
      <pivotArea type="origin" dataOnly="0" labelOnly="1" outline="0" fieldPosition="0"/>
    </format>
    <format dxfId="22160">
      <pivotArea dataOnly="0" labelOnly="1" grandRow="1" outline="0" fieldPosition="0"/>
    </format>
    <format dxfId="22159">
      <pivotArea field="12" type="button" dataOnly="0" labelOnly="1" outline="0"/>
    </format>
    <format dxfId="22158">
      <pivotArea type="origin" dataOnly="0" labelOnly="1" outline="0" fieldPosition="0"/>
    </format>
    <format dxfId="22157">
      <pivotArea dataOnly="0" labelOnly="1" grandRow="1" outline="0" fieldPosition="0"/>
    </format>
    <format dxfId="22156">
      <pivotArea grandRow="1" outline="0" collapsedLevelsAreSubtotals="1" fieldPosition="0"/>
    </format>
    <format dxfId="22155">
      <pivotArea dataOnly="0" labelOnly="1" grandRow="1" outline="0" fieldPosition="0"/>
    </format>
    <format dxfId="22154">
      <pivotArea grandRow="1" outline="0" collapsedLevelsAreSubtotals="1" fieldPosition="0"/>
    </format>
    <format dxfId="22153">
      <pivotArea dataOnly="0" labelOnly="1" grandRow="1" outline="0" fieldPosition="0"/>
    </format>
    <format dxfId="22152">
      <pivotArea outline="0" collapsedLevelsAreSubtotals="1" fieldPosition="0"/>
    </format>
    <format dxfId="22151">
      <pivotArea dataOnly="0" labelOnly="1" grandRow="1" outline="0" fieldPosition="0"/>
    </format>
    <format dxfId="22150">
      <pivotArea outline="0" collapsedLevelsAreSubtotals="1" fieldPosition="0"/>
    </format>
    <format dxfId="22149">
      <pivotArea dataOnly="0" labelOnly="1" grandRow="1" outline="0" fieldPosition="0"/>
    </format>
    <format dxfId="22148">
      <pivotArea dataOnly="0" labelOnly="1" outline="0" fieldPosition="0">
        <references count="1">
          <reference field="14" count="0"/>
        </references>
      </pivotArea>
    </format>
    <format dxfId="22147">
      <pivotArea dataOnly="0" labelOnly="1" grandCol="1" outline="0" fieldPosition="0"/>
    </format>
    <format dxfId="22146">
      <pivotArea dataOnly="0" labelOnly="1" outline="0" fieldPosition="0">
        <references count="1">
          <reference field="14" count="0"/>
        </references>
      </pivotArea>
    </format>
    <format dxfId="22145">
      <pivotArea dataOnly="0" labelOnly="1" grandCol="1" outline="0" fieldPosition="0"/>
    </format>
    <format dxfId="22144">
      <pivotArea outline="0" fieldPosition="0">
        <references count="1">
          <reference field="14" count="0" selected="0"/>
        </references>
      </pivotArea>
    </format>
    <format dxfId="22143">
      <pivotArea dataOnly="0" labelOnly="1" grandRow="1" outline="0" fieldPosition="0"/>
    </format>
    <format dxfId="22142">
      <pivotArea dataOnly="0" labelOnly="1" outline="0" fieldPosition="0">
        <references count="1">
          <reference field="14" count="0"/>
        </references>
      </pivotArea>
    </format>
    <format dxfId="22141">
      <pivotArea grandRow="1" outline="0" collapsedLevelsAreSubtotals="1" fieldPosition="0"/>
    </format>
    <format dxfId="22140">
      <pivotArea dataOnly="0" labelOnly="1" grandRow="1" outline="0" fieldPosition="0"/>
    </format>
    <format dxfId="22139">
      <pivotArea outline="0" collapsedLevelsAreSubtotals="1" fieldPosition="0"/>
    </format>
    <format dxfId="22138">
      <pivotArea dataOnly="0" labelOnly="1" grandRow="1" outline="0" fieldPosition="0"/>
    </format>
    <format dxfId="22137">
      <pivotArea dataOnly="0" labelOnly="1" outline="0" fieldPosition="0">
        <references count="1">
          <reference field="14" count="0"/>
        </references>
      </pivotArea>
    </format>
    <format dxfId="22136">
      <pivotArea dataOnly="0" labelOnly="1" grandCol="1" outline="0" fieldPosition="0"/>
    </format>
    <format dxfId="22135">
      <pivotArea outline="0" collapsedLevelsAreSubtotals="1" fieldPosition="0"/>
    </format>
    <format dxfId="22134">
      <pivotArea dataOnly="0" labelOnly="1" grandRow="1" outline="0" fieldPosition="0"/>
    </format>
    <format dxfId="22133">
      <pivotArea dataOnly="0" labelOnly="1" outline="0" fieldPosition="0">
        <references count="1">
          <reference field="14" count="0"/>
        </references>
      </pivotArea>
    </format>
    <format dxfId="22132">
      <pivotArea dataOnly="0" labelOnly="1" grandCol="1" outline="0" fieldPosition="0"/>
    </format>
    <format dxfId="22131">
      <pivotArea outline="0" collapsedLevelsAreSubtotals="1" fieldPosition="0"/>
    </format>
    <format dxfId="22130">
      <pivotArea dataOnly="0" labelOnly="1" grandRow="1" outline="0" fieldPosition="0"/>
    </format>
    <format dxfId="22129">
      <pivotArea dataOnly="0" labelOnly="1" outline="0" fieldPosition="0">
        <references count="1">
          <reference field="14" count="0"/>
        </references>
      </pivotArea>
    </format>
    <format dxfId="22128">
      <pivotArea dataOnly="0" labelOnly="1" grandCol="1" outline="0" fieldPosition="0"/>
    </format>
    <format dxfId="22127">
      <pivotArea dataOnly="0" labelOnly="1" outline="0" fieldPosition="0">
        <references count="1">
          <reference field="14" count="0"/>
        </references>
      </pivotArea>
    </format>
    <format dxfId="22126">
      <pivotArea dataOnly="0" labelOnly="1" grandCol="1" outline="0" fieldPosition="0"/>
    </format>
    <format dxfId="22125">
      <pivotArea grandRow="1" outline="0" collapsedLevelsAreSubtotals="1" fieldPosition="0"/>
    </format>
    <format dxfId="22124">
      <pivotArea dataOnly="0" labelOnly="1" grandRow="1" outline="0" fieldPosition="0"/>
    </format>
    <format dxfId="22123">
      <pivotArea outline="0" collapsedLevelsAreSubtotals="1" fieldPosition="0"/>
    </format>
    <format dxfId="22122">
      <pivotArea dataOnly="0" labelOnly="1" grandRow="1" outline="0" fieldPosition="0"/>
    </format>
    <format dxfId="22121">
      <pivotArea dataOnly="0" labelOnly="1" outline="0" fieldPosition="0">
        <references count="1">
          <reference field="14" count="0"/>
        </references>
      </pivotArea>
    </format>
    <format dxfId="22120">
      <pivotArea dataOnly="0" labelOnly="1" grandCol="1" outline="0" fieldPosition="0"/>
    </format>
    <format dxfId="22119">
      <pivotArea outline="0" collapsedLevelsAreSubtotals="1" fieldPosition="0"/>
    </format>
    <format dxfId="22118">
      <pivotArea field="15" type="button" dataOnly="0" labelOnly="1" outline="0" axis="axisRow" fieldPosition="0"/>
    </format>
    <format dxfId="22117">
      <pivotArea dataOnly="0" labelOnly="1" outline="0" fieldPosition="0">
        <references count="1">
          <reference field="15" count="0"/>
        </references>
      </pivotArea>
    </format>
    <format dxfId="22116">
      <pivotArea dataOnly="0" labelOnly="1" grandRow="1" outline="0" fieldPosition="0"/>
    </format>
    <format dxfId="22115">
      <pivotArea dataOnly="0" labelOnly="1" outline="0" fieldPosition="0">
        <references count="1">
          <reference field="14" count="0"/>
        </references>
      </pivotArea>
    </format>
    <format dxfId="22114">
      <pivotArea dataOnly="0" labelOnly="1" grandCol="1" outline="0" fieldPosition="0"/>
    </format>
    <format dxfId="22113">
      <pivotArea outline="0" collapsedLevelsAreSubtotals="1" fieldPosition="0"/>
    </format>
    <format dxfId="22112">
      <pivotArea field="15" type="button" dataOnly="0" labelOnly="1" outline="0" axis="axisRow" fieldPosition="0"/>
    </format>
    <format dxfId="22111">
      <pivotArea dataOnly="0" labelOnly="1" outline="0" fieldPosition="0">
        <references count="1">
          <reference field="15" count="0"/>
        </references>
      </pivotArea>
    </format>
    <format dxfId="22110">
      <pivotArea dataOnly="0" labelOnly="1" grandRow="1" outline="0" fieldPosition="0"/>
    </format>
    <format dxfId="22109">
      <pivotArea dataOnly="0" labelOnly="1" outline="0" fieldPosition="0">
        <references count="1">
          <reference field="14" count="0"/>
        </references>
      </pivotArea>
    </format>
    <format dxfId="22108">
      <pivotArea dataOnly="0" labelOnly="1" grandCol="1" outline="0" fieldPosition="0"/>
    </format>
    <format dxfId="22107">
      <pivotArea outline="0" collapsedLevelsAreSubtotals="1" fieldPosition="0"/>
    </format>
    <format dxfId="22106">
      <pivotArea field="15" type="button" dataOnly="0" labelOnly="1" outline="0" axis="axisRow" fieldPosition="0"/>
    </format>
    <format dxfId="22105">
      <pivotArea dataOnly="0" labelOnly="1" outline="0" fieldPosition="0">
        <references count="1">
          <reference field="15" count="0"/>
        </references>
      </pivotArea>
    </format>
    <format dxfId="22104">
      <pivotArea dataOnly="0" labelOnly="1" grandRow="1" outline="0" fieldPosition="0"/>
    </format>
    <format dxfId="22103">
      <pivotArea dataOnly="0" labelOnly="1" outline="0" fieldPosition="0">
        <references count="1">
          <reference field="14" count="0"/>
        </references>
      </pivotArea>
    </format>
    <format dxfId="22102">
      <pivotArea dataOnly="0" labelOnly="1" grandCol="1" outline="0" fieldPosition="0"/>
    </format>
    <format dxfId="22101">
      <pivotArea outline="0" collapsedLevelsAreSubtotals="1" fieldPosition="0"/>
    </format>
    <format dxfId="22100">
      <pivotArea field="15" type="button" dataOnly="0" labelOnly="1" outline="0" axis="axisRow" fieldPosition="0"/>
    </format>
    <format dxfId="22099">
      <pivotArea dataOnly="0" labelOnly="1" outline="0" fieldPosition="0">
        <references count="1">
          <reference field="15" count="0"/>
        </references>
      </pivotArea>
    </format>
    <format dxfId="22098">
      <pivotArea dataOnly="0" labelOnly="1" grandRow="1" outline="0" fieldPosition="0"/>
    </format>
    <format dxfId="22097">
      <pivotArea dataOnly="0" labelOnly="1" outline="0" fieldPosition="0">
        <references count="1">
          <reference field="14" count="0"/>
        </references>
      </pivotArea>
    </format>
    <format dxfId="22096">
      <pivotArea dataOnly="0" labelOnly="1" grandCol="1" outline="0" fieldPosition="0"/>
    </format>
    <format dxfId="22095">
      <pivotArea grandRow="1" outline="0" collapsedLevelsAreSubtotals="1" fieldPosition="0"/>
    </format>
    <format dxfId="22094">
      <pivotArea dataOnly="0" labelOnly="1" grandRow="1" outline="0" fieldPosition="0"/>
    </format>
    <format dxfId="22093">
      <pivotArea grandRow="1" outline="0" collapsedLevelsAreSubtotals="1" fieldPosition="0"/>
    </format>
    <format dxfId="22092">
      <pivotArea dataOnly="0" labelOnly="1" grandRow="1" outline="0" fieldPosition="0"/>
    </format>
    <format dxfId="22091">
      <pivotArea outline="0" collapsedLevelsAreSubtotals="1" fieldPosition="0"/>
    </format>
    <format dxfId="22090">
      <pivotArea dataOnly="0" labelOnly="1" outline="0" fieldPosition="0">
        <references count="1">
          <reference field="14" count="0"/>
        </references>
      </pivotArea>
    </format>
    <format dxfId="22089">
      <pivotArea dataOnly="0" labelOnly="1" grandCol="1" outline="0" fieldPosition="0"/>
    </format>
    <format dxfId="22088">
      <pivotArea outline="0" collapsedLevelsAreSubtotals="1" fieldPosition="0"/>
    </format>
    <format dxfId="22087">
      <pivotArea dataOnly="0" labelOnly="1" outline="0" fieldPosition="0">
        <references count="1">
          <reference field="14" count="0"/>
        </references>
      </pivotArea>
    </format>
    <format dxfId="22086">
      <pivotArea dataOnly="0" labelOnly="1" grandCol="1" outline="0" fieldPosition="0"/>
    </format>
    <format dxfId="22085">
      <pivotArea outline="0" collapsedLevelsAreSubtotals="1" fieldPosition="0"/>
    </format>
    <format dxfId="22084">
      <pivotArea field="15" type="button" dataOnly="0" labelOnly="1" outline="0" axis="axisRow" fieldPosition="0"/>
    </format>
    <format dxfId="22083">
      <pivotArea dataOnly="0" labelOnly="1" outline="0" fieldPosition="0">
        <references count="1">
          <reference field="15" count="12">
            <x v="0"/>
            <x v="2"/>
            <x v="3"/>
            <x v="4"/>
            <x v="5"/>
            <x v="7"/>
            <x v="8"/>
            <x v="9"/>
            <x v="10"/>
            <x v="11"/>
            <x v="15"/>
            <x v="17"/>
          </reference>
        </references>
      </pivotArea>
    </format>
    <format dxfId="22082">
      <pivotArea dataOnly="0" labelOnly="1" grandRow="1" outline="0" fieldPosition="0"/>
    </format>
    <format dxfId="22081">
      <pivotArea dataOnly="0" labelOnly="1" outline="0" fieldPosition="0">
        <references count="1">
          <reference field="14" count="0"/>
        </references>
      </pivotArea>
    </format>
    <format dxfId="22080">
      <pivotArea dataOnly="0" labelOnly="1" grandCol="1" outline="0" fieldPosition="0"/>
    </format>
    <format dxfId="22079">
      <pivotArea outline="0" collapsedLevelsAreSubtotals="1" fieldPosition="0"/>
    </format>
    <format dxfId="22078">
      <pivotArea field="15" type="button" dataOnly="0" labelOnly="1" outline="0" axis="axisRow" fieldPosition="0"/>
    </format>
    <format dxfId="22077">
      <pivotArea dataOnly="0" labelOnly="1" outline="0" fieldPosition="0">
        <references count="1">
          <reference field="15" count="12">
            <x v="0"/>
            <x v="2"/>
            <x v="3"/>
            <x v="4"/>
            <x v="5"/>
            <x v="7"/>
            <x v="8"/>
            <x v="9"/>
            <x v="10"/>
            <x v="11"/>
            <x v="15"/>
            <x v="17"/>
          </reference>
        </references>
      </pivotArea>
    </format>
    <format dxfId="22076">
      <pivotArea dataOnly="0" labelOnly="1" grandRow="1" outline="0" fieldPosition="0"/>
    </format>
    <format dxfId="22075">
      <pivotArea dataOnly="0" labelOnly="1" outline="0" fieldPosition="0">
        <references count="1">
          <reference field="14" count="0"/>
        </references>
      </pivotArea>
    </format>
    <format dxfId="22074">
      <pivotArea dataOnly="0" labelOnly="1" grandCol="1" outline="0" fieldPosition="0"/>
    </format>
    <format dxfId="22073">
      <pivotArea grandRow="1" outline="0" collapsedLevelsAreSubtotals="1" fieldPosition="0"/>
    </format>
    <format dxfId="22072">
      <pivotArea dataOnly="0" labelOnly="1" grandRow="1" outline="0" fieldPosition="0"/>
    </format>
    <format dxfId="22071">
      <pivotArea field="15" type="button" dataOnly="0" labelOnly="1" outline="0" axis="axisRow" fieldPosition="0"/>
    </format>
    <format dxfId="22070">
      <pivotArea dataOnly="0" labelOnly="1" outline="0" fieldPosition="0">
        <references count="1">
          <reference field="14" count="0"/>
        </references>
      </pivotArea>
    </format>
    <format dxfId="22069">
      <pivotArea dataOnly="0" labelOnly="1" grandCol="1" outline="0" fieldPosition="0"/>
    </format>
    <format dxfId="22068">
      <pivotArea outline="0" collapsedLevelsAreSubtotals="1" fieldPosition="0"/>
    </format>
    <format dxfId="22067">
      <pivotArea field="15" type="button" dataOnly="0" labelOnly="1" outline="0" axis="axisRow" fieldPosition="0"/>
    </format>
    <format dxfId="22066">
      <pivotArea dataOnly="0" labelOnly="1" outline="0" fieldPosition="0">
        <references count="1">
          <reference field="15" count="7">
            <x v="2"/>
            <x v="3"/>
            <x v="4"/>
            <x v="5"/>
            <x v="8"/>
            <x v="9"/>
            <x v="11"/>
          </reference>
        </references>
      </pivotArea>
    </format>
    <format dxfId="22065">
      <pivotArea dataOnly="0" labelOnly="1" grandRow="1" outline="0" fieldPosition="0"/>
    </format>
    <format dxfId="22064">
      <pivotArea dataOnly="0" labelOnly="1" outline="0" fieldPosition="0">
        <references count="1">
          <reference field="14" count="0"/>
        </references>
      </pivotArea>
    </format>
    <format dxfId="22063">
      <pivotArea dataOnly="0" labelOnly="1" grandCol="1" outline="0" fieldPosition="0"/>
    </format>
    <format dxfId="22062">
      <pivotArea outline="0" collapsedLevelsAreSubtotals="1" fieldPosition="0"/>
    </format>
    <format dxfId="22061">
      <pivotArea field="15" type="button" dataOnly="0" labelOnly="1" outline="0" axis="axisRow" fieldPosition="0"/>
    </format>
    <format dxfId="22060">
      <pivotArea dataOnly="0" labelOnly="1" outline="0" fieldPosition="0">
        <references count="1">
          <reference field="15" count="7">
            <x v="2"/>
            <x v="3"/>
            <x v="4"/>
            <x v="5"/>
            <x v="8"/>
            <x v="9"/>
            <x v="11"/>
          </reference>
        </references>
      </pivotArea>
    </format>
    <format dxfId="22059">
      <pivotArea dataOnly="0" labelOnly="1" grandRow="1" outline="0" fieldPosition="0"/>
    </format>
    <format dxfId="22058">
      <pivotArea dataOnly="0" labelOnly="1" outline="0" fieldPosition="0">
        <references count="1">
          <reference field="14" count="0"/>
        </references>
      </pivotArea>
    </format>
    <format dxfId="22057">
      <pivotArea dataOnly="0" labelOnly="1" grandCol="1" outline="0" fieldPosition="0"/>
    </format>
    <format dxfId="22056">
      <pivotArea outline="0" collapsedLevelsAreSubtotals="1" fieldPosition="0"/>
    </format>
    <format dxfId="22055">
      <pivotArea field="15" type="button" dataOnly="0" labelOnly="1" outline="0" axis="axisRow" fieldPosition="0"/>
    </format>
    <format dxfId="22054">
      <pivotArea dataOnly="0" labelOnly="1" outline="0" fieldPosition="0">
        <references count="1">
          <reference field="15" count="7">
            <x v="2"/>
            <x v="3"/>
            <x v="4"/>
            <x v="5"/>
            <x v="8"/>
            <x v="9"/>
            <x v="11"/>
          </reference>
        </references>
      </pivotArea>
    </format>
    <format dxfId="22053">
      <pivotArea dataOnly="0" labelOnly="1" grandRow="1" outline="0" fieldPosition="0"/>
    </format>
    <format dxfId="22052">
      <pivotArea dataOnly="0" labelOnly="1" outline="0" fieldPosition="0">
        <references count="1">
          <reference field="14" count="0"/>
        </references>
      </pivotArea>
    </format>
    <format dxfId="22051">
      <pivotArea dataOnly="0" labelOnly="1" grandCol="1" outline="0" fieldPosition="0"/>
    </format>
    <format dxfId="22050">
      <pivotArea field="15" type="button" dataOnly="0" labelOnly="1" outline="0" axis="axisRow" fieldPosition="0"/>
    </format>
    <format dxfId="22049">
      <pivotArea dataOnly="0" labelOnly="1" outline="0" fieldPosition="0">
        <references count="1">
          <reference field="14" count="0"/>
        </references>
      </pivotArea>
    </format>
    <format dxfId="22048">
      <pivotArea dataOnly="0" labelOnly="1" grandCol="1" outline="0" fieldPosition="0"/>
    </format>
    <format dxfId="22047">
      <pivotArea grandRow="1" outline="0" collapsedLevelsAreSubtotals="1" fieldPosition="0"/>
    </format>
    <format dxfId="22046">
      <pivotArea dataOnly="0" labelOnly="1" grandRow="1" outline="0" fieldPosition="0"/>
    </format>
    <format dxfId="22045">
      <pivotArea grandRow="1" outline="0" collapsedLevelsAreSubtotals="1" fieldPosition="0"/>
    </format>
    <format dxfId="22044">
      <pivotArea outline="0" collapsedLevelsAreSubtotals="1" fieldPosition="0"/>
    </format>
    <format dxfId="22043">
      <pivotArea dataOnly="0" labelOnly="1" outline="0" fieldPosition="0">
        <references count="1">
          <reference field="15" count="8">
            <x v="2"/>
            <x v="3"/>
            <x v="4"/>
            <x v="5"/>
            <x v="8"/>
            <x v="9"/>
            <x v="11"/>
            <x v="15"/>
          </reference>
        </references>
      </pivotArea>
    </format>
    <format dxfId="22042">
      <pivotArea dataOnly="0" labelOnly="1" grandRow="1" outline="0" fieldPosition="0"/>
    </format>
    <format dxfId="22041">
      <pivotArea field="15" type="button" dataOnly="0" labelOnly="1" outline="0" axis="axisRow" fieldPosition="0"/>
    </format>
    <format dxfId="22040">
      <pivotArea dataOnly="0" labelOnly="1" outline="0" fieldPosition="0">
        <references count="1">
          <reference field="14" count="0"/>
        </references>
      </pivotArea>
    </format>
    <format dxfId="22039">
      <pivotArea dataOnly="0" labelOnly="1" grandCol="1" outline="0" fieldPosition="0"/>
    </format>
    <format dxfId="22038">
      <pivotArea dataOnly="0" labelOnly="1" grandRow="1" outline="0" fieldPosition="0"/>
    </format>
    <format dxfId="22037">
      <pivotArea outline="0" collapsedLevelsAreSubtotals="1" fieldPosition="0"/>
    </format>
    <format dxfId="22036">
      <pivotArea field="15" type="button" dataOnly="0" labelOnly="1" outline="0" axis="axisRow" fieldPosition="0"/>
    </format>
    <format dxfId="22035">
      <pivotArea dataOnly="0" labelOnly="1" outline="0" fieldPosition="0">
        <references count="1">
          <reference field="15" count="8">
            <x v="2"/>
            <x v="3"/>
            <x v="4"/>
            <x v="5"/>
            <x v="8"/>
            <x v="9"/>
            <x v="11"/>
            <x v="15"/>
          </reference>
        </references>
      </pivotArea>
    </format>
    <format dxfId="22034">
      <pivotArea dataOnly="0" labelOnly="1" grandRow="1" outline="0" fieldPosition="0"/>
    </format>
    <format dxfId="22033">
      <pivotArea dataOnly="0" labelOnly="1" outline="0" fieldPosition="0">
        <references count="1">
          <reference field="14" count="0"/>
        </references>
      </pivotArea>
    </format>
    <format dxfId="22032">
      <pivotArea dataOnly="0" labelOnly="1" grandCol="1" outline="0" fieldPosition="0"/>
    </format>
    <format dxfId="22031">
      <pivotArea outline="0" collapsedLevelsAreSubtotals="1" fieldPosition="0"/>
    </format>
    <format dxfId="22030">
      <pivotArea field="15" type="button" dataOnly="0" labelOnly="1" outline="0" axis="axisRow" fieldPosition="0"/>
    </format>
    <format dxfId="22029">
      <pivotArea dataOnly="0" labelOnly="1" outline="0" fieldPosition="0">
        <references count="1">
          <reference field="15" count="8">
            <x v="2"/>
            <x v="3"/>
            <x v="4"/>
            <x v="5"/>
            <x v="8"/>
            <x v="9"/>
            <x v="11"/>
            <x v="15"/>
          </reference>
        </references>
      </pivotArea>
    </format>
    <format dxfId="22028">
      <pivotArea dataOnly="0" labelOnly="1" grandRow="1" outline="0" fieldPosition="0"/>
    </format>
    <format dxfId="22027">
      <pivotArea dataOnly="0" labelOnly="1" outline="0" fieldPosition="0">
        <references count="1">
          <reference field="14" count="0"/>
        </references>
      </pivotArea>
    </format>
    <format dxfId="22026">
      <pivotArea dataOnly="0" labelOnly="1" grandCol="1" outline="0" fieldPosition="0"/>
    </format>
    <format dxfId="22025">
      <pivotArea outline="0" collapsedLevelsAreSubtotals="1" fieldPosition="0"/>
    </format>
    <format dxfId="22024">
      <pivotArea field="15" type="button" dataOnly="0" labelOnly="1" outline="0" axis="axisRow" fieldPosition="0"/>
    </format>
    <format dxfId="22023">
      <pivotArea dataOnly="0" labelOnly="1" outline="0" fieldPosition="0">
        <references count="1">
          <reference field="15" count="8">
            <x v="2"/>
            <x v="3"/>
            <x v="4"/>
            <x v="5"/>
            <x v="8"/>
            <x v="9"/>
            <x v="11"/>
            <x v="15"/>
          </reference>
        </references>
      </pivotArea>
    </format>
    <format dxfId="22022">
      <pivotArea dataOnly="0" labelOnly="1" grandRow="1" outline="0" fieldPosition="0"/>
    </format>
    <format dxfId="22021">
      <pivotArea dataOnly="0" labelOnly="1" outline="0" fieldPosition="0">
        <references count="1">
          <reference field="14" count="0"/>
        </references>
      </pivotArea>
    </format>
    <format dxfId="22020">
      <pivotArea dataOnly="0" labelOnly="1" grandCol="1" outline="0" fieldPosition="0"/>
    </format>
    <format dxfId="22019">
      <pivotArea field="15" type="button" dataOnly="0" labelOnly="1" outline="0" axis="axisRow" fieldPosition="0"/>
    </format>
    <format dxfId="22018">
      <pivotArea dataOnly="0" labelOnly="1" outline="0" fieldPosition="0">
        <references count="1">
          <reference field="14" count="0"/>
        </references>
      </pivotArea>
    </format>
    <format dxfId="22017">
      <pivotArea dataOnly="0" labelOnly="1" grandCol="1" outline="0" fieldPosition="0"/>
    </format>
    <format dxfId="22016">
      <pivotArea dataOnly="0" labelOnly="1" outline="0" fieldPosition="0">
        <references count="1">
          <reference field="15" count="8">
            <x v="2"/>
            <x v="3"/>
            <x v="4"/>
            <x v="5"/>
            <x v="8"/>
            <x v="9"/>
            <x v="11"/>
            <x v="15"/>
          </reference>
        </references>
      </pivotArea>
    </format>
    <format dxfId="22015">
      <pivotArea dataOnly="0" labelOnly="1" outline="0" fieldPosition="0">
        <references count="1">
          <reference field="15" count="0"/>
        </references>
      </pivotArea>
    </format>
    <format dxfId="22014">
      <pivotArea outline="0" collapsedLevelsAreSubtotals="1" fieldPosition="0"/>
    </format>
    <format dxfId="22013">
      <pivotArea field="15" type="button" dataOnly="0" labelOnly="1" outline="0" axis="axisRow" fieldPosition="0"/>
    </format>
    <format dxfId="22012">
      <pivotArea dataOnly="0" labelOnly="1" outline="0" fieldPosition="0">
        <references count="1">
          <reference field="15" count="9">
            <x v="2"/>
            <x v="3"/>
            <x v="4"/>
            <x v="5"/>
            <x v="7"/>
            <x v="8"/>
            <x v="9"/>
            <x v="11"/>
            <x v="15"/>
          </reference>
        </references>
      </pivotArea>
    </format>
    <format dxfId="22011">
      <pivotArea dataOnly="0" labelOnly="1" grandRow="1" outline="0" fieldPosition="0"/>
    </format>
    <format dxfId="22010">
      <pivotArea dataOnly="0" labelOnly="1" outline="0" fieldPosition="0">
        <references count="1">
          <reference field="14" count="0"/>
        </references>
      </pivotArea>
    </format>
    <format dxfId="22009">
      <pivotArea dataOnly="0" labelOnly="1" grandCol="1" outline="0" fieldPosition="0"/>
    </format>
    <format dxfId="22008">
      <pivotArea dataOnly="0" labelOnly="1" outline="0" fieldPosition="0">
        <references count="1">
          <reference field="15" count="11">
            <x v="2"/>
            <x v="3"/>
            <x v="4"/>
            <x v="5"/>
            <x v="7"/>
            <x v="8"/>
            <x v="9"/>
            <x v="10"/>
            <x v="11"/>
            <x v="12"/>
            <x v="15"/>
          </reference>
        </references>
      </pivotArea>
    </format>
    <format dxfId="22007">
      <pivotArea outline="0" fieldPosition="0">
        <references count="1">
          <reference field="15" count="10" selected="0">
            <x v="2"/>
            <x v="3"/>
            <x v="4"/>
            <x v="5"/>
            <x v="8"/>
            <x v="9"/>
            <x v="10"/>
            <x v="11"/>
            <x v="12"/>
            <x v="15"/>
          </reference>
        </references>
      </pivotArea>
    </format>
    <format dxfId="22006">
      <pivotArea dataOnly="0" labelOnly="1" outline="0" fieldPosition="0">
        <references count="1">
          <reference field="15" count="10">
            <x v="2"/>
            <x v="3"/>
            <x v="4"/>
            <x v="5"/>
            <x v="8"/>
            <x v="9"/>
            <x v="10"/>
            <x v="11"/>
            <x v="12"/>
            <x v="15"/>
          </reference>
        </references>
      </pivotArea>
    </format>
    <format dxfId="22005">
      <pivotArea dataOnly="0" labelOnly="1" outline="0" fieldPosition="0">
        <references count="1">
          <reference field="15" count="9">
            <x v="0"/>
            <x v="3"/>
            <x v="4"/>
            <x v="5"/>
            <x v="7"/>
            <x v="8"/>
            <x v="9"/>
            <x v="11"/>
            <x v="15"/>
          </reference>
        </references>
      </pivotArea>
    </format>
    <format dxfId="22004">
      <pivotArea dataOnly="0" labelOnly="1" outline="0" fieldPosition="0">
        <references count="1">
          <reference field="15" count="9">
            <x v="0"/>
            <x v="3"/>
            <x v="4"/>
            <x v="5"/>
            <x v="7"/>
            <x v="8"/>
            <x v="9"/>
            <x v="11"/>
            <x v="15"/>
          </reference>
        </references>
      </pivotArea>
    </format>
    <format dxfId="22003">
      <pivotArea dataOnly="0" labelOnly="1" outline="0" fieldPosition="0">
        <references count="1">
          <reference field="15" count="9">
            <x v="0"/>
            <x v="3"/>
            <x v="4"/>
            <x v="5"/>
            <x v="7"/>
            <x v="8"/>
            <x v="9"/>
            <x v="11"/>
            <x v="15"/>
          </reference>
        </references>
      </pivotArea>
    </format>
    <format dxfId="22002">
      <pivotArea type="all" dataOnly="0" outline="0" fieldPosition="0"/>
    </format>
    <format dxfId="22001">
      <pivotArea type="origin" dataOnly="0" labelOnly="1" outline="0" fieldPosition="0"/>
    </format>
    <format dxfId="22000">
      <pivotArea field="14" type="button" dataOnly="0" labelOnly="1" outline="0" axis="axisCol" fieldPosition="0"/>
    </format>
    <format dxfId="21999">
      <pivotArea type="topRight" dataOnly="0" labelOnly="1" outline="0" fieldPosition="0"/>
    </format>
    <format dxfId="21998">
      <pivotArea type="all" dataOnly="0" outline="0" fieldPosition="0"/>
    </format>
    <format dxfId="21997">
      <pivotArea type="origin" dataOnly="0" labelOnly="1" outline="0" fieldPosition="0"/>
    </format>
    <format dxfId="21996">
      <pivotArea field="14" type="button" dataOnly="0" labelOnly="1" outline="0" axis="axisCol" fieldPosition="0"/>
    </format>
    <format dxfId="21995">
      <pivotArea type="topRight" dataOnly="0" labelOnly="1" outline="0" fieldPosition="0"/>
    </format>
    <format dxfId="21994">
      <pivotArea grandRow="1" outline="0" collapsedLevelsAreSubtotals="1" fieldPosition="0"/>
    </format>
    <format dxfId="21993">
      <pivotArea outline="0" fieldPosition="0">
        <references count="1">
          <reference field="15" count="9" selected="0">
            <x v="0"/>
            <x v="3"/>
            <x v="4"/>
            <x v="5"/>
            <x v="7"/>
            <x v="8"/>
            <x v="9"/>
            <x v="11"/>
            <x v="15"/>
          </reference>
        </references>
      </pivotArea>
    </format>
    <format dxfId="21992">
      <pivotArea grandRow="1" outline="0" collapsedLevelsAreSubtotals="1" fieldPosition="0"/>
    </format>
    <format dxfId="21991">
      <pivotArea outline="0" collapsedLevelsAreSubtotals="1" fieldPosition="0"/>
    </format>
    <format dxfId="21990">
      <pivotArea field="15" type="button" dataOnly="0" labelOnly="1" outline="0" axis="axisRow" fieldPosition="0"/>
    </format>
    <format dxfId="21989">
      <pivotArea dataOnly="0" labelOnly="1" outline="0" fieldPosition="0">
        <references count="1">
          <reference field="15" count="0"/>
        </references>
      </pivotArea>
    </format>
    <format dxfId="21988">
      <pivotArea dataOnly="0" labelOnly="1" grandRow="1" outline="0" fieldPosition="0"/>
    </format>
    <format dxfId="21987">
      <pivotArea dataOnly="0" labelOnly="1" outline="0" fieldPosition="0">
        <references count="1">
          <reference field="14" count="0"/>
        </references>
      </pivotArea>
    </format>
    <format dxfId="21986">
      <pivotArea dataOnly="0" labelOnly="1" grandCol="1" outline="0" fieldPosition="0"/>
    </format>
    <format dxfId="21985">
      <pivotArea field="15" type="button" dataOnly="0" labelOnly="1" outline="0" axis="axisRow" fieldPosition="0"/>
    </format>
    <format dxfId="21984">
      <pivotArea dataOnly="0" labelOnly="1" outline="0" fieldPosition="0">
        <references count="1">
          <reference field="14" count="0"/>
        </references>
      </pivotArea>
    </format>
    <format dxfId="21983">
      <pivotArea dataOnly="0" labelOnly="1" grandCol="1" outline="0" fieldPosition="0"/>
    </format>
    <format dxfId="21982">
      <pivotArea grandRow="1" outline="0" collapsedLevelsAreSubtotals="1" fieldPosition="0"/>
    </format>
    <format dxfId="21981">
      <pivotArea dataOnly="0" labelOnly="1" grandRow="1" outline="0" fieldPosition="0"/>
    </format>
    <format dxfId="21980">
      <pivotArea field="15" type="button" dataOnly="0" labelOnly="1" outline="0" axis="axisRow" fieldPosition="0"/>
    </format>
    <format dxfId="21979">
      <pivotArea dataOnly="0" labelOnly="1" outline="0" fieldPosition="0">
        <references count="1">
          <reference field="14" count="0"/>
        </references>
      </pivotArea>
    </format>
    <format dxfId="21978">
      <pivotArea dataOnly="0" labelOnly="1" grandCol="1" outline="0" fieldPosition="0"/>
    </format>
    <format dxfId="21977">
      <pivotArea field="15" type="button" dataOnly="0" labelOnly="1" outline="0" axis="axisRow" fieldPosition="0"/>
    </format>
    <format dxfId="21976">
      <pivotArea dataOnly="0" labelOnly="1" outline="0" fieldPosition="0">
        <references count="1">
          <reference field="14" count="0"/>
        </references>
      </pivotArea>
    </format>
    <format dxfId="2197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2528">
      <pivotArea outline="0" collapsedLevelsAreSubtotals="1" fieldPosition="0"/>
    </format>
    <format dxfId="22527">
      <pivotArea dataOnly="0" labelOnly="1" grandCol="1" outline="0" fieldPosition="0"/>
    </format>
    <format dxfId="22526">
      <pivotArea outline="0" collapsedLevelsAreSubtotals="1" fieldPosition="0"/>
    </format>
    <format dxfId="22525">
      <pivotArea dataOnly="0" labelOnly="1" grandCol="1" outline="0" fieldPosition="0"/>
    </format>
    <format dxfId="22524">
      <pivotArea dataOnly="0" labelOnly="1" grandRow="1" outline="0" fieldPosition="0"/>
    </format>
    <format dxfId="22523">
      <pivotArea dataOnly="0" labelOnly="1" grandCol="1" outline="0" fieldPosition="0"/>
    </format>
    <format dxfId="22522">
      <pivotArea dataOnly="0" labelOnly="1" grandCol="1" outline="0" fieldPosition="0"/>
    </format>
    <format dxfId="22521">
      <pivotArea dataOnly="0" labelOnly="1" outline="0" fieldPosition="0">
        <references count="1">
          <reference field="14" count="0"/>
        </references>
      </pivotArea>
    </format>
    <format dxfId="22520">
      <pivotArea dataOnly="0" labelOnly="1" grandCol="1" outline="0" fieldPosition="0"/>
    </format>
    <format dxfId="22519">
      <pivotArea dataOnly="0" labelOnly="1" outline="0" fieldPosition="0">
        <references count="1">
          <reference field="14" count="0"/>
        </references>
      </pivotArea>
    </format>
    <format dxfId="22518">
      <pivotArea dataOnly="0" labelOnly="1" grandCol="1" outline="0" fieldPosition="0"/>
    </format>
    <format dxfId="22517">
      <pivotArea grandRow="1" outline="0" collapsedLevelsAreSubtotals="1" fieldPosition="0"/>
    </format>
    <format dxfId="22516">
      <pivotArea dataOnly="0" labelOnly="1" grandRow="1" outline="0" fieldPosition="0"/>
    </format>
    <format dxfId="22515">
      <pivotArea dataOnly="0" labelOnly="1" grandRow="1" outline="0" fieldPosition="0"/>
    </format>
    <format dxfId="22514">
      <pivotArea grandRow="1" outline="0" collapsedLevelsAreSubtotals="1" fieldPosition="0"/>
    </format>
    <format dxfId="22513">
      <pivotArea dataOnly="0" labelOnly="1" grandRow="1" outline="0" fieldPosition="0"/>
    </format>
    <format dxfId="22512">
      <pivotArea grandRow="1" outline="0" collapsedLevelsAreSubtotals="1" fieldPosition="0"/>
    </format>
    <format dxfId="22511">
      <pivotArea dataOnly="0" labelOnly="1" grandRow="1" outline="0" fieldPosition="0"/>
    </format>
    <format dxfId="22510">
      <pivotArea grandRow="1" outline="0" collapsedLevelsAreSubtotals="1" fieldPosition="0"/>
    </format>
    <format dxfId="22509">
      <pivotArea grandRow="1" outline="0" collapsedLevelsAreSubtotals="1" fieldPosition="0"/>
    </format>
    <format dxfId="22508">
      <pivotArea dataOnly="0" labelOnly="1" grandRow="1" outline="0" fieldPosition="0"/>
    </format>
    <format dxfId="22507">
      <pivotArea dataOnly="0" labelOnly="1" grandRow="1" outline="0" fieldPosition="0"/>
    </format>
    <format dxfId="22506">
      <pivotArea dataOnly="0" labelOnly="1" grandRow="1" outline="0" fieldPosition="0"/>
    </format>
    <format dxfId="22505">
      <pivotArea dataOnly="0" labelOnly="1" grandRow="1" outline="0" fieldPosition="0"/>
    </format>
    <format dxfId="22504">
      <pivotArea grandRow="1" outline="0" collapsedLevelsAreSubtotals="1" fieldPosition="0"/>
    </format>
    <format dxfId="22503">
      <pivotArea dataOnly="0" labelOnly="1" grandRow="1" outline="0" fieldPosition="0"/>
    </format>
    <format dxfId="22502">
      <pivotArea dataOnly="0" labelOnly="1" outline="0" fieldPosition="0">
        <references count="1">
          <reference field="14" count="0"/>
        </references>
      </pivotArea>
    </format>
    <format dxfId="22501">
      <pivotArea dataOnly="0" labelOnly="1" grandCol="1" outline="0" fieldPosition="0"/>
    </format>
    <format dxfId="22500">
      <pivotArea grandRow="1" outline="0" collapsedLevelsAreSubtotals="1" fieldPosition="0"/>
    </format>
    <format dxfId="22499">
      <pivotArea dataOnly="0" labelOnly="1" grandRow="1" outline="0" fieldPosition="0"/>
    </format>
    <format dxfId="22498">
      <pivotArea grandRow="1" outline="0" collapsedLevelsAreSubtotals="1" fieldPosition="0"/>
    </format>
    <format dxfId="22497">
      <pivotArea dataOnly="0" labelOnly="1" grandRow="1" outline="0" fieldPosition="0"/>
    </format>
    <format dxfId="22496">
      <pivotArea dataOnly="0" labelOnly="1" outline="0" fieldPosition="0">
        <references count="1">
          <reference field="14" count="0"/>
        </references>
      </pivotArea>
    </format>
    <format dxfId="22495">
      <pivotArea dataOnly="0" labelOnly="1" grandCol="1" outline="0" fieldPosition="0"/>
    </format>
    <format dxfId="22494">
      <pivotArea dataOnly="0" labelOnly="1" grandCol="1" outline="0" fieldPosition="0"/>
    </format>
    <format dxfId="22493">
      <pivotArea grandRow="1" grandCol="1" outline="0" collapsedLevelsAreSubtotals="1" fieldPosition="0"/>
    </format>
    <format dxfId="22492">
      <pivotArea dataOnly="0" labelOnly="1" outline="0" fieldPosition="0">
        <references count="1">
          <reference field="14" count="0"/>
        </references>
      </pivotArea>
    </format>
    <format dxfId="22491">
      <pivotArea dataOnly="0" labelOnly="1" grandCol="1" outline="0" fieldPosition="0"/>
    </format>
    <format dxfId="22490">
      <pivotArea dataOnly="0" labelOnly="1" outline="0" fieldPosition="0">
        <references count="1">
          <reference field="14" count="0"/>
        </references>
      </pivotArea>
    </format>
    <format dxfId="22489">
      <pivotArea dataOnly="0" labelOnly="1" grandCol="1" outline="0" fieldPosition="0"/>
    </format>
    <format dxfId="22488">
      <pivotArea grandRow="1" outline="0" collapsedLevelsAreSubtotals="1" fieldPosition="0"/>
    </format>
    <format dxfId="22487">
      <pivotArea grandRow="1" outline="0" collapsedLevelsAreSubtotals="1" fieldPosition="0"/>
    </format>
    <format dxfId="22486">
      <pivotArea type="origin" dataOnly="0" labelOnly="1" outline="0" fieldPosition="0"/>
    </format>
    <format dxfId="22485">
      <pivotArea type="origin" dataOnly="0" labelOnly="1" outline="0" fieldPosition="0"/>
    </format>
    <format dxfId="22484">
      <pivotArea type="origin" dataOnly="0" labelOnly="1" outline="0" fieldPosition="0"/>
    </format>
    <format dxfId="22483">
      <pivotArea dataOnly="0" labelOnly="1" outline="0" fieldPosition="0">
        <references count="1">
          <reference field="14" count="0"/>
        </references>
      </pivotArea>
    </format>
    <format dxfId="22482">
      <pivotArea type="topRight" dataOnly="0" labelOnly="1" outline="0" fieldPosition="0"/>
    </format>
    <format dxfId="22481">
      <pivotArea outline="0" collapsedLevelsAreSubtotals="1" fieldPosition="0"/>
    </format>
    <format dxfId="22480">
      <pivotArea dataOnly="0" labelOnly="1" grandRow="1" outline="0" fieldPosition="0"/>
    </format>
    <format dxfId="22479">
      <pivotArea dataOnly="0" labelOnly="1" outline="0" fieldPosition="0">
        <references count="1">
          <reference field="14" count="0"/>
        </references>
      </pivotArea>
    </format>
    <format dxfId="22478">
      <pivotArea dataOnly="0" labelOnly="1" grandCol="1" outline="0" fieldPosition="0"/>
    </format>
    <format dxfId="22477">
      <pivotArea dataOnly="0" labelOnly="1" outline="0" fieldPosition="0">
        <references count="1">
          <reference field="14" count="0"/>
        </references>
      </pivotArea>
    </format>
    <format dxfId="22476">
      <pivotArea dataOnly="0" labelOnly="1" grandCol="1" outline="0" fieldPosition="0"/>
    </format>
    <format dxfId="22475">
      <pivotArea grandRow="1" outline="0" collapsedLevelsAreSubtotals="1" fieldPosition="0"/>
    </format>
    <format dxfId="22474">
      <pivotArea dataOnly="0" labelOnly="1" grandRow="1" outline="0" fieldPosition="0"/>
    </format>
    <format dxfId="22473">
      <pivotArea outline="0" collapsedLevelsAreSubtotals="1" fieldPosition="0"/>
    </format>
    <format dxfId="22472">
      <pivotArea dataOnly="0" labelOnly="1" grandRow="1" outline="0" fieldPosition="0"/>
    </format>
    <format dxfId="22471">
      <pivotArea dataOnly="0" labelOnly="1" outline="0" fieldPosition="0">
        <references count="1">
          <reference field="14" count="0"/>
        </references>
      </pivotArea>
    </format>
    <format dxfId="22470">
      <pivotArea dataOnly="0" labelOnly="1" grandCol="1" outline="0" fieldPosition="0"/>
    </format>
    <format dxfId="22469">
      <pivotArea grandRow="1" outline="0" collapsedLevelsAreSubtotals="1" fieldPosition="0"/>
    </format>
    <format dxfId="22468">
      <pivotArea dataOnly="0" labelOnly="1" grandRow="1" outline="0" fieldPosition="0"/>
    </format>
    <format dxfId="22467">
      <pivotArea grandRow="1" outline="0" collapsedLevelsAreSubtotals="1" fieldPosition="0"/>
    </format>
    <format dxfId="22466">
      <pivotArea dataOnly="0" labelOnly="1" grandRow="1" outline="0" fieldPosition="0"/>
    </format>
    <format dxfId="22465">
      <pivotArea dataOnly="0" labelOnly="1" outline="0" fieldPosition="0">
        <references count="1">
          <reference field="14" count="0"/>
        </references>
      </pivotArea>
    </format>
    <format dxfId="22464">
      <pivotArea dataOnly="0" labelOnly="1" grandCol="1" outline="0" fieldPosition="0"/>
    </format>
    <format dxfId="22463">
      <pivotArea grandRow="1" outline="0" collapsedLevelsAreSubtotals="1" fieldPosition="0"/>
    </format>
    <format dxfId="22462">
      <pivotArea dataOnly="0" labelOnly="1" grandRow="1" outline="0" fieldPosition="0"/>
    </format>
    <format dxfId="22461">
      <pivotArea dataOnly="0" labelOnly="1" outline="0" fieldPosition="0">
        <references count="1">
          <reference field="14" count="0"/>
        </references>
      </pivotArea>
    </format>
    <format dxfId="22460">
      <pivotArea dataOnly="0" labelOnly="1" grandCol="1" outline="0" fieldPosition="0"/>
    </format>
    <format dxfId="22459">
      <pivotArea grandRow="1" outline="0" collapsedLevelsAreSubtotals="1" fieldPosition="0"/>
    </format>
    <format dxfId="22458">
      <pivotArea dataOnly="0" labelOnly="1" grandRow="1" outline="0" fieldPosition="0"/>
    </format>
    <format dxfId="22457">
      <pivotArea outline="0" collapsedLevelsAreSubtotals="1" fieldPosition="0"/>
    </format>
    <format dxfId="22456">
      <pivotArea dataOnly="0" labelOnly="1" grandRow="1" outline="0" fieldPosition="0"/>
    </format>
    <format dxfId="22455">
      <pivotArea dataOnly="0" labelOnly="1" outline="0" fieldPosition="0">
        <references count="1">
          <reference field="14" count="0"/>
        </references>
      </pivotArea>
    </format>
    <format dxfId="22454">
      <pivotArea dataOnly="0" labelOnly="1" grandCol="1" outline="0" fieldPosition="0"/>
    </format>
    <format dxfId="22453">
      <pivotArea field="12" type="button" dataOnly="0" labelOnly="1" outline="0"/>
    </format>
    <format dxfId="22452">
      <pivotArea type="origin" dataOnly="0" labelOnly="1" outline="0" fieldPosition="0"/>
    </format>
    <format dxfId="22451">
      <pivotArea dataOnly="0" labelOnly="1" grandRow="1" outline="0" fieldPosition="0"/>
    </format>
    <format dxfId="22450">
      <pivotArea field="12" type="button" dataOnly="0" labelOnly="1" outline="0"/>
    </format>
    <format dxfId="22449">
      <pivotArea type="origin" dataOnly="0" labelOnly="1" outline="0" fieldPosition="0"/>
    </format>
    <format dxfId="22448">
      <pivotArea dataOnly="0" labelOnly="1" grandRow="1" outline="0" fieldPosition="0"/>
    </format>
    <format dxfId="22447">
      <pivotArea field="12" type="button" dataOnly="0" labelOnly="1" outline="0"/>
    </format>
    <format dxfId="22446">
      <pivotArea type="origin" dataOnly="0" labelOnly="1" outline="0" fieldPosition="0"/>
    </format>
    <format dxfId="22445">
      <pivotArea dataOnly="0" labelOnly="1" grandRow="1" outline="0" fieldPosition="0"/>
    </format>
    <format dxfId="22444">
      <pivotArea field="12" type="button" dataOnly="0" labelOnly="1" outline="0"/>
    </format>
    <format dxfId="22443">
      <pivotArea type="origin" dataOnly="0" labelOnly="1" outline="0" fieldPosition="0"/>
    </format>
    <format dxfId="22442">
      <pivotArea dataOnly="0" labelOnly="1" grandRow="1" outline="0" fieldPosition="0"/>
    </format>
    <format dxfId="22441">
      <pivotArea grandRow="1" outline="0" collapsedLevelsAreSubtotals="1" fieldPosition="0"/>
    </format>
    <format dxfId="22440">
      <pivotArea dataOnly="0" labelOnly="1" grandRow="1" outline="0" fieldPosition="0"/>
    </format>
    <format dxfId="22439">
      <pivotArea grandRow="1" outline="0" collapsedLevelsAreSubtotals="1" fieldPosition="0"/>
    </format>
    <format dxfId="22438">
      <pivotArea dataOnly="0" labelOnly="1" grandRow="1" outline="0" fieldPosition="0"/>
    </format>
    <format dxfId="22437">
      <pivotArea outline="0" collapsedLevelsAreSubtotals="1" fieldPosition="0"/>
    </format>
    <format dxfId="22436">
      <pivotArea dataOnly="0" labelOnly="1" grandRow="1" outline="0" fieldPosition="0"/>
    </format>
    <format dxfId="22435">
      <pivotArea outline="0" collapsedLevelsAreSubtotals="1" fieldPosition="0"/>
    </format>
    <format dxfId="22434">
      <pivotArea dataOnly="0" labelOnly="1" grandRow="1" outline="0" fieldPosition="0"/>
    </format>
    <format dxfId="22433">
      <pivotArea dataOnly="0" labelOnly="1" outline="0" fieldPosition="0">
        <references count="1">
          <reference field="14" count="0"/>
        </references>
      </pivotArea>
    </format>
    <format dxfId="22432">
      <pivotArea dataOnly="0" labelOnly="1" grandCol="1" outline="0" fieldPosition="0"/>
    </format>
    <format dxfId="22431">
      <pivotArea dataOnly="0" labelOnly="1" outline="0" fieldPosition="0">
        <references count="1">
          <reference field="14" count="0"/>
        </references>
      </pivotArea>
    </format>
    <format dxfId="22430">
      <pivotArea dataOnly="0" labelOnly="1" grandCol="1" outline="0" fieldPosition="0"/>
    </format>
    <format dxfId="22429">
      <pivotArea outline="0" fieldPosition="0">
        <references count="1">
          <reference field="14" count="0" selected="0"/>
        </references>
      </pivotArea>
    </format>
    <format dxfId="22428">
      <pivotArea dataOnly="0" labelOnly="1" grandRow="1" outline="0" fieldPosition="0"/>
    </format>
    <format dxfId="22427">
      <pivotArea dataOnly="0" labelOnly="1" outline="0" fieldPosition="0">
        <references count="1">
          <reference field="14" count="0"/>
        </references>
      </pivotArea>
    </format>
    <format dxfId="22426">
      <pivotArea grandRow="1" outline="0" collapsedLevelsAreSubtotals="1" fieldPosition="0"/>
    </format>
    <format dxfId="22425">
      <pivotArea dataOnly="0" labelOnly="1" grandRow="1" outline="0" fieldPosition="0"/>
    </format>
    <format dxfId="22424">
      <pivotArea outline="0" collapsedLevelsAreSubtotals="1" fieldPosition="0"/>
    </format>
    <format dxfId="22423">
      <pivotArea dataOnly="0" labelOnly="1" grandRow="1" outline="0" fieldPosition="0"/>
    </format>
    <format dxfId="22422">
      <pivotArea dataOnly="0" labelOnly="1" outline="0" fieldPosition="0">
        <references count="1">
          <reference field="14" count="0"/>
        </references>
      </pivotArea>
    </format>
    <format dxfId="22421">
      <pivotArea dataOnly="0" labelOnly="1" grandCol="1" outline="0" fieldPosition="0"/>
    </format>
    <format dxfId="22420">
      <pivotArea outline="0" collapsedLevelsAreSubtotals="1" fieldPosition="0"/>
    </format>
    <format dxfId="22419">
      <pivotArea dataOnly="0" labelOnly="1" grandRow="1" outline="0" fieldPosition="0"/>
    </format>
    <format dxfId="22418">
      <pivotArea dataOnly="0" labelOnly="1" outline="0" fieldPosition="0">
        <references count="1">
          <reference field="14" count="0"/>
        </references>
      </pivotArea>
    </format>
    <format dxfId="22417">
      <pivotArea dataOnly="0" labelOnly="1" grandCol="1" outline="0" fieldPosition="0"/>
    </format>
    <format dxfId="22416">
      <pivotArea outline="0" collapsedLevelsAreSubtotals="1" fieldPosition="0"/>
    </format>
    <format dxfId="22415">
      <pivotArea dataOnly="0" labelOnly="1" grandRow="1" outline="0" fieldPosition="0"/>
    </format>
    <format dxfId="22414">
      <pivotArea dataOnly="0" labelOnly="1" outline="0" fieldPosition="0">
        <references count="1">
          <reference field="14" count="0"/>
        </references>
      </pivotArea>
    </format>
    <format dxfId="22413">
      <pivotArea dataOnly="0" labelOnly="1" grandCol="1" outline="0" fieldPosition="0"/>
    </format>
    <format dxfId="22412">
      <pivotArea dataOnly="0" labelOnly="1" outline="0" fieldPosition="0">
        <references count="1">
          <reference field="14" count="0"/>
        </references>
      </pivotArea>
    </format>
    <format dxfId="22411">
      <pivotArea dataOnly="0" labelOnly="1" grandCol="1" outline="0" fieldPosition="0"/>
    </format>
    <format dxfId="22410">
      <pivotArea grandRow="1" outline="0" collapsedLevelsAreSubtotals="1" fieldPosition="0"/>
    </format>
    <format dxfId="22409">
      <pivotArea dataOnly="0" labelOnly="1" grandRow="1" outline="0" fieldPosition="0"/>
    </format>
    <format dxfId="22408">
      <pivotArea outline="0" collapsedLevelsAreSubtotals="1" fieldPosition="0"/>
    </format>
    <format dxfId="22407">
      <pivotArea dataOnly="0" labelOnly="1" grandRow="1" outline="0" fieldPosition="0"/>
    </format>
    <format dxfId="22406">
      <pivotArea dataOnly="0" labelOnly="1" outline="0" fieldPosition="0">
        <references count="1">
          <reference field="14" count="0"/>
        </references>
      </pivotArea>
    </format>
    <format dxfId="22405">
      <pivotArea dataOnly="0" labelOnly="1" grandCol="1" outline="0" fieldPosition="0"/>
    </format>
    <format dxfId="22404">
      <pivotArea outline="0" collapsedLevelsAreSubtotals="1" fieldPosition="0"/>
    </format>
    <format dxfId="22403">
      <pivotArea field="15" type="button" dataOnly="0" labelOnly="1" outline="0" axis="axisRow" fieldPosition="0"/>
    </format>
    <format dxfId="22402">
      <pivotArea dataOnly="0" labelOnly="1" outline="0" fieldPosition="0">
        <references count="1">
          <reference field="15" count="0"/>
        </references>
      </pivotArea>
    </format>
    <format dxfId="22401">
      <pivotArea dataOnly="0" labelOnly="1" grandRow="1" outline="0" fieldPosition="0"/>
    </format>
    <format dxfId="22400">
      <pivotArea dataOnly="0" labelOnly="1" outline="0" fieldPosition="0">
        <references count="1">
          <reference field="14" count="0"/>
        </references>
      </pivotArea>
    </format>
    <format dxfId="22399">
      <pivotArea dataOnly="0" labelOnly="1" grandCol="1" outline="0" fieldPosition="0"/>
    </format>
    <format dxfId="22398">
      <pivotArea outline="0" collapsedLevelsAreSubtotals="1" fieldPosition="0"/>
    </format>
    <format dxfId="22397">
      <pivotArea field="15" type="button" dataOnly="0" labelOnly="1" outline="0" axis="axisRow" fieldPosition="0"/>
    </format>
    <format dxfId="22396">
      <pivotArea dataOnly="0" labelOnly="1" outline="0" fieldPosition="0">
        <references count="1">
          <reference field="15" count="0"/>
        </references>
      </pivotArea>
    </format>
    <format dxfId="22395">
      <pivotArea dataOnly="0" labelOnly="1" grandRow="1" outline="0" fieldPosition="0"/>
    </format>
    <format dxfId="22394">
      <pivotArea dataOnly="0" labelOnly="1" outline="0" fieldPosition="0">
        <references count="1">
          <reference field="14" count="0"/>
        </references>
      </pivotArea>
    </format>
    <format dxfId="22393">
      <pivotArea dataOnly="0" labelOnly="1" grandCol="1" outline="0" fieldPosition="0"/>
    </format>
    <format dxfId="22392">
      <pivotArea outline="0" collapsedLevelsAreSubtotals="1" fieldPosition="0"/>
    </format>
    <format dxfId="22391">
      <pivotArea field="15" type="button" dataOnly="0" labelOnly="1" outline="0" axis="axisRow" fieldPosition="0"/>
    </format>
    <format dxfId="22390">
      <pivotArea dataOnly="0" labelOnly="1" outline="0" fieldPosition="0">
        <references count="1">
          <reference field="15" count="0"/>
        </references>
      </pivotArea>
    </format>
    <format dxfId="22389">
      <pivotArea dataOnly="0" labelOnly="1" grandRow="1" outline="0" fieldPosition="0"/>
    </format>
    <format dxfId="22388">
      <pivotArea dataOnly="0" labelOnly="1" outline="0" fieldPosition="0">
        <references count="1">
          <reference field="14" count="0"/>
        </references>
      </pivotArea>
    </format>
    <format dxfId="22387">
      <pivotArea dataOnly="0" labelOnly="1" grandCol="1" outline="0" fieldPosition="0"/>
    </format>
    <format dxfId="22386">
      <pivotArea outline="0" collapsedLevelsAreSubtotals="1" fieldPosition="0"/>
    </format>
    <format dxfId="22385">
      <pivotArea field="15" type="button" dataOnly="0" labelOnly="1" outline="0" axis="axisRow" fieldPosition="0"/>
    </format>
    <format dxfId="22384">
      <pivotArea dataOnly="0" labelOnly="1" outline="0" fieldPosition="0">
        <references count="1">
          <reference field="15" count="0"/>
        </references>
      </pivotArea>
    </format>
    <format dxfId="22383">
      <pivotArea dataOnly="0" labelOnly="1" grandRow="1" outline="0" fieldPosition="0"/>
    </format>
    <format dxfId="22382">
      <pivotArea dataOnly="0" labelOnly="1" outline="0" fieldPosition="0">
        <references count="1">
          <reference field="14" count="0"/>
        </references>
      </pivotArea>
    </format>
    <format dxfId="22381">
      <pivotArea dataOnly="0" labelOnly="1" grandCol="1" outline="0" fieldPosition="0"/>
    </format>
    <format dxfId="22380">
      <pivotArea grandRow="1" outline="0" collapsedLevelsAreSubtotals="1" fieldPosition="0"/>
    </format>
    <format dxfId="22379">
      <pivotArea dataOnly="0" labelOnly="1" grandRow="1" outline="0" fieldPosition="0"/>
    </format>
    <format dxfId="22378">
      <pivotArea grandRow="1" outline="0" collapsedLevelsAreSubtotals="1" fieldPosition="0"/>
    </format>
    <format dxfId="22377">
      <pivotArea dataOnly="0" labelOnly="1" grandRow="1" outline="0" fieldPosition="0"/>
    </format>
    <format dxfId="22376">
      <pivotArea outline="0" collapsedLevelsAreSubtotals="1" fieldPosition="0"/>
    </format>
    <format dxfId="22375">
      <pivotArea field="15" type="button" dataOnly="0" labelOnly="1" outline="0" axis="axisRow" fieldPosition="0"/>
    </format>
    <format dxfId="22374">
      <pivotArea dataOnly="0" labelOnly="1" outline="0" fieldPosition="0">
        <references count="1">
          <reference field="15" count="12">
            <x v="0"/>
            <x v="2"/>
            <x v="3"/>
            <x v="4"/>
            <x v="5"/>
            <x v="7"/>
            <x v="8"/>
            <x v="9"/>
            <x v="10"/>
            <x v="11"/>
            <x v="15"/>
            <x v="17"/>
          </reference>
        </references>
      </pivotArea>
    </format>
    <format dxfId="22373">
      <pivotArea dataOnly="0" labelOnly="1" grandRow="1" outline="0" fieldPosition="0"/>
    </format>
    <format dxfId="22372">
      <pivotArea dataOnly="0" labelOnly="1" outline="0" fieldPosition="0">
        <references count="1">
          <reference field="14" count="0"/>
        </references>
      </pivotArea>
    </format>
    <format dxfId="22371">
      <pivotArea dataOnly="0" labelOnly="1" grandCol="1" outline="0" fieldPosition="0"/>
    </format>
    <format dxfId="22370">
      <pivotArea outline="0" collapsedLevelsAreSubtotals="1" fieldPosition="0"/>
    </format>
    <format dxfId="22369">
      <pivotArea field="15" type="button" dataOnly="0" labelOnly="1" outline="0" axis="axisRow" fieldPosition="0"/>
    </format>
    <format dxfId="22368">
      <pivotArea dataOnly="0" labelOnly="1" outline="0" fieldPosition="0">
        <references count="1">
          <reference field="15" count="12">
            <x v="0"/>
            <x v="2"/>
            <x v="3"/>
            <x v="4"/>
            <x v="5"/>
            <x v="7"/>
            <x v="8"/>
            <x v="9"/>
            <x v="10"/>
            <x v="11"/>
            <x v="15"/>
            <x v="17"/>
          </reference>
        </references>
      </pivotArea>
    </format>
    <format dxfId="22367">
      <pivotArea dataOnly="0" labelOnly="1" grandRow="1" outline="0" fieldPosition="0"/>
    </format>
    <format dxfId="22366">
      <pivotArea dataOnly="0" labelOnly="1" outline="0" fieldPosition="0">
        <references count="1">
          <reference field="14" count="0"/>
        </references>
      </pivotArea>
    </format>
    <format dxfId="22365">
      <pivotArea dataOnly="0" labelOnly="1" grandCol="1" outline="0" fieldPosition="0"/>
    </format>
    <format dxfId="22364">
      <pivotArea outline="0" collapsedLevelsAreSubtotals="1" fieldPosition="0"/>
    </format>
    <format dxfId="22363">
      <pivotArea field="15" type="button" dataOnly="0" labelOnly="1" outline="0" axis="axisRow" fieldPosition="0"/>
    </format>
    <format dxfId="22362">
      <pivotArea dataOnly="0" labelOnly="1" outline="0" fieldPosition="0">
        <references count="1">
          <reference field="15" count="12">
            <x v="0"/>
            <x v="2"/>
            <x v="3"/>
            <x v="4"/>
            <x v="5"/>
            <x v="7"/>
            <x v="8"/>
            <x v="9"/>
            <x v="10"/>
            <x v="11"/>
            <x v="15"/>
            <x v="17"/>
          </reference>
        </references>
      </pivotArea>
    </format>
    <format dxfId="22361">
      <pivotArea dataOnly="0" labelOnly="1" grandRow="1" outline="0" fieldPosition="0"/>
    </format>
    <format dxfId="22360">
      <pivotArea dataOnly="0" labelOnly="1" outline="0" fieldPosition="0">
        <references count="1">
          <reference field="14" count="0"/>
        </references>
      </pivotArea>
    </format>
    <format dxfId="22359">
      <pivotArea dataOnly="0" labelOnly="1" grandCol="1" outline="0" fieldPosition="0"/>
    </format>
    <format dxfId="22358">
      <pivotArea grandRow="1" outline="0" collapsedLevelsAreSubtotals="1" fieldPosition="0"/>
    </format>
    <format dxfId="22357">
      <pivotArea dataOnly="0" labelOnly="1" grandRow="1" outline="0" fieldPosition="0"/>
    </format>
    <format dxfId="22356">
      <pivotArea field="15" type="button" dataOnly="0" labelOnly="1" outline="0" axis="axisRow" fieldPosition="0"/>
    </format>
    <format dxfId="22355">
      <pivotArea dataOnly="0" labelOnly="1" outline="0" fieldPosition="0">
        <references count="1">
          <reference field="14" count="0"/>
        </references>
      </pivotArea>
    </format>
    <format dxfId="22354">
      <pivotArea dataOnly="0" labelOnly="1" grandCol="1" outline="0" fieldPosition="0"/>
    </format>
    <format dxfId="22353">
      <pivotArea outline="0" fieldPosition="0">
        <references count="1">
          <reference field="4294967294" count="1">
            <x v="0"/>
          </reference>
        </references>
      </pivotArea>
    </format>
    <format dxfId="22352">
      <pivotArea outline="0" collapsedLevelsAreSubtotals="1" fieldPosition="0"/>
    </format>
    <format dxfId="22351">
      <pivotArea field="15" type="button" dataOnly="0" labelOnly="1" outline="0" axis="axisRow" fieldPosition="0"/>
    </format>
    <format dxfId="22350">
      <pivotArea dataOnly="0" labelOnly="1" outline="0" fieldPosition="0">
        <references count="1">
          <reference field="15" count="7">
            <x v="2"/>
            <x v="3"/>
            <x v="4"/>
            <x v="5"/>
            <x v="8"/>
            <x v="9"/>
            <x v="11"/>
          </reference>
        </references>
      </pivotArea>
    </format>
    <format dxfId="22349">
      <pivotArea dataOnly="0" labelOnly="1" grandRow="1" outline="0" fieldPosition="0"/>
    </format>
    <format dxfId="22348">
      <pivotArea dataOnly="0" labelOnly="1" outline="0" fieldPosition="0">
        <references count="1">
          <reference field="14" count="0"/>
        </references>
      </pivotArea>
    </format>
    <format dxfId="22347">
      <pivotArea dataOnly="0" labelOnly="1" grandCol="1" outline="0" fieldPosition="0"/>
    </format>
    <format dxfId="22346">
      <pivotArea outline="0" collapsedLevelsAreSubtotals="1" fieldPosition="0"/>
    </format>
    <format dxfId="22345">
      <pivotArea field="15" type="button" dataOnly="0" labelOnly="1" outline="0" axis="axisRow" fieldPosition="0"/>
    </format>
    <format dxfId="22344">
      <pivotArea dataOnly="0" labelOnly="1" outline="0" fieldPosition="0">
        <references count="1">
          <reference field="15" count="7">
            <x v="2"/>
            <x v="3"/>
            <x v="4"/>
            <x v="5"/>
            <x v="8"/>
            <x v="9"/>
            <x v="11"/>
          </reference>
        </references>
      </pivotArea>
    </format>
    <format dxfId="22343">
      <pivotArea dataOnly="0" labelOnly="1" grandRow="1" outline="0" fieldPosition="0"/>
    </format>
    <format dxfId="22342">
      <pivotArea dataOnly="0" labelOnly="1" outline="0" fieldPosition="0">
        <references count="1">
          <reference field="14" count="0"/>
        </references>
      </pivotArea>
    </format>
    <format dxfId="22341">
      <pivotArea dataOnly="0" labelOnly="1" grandCol="1" outline="0" fieldPosition="0"/>
    </format>
    <format dxfId="22340">
      <pivotArea outline="0" collapsedLevelsAreSubtotals="1" fieldPosition="0"/>
    </format>
    <format dxfId="22339">
      <pivotArea field="15" type="button" dataOnly="0" labelOnly="1" outline="0" axis="axisRow" fieldPosition="0"/>
    </format>
    <format dxfId="22338">
      <pivotArea dataOnly="0" labelOnly="1" outline="0" fieldPosition="0">
        <references count="1">
          <reference field="15" count="7">
            <x v="2"/>
            <x v="3"/>
            <x v="4"/>
            <x v="5"/>
            <x v="8"/>
            <x v="9"/>
            <x v="11"/>
          </reference>
        </references>
      </pivotArea>
    </format>
    <format dxfId="22337">
      <pivotArea dataOnly="0" labelOnly="1" grandRow="1" outline="0" fieldPosition="0"/>
    </format>
    <format dxfId="22336">
      <pivotArea dataOnly="0" labelOnly="1" outline="0" fieldPosition="0">
        <references count="1">
          <reference field="14" count="0"/>
        </references>
      </pivotArea>
    </format>
    <format dxfId="22335">
      <pivotArea dataOnly="0" labelOnly="1" grandCol="1" outline="0" fieldPosition="0"/>
    </format>
    <format dxfId="22334">
      <pivotArea field="15" type="button" dataOnly="0" labelOnly="1" outline="0" axis="axisRow" fieldPosition="0"/>
    </format>
    <format dxfId="22333">
      <pivotArea dataOnly="0" labelOnly="1" outline="0" fieldPosition="0">
        <references count="1">
          <reference field="14" count="0"/>
        </references>
      </pivotArea>
    </format>
    <format dxfId="22332">
      <pivotArea dataOnly="0" labelOnly="1" grandCol="1" outline="0" fieldPosition="0"/>
    </format>
    <format dxfId="22331">
      <pivotArea grandRow="1" outline="0" collapsedLevelsAreSubtotals="1" fieldPosition="0"/>
    </format>
    <format dxfId="22330">
      <pivotArea dataOnly="0" labelOnly="1" grandRow="1" outline="0" fieldPosition="0"/>
    </format>
    <format dxfId="22329">
      <pivotArea outline="0" collapsedLevelsAreSubtotals="1" fieldPosition="0"/>
    </format>
    <format dxfId="22328">
      <pivotArea field="15" type="button" dataOnly="0" labelOnly="1" outline="0" axis="axisRow" fieldPosition="0"/>
    </format>
    <format dxfId="22327">
      <pivotArea dataOnly="0" labelOnly="1" outline="0" fieldPosition="0">
        <references count="1">
          <reference field="15" count="7">
            <x v="2"/>
            <x v="3"/>
            <x v="4"/>
            <x v="5"/>
            <x v="8"/>
            <x v="9"/>
            <x v="11"/>
          </reference>
        </references>
      </pivotArea>
    </format>
    <format dxfId="22326">
      <pivotArea dataOnly="0" labelOnly="1" grandRow="1" outline="0" fieldPosition="0"/>
    </format>
    <format dxfId="22325">
      <pivotArea dataOnly="0" labelOnly="1" outline="0" fieldPosition="0">
        <references count="1">
          <reference field="14" count="0"/>
        </references>
      </pivotArea>
    </format>
    <format dxfId="22324">
      <pivotArea dataOnly="0" labelOnly="1" grandCol="1" outline="0" fieldPosition="0"/>
    </format>
    <format dxfId="22323">
      <pivotArea outline="0" collapsedLevelsAreSubtotals="1" fieldPosition="0"/>
    </format>
    <format dxfId="22322">
      <pivotArea field="15" type="button" dataOnly="0" labelOnly="1" outline="0" axis="axisRow" fieldPosition="0"/>
    </format>
    <format dxfId="22321">
      <pivotArea dataOnly="0" labelOnly="1" outline="0" fieldPosition="0">
        <references count="1">
          <reference field="15" count="7">
            <x v="2"/>
            <x v="3"/>
            <x v="4"/>
            <x v="5"/>
            <x v="8"/>
            <x v="9"/>
            <x v="11"/>
          </reference>
        </references>
      </pivotArea>
    </format>
    <format dxfId="22320">
      <pivotArea dataOnly="0" labelOnly="1" grandRow="1" outline="0" fieldPosition="0"/>
    </format>
    <format dxfId="22319">
      <pivotArea dataOnly="0" labelOnly="1" outline="0" fieldPosition="0">
        <references count="1">
          <reference field="14" count="0"/>
        </references>
      </pivotArea>
    </format>
    <format dxfId="22318">
      <pivotArea dataOnly="0" labelOnly="1" grandCol="1" outline="0" fieldPosition="0"/>
    </format>
    <format dxfId="22317">
      <pivotArea outline="0" collapsedLevelsAreSubtotals="1" fieldPosition="0"/>
    </format>
    <format dxfId="22316">
      <pivotArea field="15" type="button" dataOnly="0" labelOnly="1" outline="0" axis="axisRow" fieldPosition="0"/>
    </format>
    <format dxfId="22315">
      <pivotArea dataOnly="0" labelOnly="1" outline="0" fieldPosition="0">
        <references count="1">
          <reference field="15" count="8">
            <x v="2"/>
            <x v="3"/>
            <x v="4"/>
            <x v="5"/>
            <x v="8"/>
            <x v="9"/>
            <x v="11"/>
            <x v="15"/>
          </reference>
        </references>
      </pivotArea>
    </format>
    <format dxfId="22314">
      <pivotArea dataOnly="0" labelOnly="1" grandRow="1" outline="0" fieldPosition="0"/>
    </format>
    <format dxfId="22313">
      <pivotArea dataOnly="0" labelOnly="1" outline="0" fieldPosition="0">
        <references count="1">
          <reference field="14" count="0"/>
        </references>
      </pivotArea>
    </format>
    <format dxfId="22312">
      <pivotArea dataOnly="0" labelOnly="1" grandCol="1" outline="0" fieldPosition="0"/>
    </format>
    <format dxfId="22311">
      <pivotArea field="15" type="button" dataOnly="0" labelOnly="1" outline="0" axis="axisRow" fieldPosition="0"/>
    </format>
    <format dxfId="22310">
      <pivotArea dataOnly="0" labelOnly="1" outline="0" fieldPosition="0">
        <references count="1">
          <reference field="14" count="0"/>
        </references>
      </pivotArea>
    </format>
    <format dxfId="22309">
      <pivotArea dataOnly="0" labelOnly="1" grandCol="1" outline="0" fieldPosition="0"/>
    </format>
    <format dxfId="22308">
      <pivotArea dataOnly="0" labelOnly="1" grandRow="1" outline="0" fieldPosition="0"/>
    </format>
    <format dxfId="22307">
      <pivotArea outline="0" collapsedLevelsAreSubtotals="1" fieldPosition="0"/>
    </format>
    <format dxfId="22306">
      <pivotArea field="15" type="button" dataOnly="0" labelOnly="1" outline="0" axis="axisRow" fieldPosition="0"/>
    </format>
    <format dxfId="22305">
      <pivotArea dataOnly="0" labelOnly="1" outline="0" fieldPosition="0">
        <references count="1">
          <reference field="15" count="8">
            <x v="2"/>
            <x v="3"/>
            <x v="4"/>
            <x v="5"/>
            <x v="8"/>
            <x v="9"/>
            <x v="11"/>
            <x v="15"/>
          </reference>
        </references>
      </pivotArea>
    </format>
    <format dxfId="22304">
      <pivotArea dataOnly="0" labelOnly="1" grandRow="1" outline="0" fieldPosition="0"/>
    </format>
    <format dxfId="22303">
      <pivotArea dataOnly="0" labelOnly="1" outline="0" fieldPosition="0">
        <references count="1">
          <reference field="14" count="0"/>
        </references>
      </pivotArea>
    </format>
    <format dxfId="22302">
      <pivotArea dataOnly="0" labelOnly="1" grandCol="1" outline="0" fieldPosition="0"/>
    </format>
    <format dxfId="22301">
      <pivotArea dataOnly="0" labelOnly="1" outline="0" fieldPosition="0">
        <references count="1">
          <reference field="15" count="8">
            <x v="2"/>
            <x v="3"/>
            <x v="4"/>
            <x v="5"/>
            <x v="8"/>
            <x v="9"/>
            <x v="11"/>
            <x v="15"/>
          </reference>
        </references>
      </pivotArea>
    </format>
    <format dxfId="22300">
      <pivotArea outline="0" collapsedLevelsAreSubtotals="1" fieldPosition="0"/>
    </format>
    <format dxfId="22299">
      <pivotArea field="15" type="button" dataOnly="0" labelOnly="1" outline="0" axis="axisRow" fieldPosition="0"/>
    </format>
    <format dxfId="22298">
      <pivotArea dataOnly="0" labelOnly="1" outline="0" fieldPosition="0">
        <references count="1">
          <reference field="15" count="9">
            <x v="2"/>
            <x v="3"/>
            <x v="4"/>
            <x v="5"/>
            <x v="7"/>
            <x v="8"/>
            <x v="9"/>
            <x v="11"/>
            <x v="15"/>
          </reference>
        </references>
      </pivotArea>
    </format>
    <format dxfId="22297">
      <pivotArea dataOnly="0" labelOnly="1" grandRow="1" outline="0" fieldPosition="0"/>
    </format>
    <format dxfId="22296">
      <pivotArea dataOnly="0" labelOnly="1" outline="0" fieldPosition="0">
        <references count="1">
          <reference field="14" count="0"/>
        </references>
      </pivotArea>
    </format>
    <format dxfId="22295">
      <pivotArea dataOnly="0" labelOnly="1" grandCol="1" outline="0" fieldPosition="0"/>
    </format>
    <format dxfId="22294">
      <pivotArea outline="0" collapsedLevelsAreSubtotals="1" fieldPosition="0"/>
    </format>
    <format dxfId="22293">
      <pivotArea dataOnly="0" labelOnly="1" outline="0" fieldPosition="0">
        <references count="1">
          <reference field="15" count="11">
            <x v="2"/>
            <x v="3"/>
            <x v="4"/>
            <x v="5"/>
            <x v="7"/>
            <x v="8"/>
            <x v="9"/>
            <x v="10"/>
            <x v="11"/>
            <x v="12"/>
            <x v="15"/>
          </reference>
        </references>
      </pivotArea>
    </format>
    <format dxfId="22292">
      <pivotArea dataOnly="0" labelOnly="1" grandRow="1" outline="0" fieldPosition="0"/>
    </format>
    <format dxfId="22291">
      <pivotArea outline="0" collapsedLevelsAreSubtotals="1" fieldPosition="0"/>
    </format>
    <format dxfId="22290">
      <pivotArea dataOnly="0" labelOnly="1" outline="0" fieldPosition="0">
        <references count="1">
          <reference field="15" count="10">
            <x v="2"/>
            <x v="3"/>
            <x v="4"/>
            <x v="5"/>
            <x v="8"/>
            <x v="9"/>
            <x v="10"/>
            <x v="11"/>
            <x v="12"/>
            <x v="15"/>
          </reference>
        </references>
      </pivotArea>
    </format>
    <format dxfId="22289">
      <pivotArea dataOnly="0" labelOnly="1" grandRow="1" outline="0" fieldPosition="0"/>
    </format>
    <format dxfId="22288">
      <pivotArea field="15" type="button" dataOnly="0" labelOnly="1" outline="0" axis="axisRow" fieldPosition="0"/>
    </format>
    <format dxfId="22287">
      <pivotArea dataOnly="0" labelOnly="1" outline="0" fieldPosition="0">
        <references count="1">
          <reference field="14" count="0"/>
        </references>
      </pivotArea>
    </format>
    <format dxfId="22286">
      <pivotArea dataOnly="0" labelOnly="1" grandCol="1" outline="0" fieldPosition="0"/>
    </format>
    <format dxfId="22285">
      <pivotArea field="15" type="button" dataOnly="0" labelOnly="1" outline="0" axis="axisRow" fieldPosition="0"/>
    </format>
    <format dxfId="22284">
      <pivotArea dataOnly="0" labelOnly="1" outline="0" fieldPosition="0">
        <references count="1">
          <reference field="14" count="0"/>
        </references>
      </pivotArea>
    </format>
    <format dxfId="22283">
      <pivotArea dataOnly="0" labelOnly="1" grandCol="1" outline="0" fieldPosition="0"/>
    </format>
    <format dxfId="22282">
      <pivotArea field="15" type="button" dataOnly="0" labelOnly="1" outline="0" axis="axisRow" fieldPosition="0"/>
    </format>
    <format dxfId="22281">
      <pivotArea dataOnly="0" labelOnly="1" outline="0" fieldPosition="0">
        <references count="1">
          <reference field="14" count="0"/>
        </references>
      </pivotArea>
    </format>
    <format dxfId="22280">
      <pivotArea dataOnly="0" labelOnly="1" grandCol="1" outline="0" fieldPosition="0"/>
    </format>
    <format dxfId="22279">
      <pivotArea outline="0" fieldPosition="0">
        <references count="1">
          <reference field="15" count="10" selected="0">
            <x v="2"/>
            <x v="3"/>
            <x v="4"/>
            <x v="5"/>
            <x v="8"/>
            <x v="9"/>
            <x v="10"/>
            <x v="11"/>
            <x v="12"/>
            <x v="15"/>
          </reference>
        </references>
      </pivotArea>
    </format>
    <format dxfId="22278">
      <pivotArea dataOnly="0" labelOnly="1" outline="0" fieldPosition="0">
        <references count="1">
          <reference field="15" count="10">
            <x v="2"/>
            <x v="3"/>
            <x v="4"/>
            <x v="5"/>
            <x v="8"/>
            <x v="9"/>
            <x v="10"/>
            <x v="11"/>
            <x v="12"/>
            <x v="15"/>
          </reference>
        </references>
      </pivotArea>
    </format>
    <format dxfId="22277">
      <pivotArea dataOnly="0" labelOnly="1" outline="0" fieldPosition="0">
        <references count="1">
          <reference field="15" count="9">
            <x v="0"/>
            <x v="3"/>
            <x v="4"/>
            <x v="5"/>
            <x v="7"/>
            <x v="8"/>
            <x v="9"/>
            <x v="11"/>
            <x v="15"/>
          </reference>
        </references>
      </pivotArea>
    </format>
    <format dxfId="22276">
      <pivotArea dataOnly="0" labelOnly="1" outline="0" fieldPosition="0">
        <references count="1">
          <reference field="15" count="9">
            <x v="0"/>
            <x v="3"/>
            <x v="4"/>
            <x v="5"/>
            <x v="7"/>
            <x v="8"/>
            <x v="9"/>
            <x v="11"/>
            <x v="15"/>
          </reference>
        </references>
      </pivotArea>
    </format>
    <format dxfId="22275">
      <pivotArea dataOnly="0" labelOnly="1" outline="0" fieldPosition="0">
        <references count="1">
          <reference field="15" count="9">
            <x v="0"/>
            <x v="3"/>
            <x v="4"/>
            <x v="5"/>
            <x v="7"/>
            <x v="8"/>
            <x v="9"/>
            <x v="11"/>
            <x v="15"/>
          </reference>
        </references>
      </pivotArea>
    </format>
    <format dxfId="22274">
      <pivotArea type="all" dataOnly="0" outline="0" fieldPosition="0"/>
    </format>
    <format dxfId="22273">
      <pivotArea type="origin" dataOnly="0" labelOnly="1" outline="0" fieldPosition="0"/>
    </format>
    <format dxfId="22272">
      <pivotArea field="14" type="button" dataOnly="0" labelOnly="1" outline="0" axis="axisCol" fieldPosition="0"/>
    </format>
    <format dxfId="22271">
      <pivotArea type="topRight" dataOnly="0" labelOnly="1" outline="0" fieldPosition="0"/>
    </format>
    <format dxfId="22270">
      <pivotArea type="all" dataOnly="0" outline="0" fieldPosition="0"/>
    </format>
    <format dxfId="22269">
      <pivotArea type="origin" dataOnly="0" labelOnly="1" outline="0" fieldPosition="0"/>
    </format>
    <format dxfId="22268">
      <pivotArea field="14" type="button" dataOnly="0" labelOnly="1" outline="0" axis="axisCol" fieldPosition="0"/>
    </format>
    <format dxfId="22267">
      <pivotArea type="topRight" dataOnly="0" labelOnly="1" outline="0" fieldPosition="0"/>
    </format>
    <format dxfId="22266">
      <pivotArea outline="0" fieldPosition="0">
        <references count="1">
          <reference field="15" count="9" selected="0">
            <x v="0"/>
            <x v="3"/>
            <x v="4"/>
            <x v="5"/>
            <x v="7"/>
            <x v="8"/>
            <x v="9"/>
            <x v="11"/>
            <x v="15"/>
          </reference>
        </references>
      </pivotArea>
    </format>
    <format dxfId="22265">
      <pivotArea outline="0" fieldPosition="0">
        <references count="1">
          <reference field="15" count="9" selected="0">
            <x v="0"/>
            <x v="3"/>
            <x v="4"/>
            <x v="5"/>
            <x v="7"/>
            <x v="8"/>
            <x v="9"/>
            <x v="11"/>
            <x v="15"/>
          </reference>
        </references>
      </pivotArea>
    </format>
    <format dxfId="22264">
      <pivotArea dataOnly="0" labelOnly="1" outline="0" fieldPosition="0">
        <references count="1">
          <reference field="15" count="0"/>
        </references>
      </pivotArea>
    </format>
    <format dxfId="22263">
      <pivotArea grandRow="1" outline="0" collapsedLevelsAreSubtotals="1" fieldPosition="0"/>
    </format>
    <format dxfId="22262">
      <pivotArea dataOnly="0" labelOnly="1" outline="0" fieldPosition="0">
        <references count="1">
          <reference field="15" count="0"/>
        </references>
      </pivotArea>
    </format>
    <format dxfId="22261">
      <pivotArea grandRow="1" outline="0" collapsedLevelsAreSubtotals="1" fieldPosition="0"/>
    </format>
    <format dxfId="22260">
      <pivotArea outline="0" collapsedLevelsAreSubtotals="1" fieldPosition="0"/>
    </format>
    <format dxfId="22259">
      <pivotArea field="15" type="button" dataOnly="0" labelOnly="1" outline="0" axis="axisRow" fieldPosition="0"/>
    </format>
    <format dxfId="22258">
      <pivotArea dataOnly="0" labelOnly="1" outline="0" fieldPosition="0">
        <references count="1">
          <reference field="15" count="0"/>
        </references>
      </pivotArea>
    </format>
    <format dxfId="22257">
      <pivotArea dataOnly="0" labelOnly="1" grandRow="1" outline="0" fieldPosition="0"/>
    </format>
    <format dxfId="22256">
      <pivotArea dataOnly="0" labelOnly="1" outline="0" fieldPosition="0">
        <references count="1">
          <reference field="14" count="0"/>
        </references>
      </pivotArea>
    </format>
    <format dxfId="22255">
      <pivotArea dataOnly="0" labelOnly="1" grandCol="1" outline="0" fieldPosition="0"/>
    </format>
    <format dxfId="22254">
      <pivotArea field="15" type="button" dataOnly="0" labelOnly="1" outline="0" axis="axisRow" fieldPosition="0"/>
    </format>
    <format dxfId="22253">
      <pivotArea dataOnly="0" labelOnly="1" outline="0" fieldPosition="0">
        <references count="1">
          <reference field="14" count="0"/>
        </references>
      </pivotArea>
    </format>
    <format dxfId="22252">
      <pivotArea dataOnly="0" labelOnly="1" grandCol="1" outline="0" fieldPosition="0"/>
    </format>
    <format dxfId="22251">
      <pivotArea grandRow="1" outline="0" collapsedLevelsAreSubtotals="1" fieldPosition="0"/>
    </format>
    <format dxfId="22250">
      <pivotArea dataOnly="0" labelOnly="1" grandRow="1" outline="0" fieldPosition="0"/>
    </format>
    <format dxfId="22249">
      <pivotArea field="15" type="button" dataOnly="0" labelOnly="1" outline="0" axis="axisRow" fieldPosition="0"/>
    </format>
    <format dxfId="22248">
      <pivotArea dataOnly="0" labelOnly="1" outline="0" fieldPosition="0">
        <references count="1">
          <reference field="14" count="0"/>
        </references>
      </pivotArea>
    </format>
    <format dxfId="22247">
      <pivotArea dataOnly="0" labelOnly="1" grandCol="1" outline="0" fieldPosition="0"/>
    </format>
    <format dxfId="22246">
      <pivotArea field="15" type="button" dataOnly="0" labelOnly="1" outline="0" axis="axisRow" fieldPosition="0"/>
    </format>
    <format dxfId="22245">
      <pivotArea dataOnly="0" labelOnly="1" outline="0" fieldPosition="0">
        <references count="1">
          <reference field="14" count="0"/>
        </references>
      </pivotArea>
    </format>
    <format dxfId="2224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21286">
      <pivotArea outline="0" collapsedLevelsAreSubtotals="1" fieldPosition="0"/>
    </format>
    <format dxfId="21285">
      <pivotArea field="15" type="button" dataOnly="0" labelOnly="1" outline="0" axis="axisRow" fieldPosition="0"/>
    </format>
    <format dxfId="21284">
      <pivotArea dataOnly="0" labelOnly="1" fieldPosition="0">
        <references count="1">
          <reference field="15" count="0"/>
        </references>
      </pivotArea>
    </format>
    <format dxfId="21283">
      <pivotArea dataOnly="0" labelOnly="1" grandRow="1" outline="0" fieldPosition="0"/>
    </format>
    <format dxfId="21282">
      <pivotArea dataOnly="0" labelOnly="1" fieldPosition="0">
        <references count="1">
          <reference field="158" count="0"/>
        </references>
      </pivotArea>
    </format>
    <format dxfId="21281">
      <pivotArea dataOnly="0" labelOnly="1" grandCol="1" outline="0" fieldPosition="0"/>
    </format>
    <format dxfId="21280">
      <pivotArea outline="0" collapsedLevelsAreSubtotals="1" fieldPosition="0"/>
    </format>
    <format dxfId="21279">
      <pivotArea field="15" type="button" dataOnly="0" labelOnly="1" outline="0" axis="axisRow" fieldPosition="0"/>
    </format>
    <format dxfId="21278">
      <pivotArea dataOnly="0" labelOnly="1" fieldPosition="0">
        <references count="1">
          <reference field="15" count="0"/>
        </references>
      </pivotArea>
    </format>
    <format dxfId="21277">
      <pivotArea dataOnly="0" labelOnly="1" grandRow="1" outline="0" fieldPosition="0"/>
    </format>
    <format dxfId="21276">
      <pivotArea dataOnly="0" labelOnly="1" fieldPosition="0">
        <references count="1">
          <reference field="158" count="0"/>
        </references>
      </pivotArea>
    </format>
    <format dxfId="21275">
      <pivotArea dataOnly="0" labelOnly="1" grandCol="1" outline="0" fieldPosition="0"/>
    </format>
    <format dxfId="21274">
      <pivotArea collapsedLevelsAreSubtotals="1" fieldPosition="0">
        <references count="1">
          <reference field="15" count="0"/>
        </references>
      </pivotArea>
    </format>
    <format dxfId="21273">
      <pivotArea dataOnly="0" labelOnly="1" fieldPosition="0">
        <references count="1">
          <reference field="15" count="0"/>
        </references>
      </pivotArea>
    </format>
    <format dxfId="21272">
      <pivotArea grandRow="1" outline="0" collapsedLevelsAreSubtotals="1" fieldPosition="0"/>
    </format>
    <format dxfId="21271">
      <pivotArea dataOnly="0" labelOnly="1" grandRow="1" outline="0" fieldPosition="0"/>
    </format>
    <format dxfId="21270">
      <pivotArea field="15" type="button" dataOnly="0" labelOnly="1" outline="0" axis="axisRow" fieldPosition="0"/>
    </format>
    <format dxfId="21269">
      <pivotArea dataOnly="0" labelOnly="1" fieldPosition="0">
        <references count="1">
          <reference field="158" count="0"/>
        </references>
      </pivotArea>
    </format>
    <format dxfId="2126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1267">
      <pivotArea outline="0" collapsedLevelsAreSubtotals="1" fieldPosition="0"/>
    </format>
    <format dxfId="21266">
      <pivotArea dataOnly="0" labelOnly="1" fieldPosition="0">
        <references count="1">
          <reference field="15" count="0"/>
        </references>
      </pivotArea>
    </format>
    <format dxfId="21265">
      <pivotArea dataOnly="0" labelOnly="1" grandRow="1" outline="0" fieldPosition="0"/>
    </format>
    <format dxfId="21264">
      <pivotArea outline="0" collapsedLevelsAreSubtotals="1" fieldPosition="0"/>
    </format>
    <format dxfId="21263">
      <pivotArea dataOnly="0" labelOnly="1" fieldPosition="0">
        <references count="1">
          <reference field="15" count="0"/>
        </references>
      </pivotArea>
    </format>
    <format dxfId="21262">
      <pivotArea dataOnly="0" labelOnly="1" grandRow="1" outline="0" fieldPosition="0"/>
    </format>
    <format dxfId="21261">
      <pivotArea type="all" dataOnly="0" outline="0" fieldPosition="0"/>
    </format>
    <format dxfId="21260">
      <pivotArea outline="0" collapsedLevelsAreSubtotals="1" fieldPosition="0"/>
    </format>
    <format dxfId="21259">
      <pivotArea field="15" type="button" dataOnly="0" labelOnly="1" outline="0" axis="axisRow" fieldPosition="0"/>
    </format>
    <format dxfId="21258">
      <pivotArea dataOnly="0" labelOnly="1" fieldPosition="0">
        <references count="1">
          <reference field="15" count="0"/>
        </references>
      </pivotArea>
    </format>
    <format dxfId="21257">
      <pivotArea dataOnly="0" labelOnly="1" grandRow="1" outline="0" fieldPosition="0"/>
    </format>
    <format dxfId="21256">
      <pivotArea dataOnly="0" labelOnly="1" outline="0" axis="axisValues" fieldPosition="0"/>
    </format>
    <format dxfId="21255">
      <pivotArea outline="0" collapsedLevelsAreSubtotals="1" fieldPosition="0"/>
    </format>
    <format dxfId="21254">
      <pivotArea field="15" type="button" dataOnly="0" labelOnly="1" outline="0" axis="axisRow" fieldPosition="0"/>
    </format>
    <format dxfId="21253">
      <pivotArea dataOnly="0" labelOnly="1" fieldPosition="0">
        <references count="1">
          <reference field="15" count="0"/>
        </references>
      </pivotArea>
    </format>
    <format dxfId="21252">
      <pivotArea dataOnly="0" labelOnly="1" grandRow="1" outline="0" fieldPosition="0"/>
    </format>
    <format dxfId="21251">
      <pivotArea dataOnly="0" labelOnly="1" fieldPosition="0">
        <references count="1">
          <reference field="12" count="0"/>
        </references>
      </pivotArea>
    </format>
    <format dxfId="21250">
      <pivotArea dataOnly="0" labelOnly="1" grandCol="1" outline="0" fieldPosition="0"/>
    </format>
    <format dxfId="21249">
      <pivotArea outline="0" collapsedLevelsAreSubtotals="1" fieldPosition="0"/>
    </format>
    <format dxfId="21248">
      <pivotArea field="15" type="button" dataOnly="0" labelOnly="1" outline="0" axis="axisRow" fieldPosition="0"/>
    </format>
    <format dxfId="21247">
      <pivotArea dataOnly="0" labelOnly="1" fieldPosition="0">
        <references count="1">
          <reference field="15" count="0"/>
        </references>
      </pivotArea>
    </format>
    <format dxfId="21246">
      <pivotArea dataOnly="0" labelOnly="1" grandRow="1" outline="0" fieldPosition="0"/>
    </format>
    <format dxfId="21245">
      <pivotArea dataOnly="0" labelOnly="1" fieldPosition="0">
        <references count="1">
          <reference field="12" count="0"/>
        </references>
      </pivotArea>
    </format>
    <format dxfId="2124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0879">
      <pivotArea field="148" type="button" dataOnly="0" labelOnly="1" outline="0" axis="axisCol" fieldPosition="0"/>
    </format>
    <format dxfId="20878">
      <pivotArea field="148" type="button" dataOnly="0" labelOnly="1" outline="0" axis="axisCol" fieldPosition="0"/>
    </format>
    <format dxfId="20877">
      <pivotArea field="148" type="button" dataOnly="0" labelOnly="1" outline="0" axis="axisCol" fieldPosition="0"/>
    </format>
    <format dxfId="20876">
      <pivotArea field="148" type="button" dataOnly="0" labelOnly="1" outline="0" axis="axisCol" fieldPosition="0"/>
    </format>
    <format dxfId="20875">
      <pivotArea field="148" type="button" dataOnly="0" labelOnly="1" outline="0" axis="axisCol" fieldPosition="0"/>
    </format>
    <format dxfId="2087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0909">
      <pivotArea outline="0" collapsedLevelsAreSubtotals="1" fieldPosition="0"/>
    </format>
    <format dxfId="20908">
      <pivotArea field="147" type="button" dataOnly="0" labelOnly="1" outline="0" axis="axisCol" fieldPosition="0"/>
    </format>
    <format dxfId="20907">
      <pivotArea type="topRight" dataOnly="0" labelOnly="1" outline="0" fieldPosition="0"/>
    </format>
    <format dxfId="20906">
      <pivotArea dataOnly="0" labelOnly="1" grandCol="1" outline="0" fieldPosition="0"/>
    </format>
    <format dxfId="20905">
      <pivotArea outline="0" collapsedLevelsAreSubtotals="1" fieldPosition="0"/>
    </format>
    <format dxfId="20904">
      <pivotArea field="147" type="button" dataOnly="0" labelOnly="1" outline="0" axis="axisCol" fieldPosition="0"/>
    </format>
    <format dxfId="20903">
      <pivotArea type="topRight" dataOnly="0" labelOnly="1" outline="0" fieldPosition="0"/>
    </format>
    <format dxfId="20902">
      <pivotArea dataOnly="0" labelOnly="1" grandCol="1" outline="0" fieldPosition="0"/>
    </format>
    <format dxfId="20901">
      <pivotArea type="all" dataOnly="0" outline="0" fieldPosition="0"/>
    </format>
    <format dxfId="20900">
      <pivotArea outline="0" collapsedLevelsAreSubtotals="1" fieldPosition="0"/>
    </format>
    <format dxfId="20899">
      <pivotArea dataOnly="0" labelOnly="1" grandRow="1" outline="0" fieldPosition="0"/>
    </format>
    <format dxfId="20898">
      <pivotArea dataOnly="0" labelOnly="1" grandCol="1" outline="0" fieldPosition="0"/>
    </format>
    <format dxfId="20897">
      <pivotArea grandRow="1" outline="0" collapsedLevelsAreSubtotals="1" fieldPosition="0"/>
    </format>
    <format dxfId="20896">
      <pivotArea outline="0" collapsedLevelsAreSubtotals="1" fieldPosition="0"/>
    </format>
    <format dxfId="20895">
      <pivotArea dataOnly="0" labelOnly="1" grandRow="1" outline="0" fieldPosition="0"/>
    </format>
    <format dxfId="20894">
      <pivotArea dataOnly="0" labelOnly="1" fieldPosition="0">
        <references count="1">
          <reference field="147" count="0"/>
        </references>
      </pivotArea>
    </format>
    <format dxfId="20893">
      <pivotArea dataOnly="0" labelOnly="1" grandCol="1" outline="0" fieldPosition="0"/>
    </format>
    <format dxfId="20892">
      <pivotArea outline="0" collapsedLevelsAreSubtotals="1" fieldPosition="0"/>
    </format>
    <format dxfId="20891">
      <pivotArea dataOnly="0" labelOnly="1" grandRow="1" outline="0" fieldPosition="0"/>
    </format>
    <format dxfId="20890">
      <pivotArea type="all" dataOnly="0" outline="0" fieldPosition="0"/>
    </format>
    <format dxfId="20889">
      <pivotArea dataOnly="0" labelOnly="1" fieldPosition="0">
        <references count="1">
          <reference field="147" count="0"/>
        </references>
      </pivotArea>
    </format>
    <format dxfId="20888">
      <pivotArea dataOnly="0" labelOnly="1" grandCol="1" outline="0" fieldPosition="0"/>
    </format>
    <format dxfId="20887">
      <pivotArea outline="0" collapsedLevelsAreSubtotals="1" fieldPosition="0"/>
    </format>
    <format dxfId="20886">
      <pivotArea dataOnly="0" labelOnly="1" grandRow="1" outline="0" fieldPosition="0"/>
    </format>
    <format dxfId="20885">
      <pivotArea dataOnly="0" labelOnly="1" fieldPosition="0">
        <references count="1">
          <reference field="147" count="0"/>
        </references>
      </pivotArea>
    </format>
    <format dxfId="20884">
      <pivotArea dataOnly="0" labelOnly="1" grandCol="1" outline="0" fieldPosition="0"/>
    </format>
    <format dxfId="20883">
      <pivotArea outline="0" collapsedLevelsAreSubtotals="1" fieldPosition="0"/>
    </format>
    <format dxfId="20882">
      <pivotArea dataOnly="0" labelOnly="1" grandRow="1" outline="0" fieldPosition="0"/>
    </format>
    <format dxfId="20881">
      <pivotArea dataOnly="0" labelOnly="1" fieldPosition="0">
        <references count="1">
          <reference field="147" count="0"/>
        </references>
      </pivotArea>
    </format>
    <format dxfId="2088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1058">
      <pivotArea type="all" dataOnly="0" outline="0" fieldPosition="0"/>
    </format>
    <format dxfId="21057">
      <pivotArea outline="0" collapsedLevelsAreSubtotals="1" fieldPosition="0"/>
    </format>
    <format dxfId="21056">
      <pivotArea field="-2" type="button" dataOnly="0" labelOnly="1" outline="0" axis="axisCol" fieldPosition="0"/>
    </format>
    <format dxfId="21055">
      <pivotArea type="topRight" dataOnly="0" labelOnly="1" outline="0" fieldPosition="0"/>
    </format>
    <format dxfId="21054">
      <pivotArea type="origin" dataOnly="0" labelOnly="1" outline="0" fieldPosition="0"/>
    </format>
    <format dxfId="21053">
      <pivotArea dataOnly="0" labelOnly="1" grandRow="1" outline="0" fieldPosition="0"/>
    </format>
    <format dxfId="21052">
      <pivotArea type="origin" dataOnly="0" labelOnly="1" outline="0" fieldPosition="0"/>
    </format>
    <format dxfId="21051">
      <pivotArea dataOnly="0" labelOnly="1" grandRow="1" outline="0" fieldPosition="0"/>
    </format>
    <format dxfId="210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8">
      <pivotArea outline="0" collapsedLevelsAreSubtotals="1" fieldPosition="0">
        <references count="1">
          <reference field="4294967294" count="6" selected="0">
            <x v="2"/>
            <x v="3"/>
            <x v="4"/>
            <x v="5"/>
            <x v="6"/>
            <x v="7"/>
          </reference>
        </references>
      </pivotArea>
    </format>
    <format dxfId="21047">
      <pivotArea dataOnly="0" labelOnly="1" outline="0" fieldPosition="0">
        <references count="1">
          <reference field="4294967294" count="6">
            <x v="2"/>
            <x v="3"/>
            <x v="4"/>
            <x v="5"/>
            <x v="6"/>
            <x v="7"/>
          </reference>
        </references>
      </pivotArea>
    </format>
    <format dxfId="21046">
      <pivotArea outline="0" collapsedLevelsAreSubtotals="1" fieldPosition="0">
        <references count="1">
          <reference field="4294967294" count="6" selected="0">
            <x v="2"/>
            <x v="3"/>
            <x v="4"/>
            <x v="5"/>
            <x v="6"/>
            <x v="7"/>
          </reference>
        </references>
      </pivotArea>
    </format>
    <format dxfId="21045">
      <pivotArea dataOnly="0" labelOnly="1" outline="0" fieldPosition="0">
        <references count="1">
          <reference field="4294967294" count="6">
            <x v="2"/>
            <x v="3"/>
            <x v="4"/>
            <x v="5"/>
            <x v="6"/>
            <x v="7"/>
          </reference>
        </references>
      </pivotArea>
    </format>
    <format dxfId="21044">
      <pivotArea type="all" dataOnly="0" outline="0" fieldPosition="0"/>
    </format>
    <format dxfId="21043">
      <pivotArea outline="0" collapsedLevelsAreSubtotals="1" fieldPosition="0"/>
    </format>
    <format dxfId="21042">
      <pivotArea dataOnly="0" labelOnly="1" grandRow="1" outline="0" fieldPosition="0"/>
    </format>
    <format dxfId="2104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0">
      <pivotArea field="12" type="button" dataOnly="0" labelOnly="1" outline="0"/>
    </format>
    <format dxfId="210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38">
      <pivotArea field="12" type="button" dataOnly="0" labelOnly="1" outline="0"/>
    </format>
    <format dxfId="2103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36">
      <pivotArea grandRow="1" outline="0" collapsedLevelsAreSubtotals="1" fieldPosition="0"/>
    </format>
    <format dxfId="21035">
      <pivotArea grandRow="1" outline="0" collapsedLevelsAreSubtotals="1" fieldPosition="0"/>
    </format>
    <format dxfId="21034">
      <pivotArea outline="0" fieldPosition="0">
        <references count="1">
          <reference field="4294967294" count="20" selected="0">
            <x v="5"/>
            <x v="6"/>
            <x v="7"/>
            <x v="8"/>
            <x v="9"/>
            <x v="10"/>
            <x v="11"/>
            <x v="12"/>
            <x v="14"/>
            <x v="15"/>
            <x v="16"/>
            <x v="17"/>
            <x v="18"/>
            <x v="19"/>
            <x v="20"/>
            <x v="21"/>
            <x v="22"/>
            <x v="23"/>
            <x v="25"/>
            <x v="26"/>
          </reference>
        </references>
      </pivotArea>
    </format>
    <format dxfId="21033">
      <pivotArea dataOnly="0" labelOnly="1" outline="0" fieldPosition="0">
        <references count="1">
          <reference field="4294967294" count="20">
            <x v="5"/>
            <x v="6"/>
            <x v="7"/>
            <x v="8"/>
            <x v="9"/>
            <x v="10"/>
            <x v="11"/>
            <x v="12"/>
            <x v="14"/>
            <x v="15"/>
            <x v="16"/>
            <x v="17"/>
            <x v="18"/>
            <x v="19"/>
            <x v="20"/>
            <x v="21"/>
            <x v="22"/>
            <x v="23"/>
            <x v="25"/>
            <x v="26"/>
          </reference>
        </references>
      </pivotArea>
    </format>
    <format dxfId="21032">
      <pivotArea dataOnly="0" labelOnly="1" outline="0" fieldPosition="0">
        <references count="1">
          <reference field="4294967294" count="1">
            <x v="1"/>
          </reference>
        </references>
      </pivotArea>
    </format>
    <format dxfId="2103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1030">
      <pivotArea type="all" dataOnly="0" outline="0" fieldPosition="0"/>
    </format>
    <format dxfId="21029">
      <pivotArea grandRow="1" outline="0" collapsedLevelsAreSubtotals="1" fieldPosition="0"/>
    </format>
    <format dxfId="2102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1027">
      <pivotArea type="all" dataOnly="0" outline="0" fieldPosition="0"/>
    </format>
    <format dxfId="2102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102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02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023">
      <pivotArea dataOnly="0" labelOnly="1" outline="0" fieldPosition="0">
        <references count="1">
          <reference field="4294967294" count="1">
            <x v="14"/>
          </reference>
        </references>
      </pivotArea>
    </format>
    <format dxfId="21022">
      <pivotArea outline="0" fieldPosition="0">
        <references count="1">
          <reference field="4294967294" count="15" selected="0">
            <x v="0"/>
            <x v="1"/>
            <x v="2"/>
            <x v="3"/>
            <x v="4"/>
            <x v="5"/>
            <x v="6"/>
            <x v="7"/>
            <x v="8"/>
            <x v="9"/>
            <x v="10"/>
            <x v="11"/>
            <x v="12"/>
            <x v="13"/>
            <x v="14"/>
          </reference>
        </references>
      </pivotArea>
    </format>
    <format dxfId="21021">
      <pivotArea dataOnly="0" labelOnly="1" grandRow="1" outline="0" fieldPosition="0"/>
    </format>
    <format dxfId="210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9">
      <pivotArea outline="0" fieldPosition="0">
        <references count="1">
          <reference field="4294967294" count="1" selected="0">
            <x v="17"/>
          </reference>
        </references>
      </pivotArea>
    </format>
    <format dxfId="21018">
      <pivotArea outline="0" fieldPosition="0">
        <references count="1">
          <reference field="4294967294" count="1" selected="0">
            <x v="17"/>
          </reference>
        </references>
      </pivotArea>
    </format>
    <format dxfId="210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5">
      <pivotArea dataOnly="0" labelOnly="1" grandRow="1" outline="0" fieldPosition="0"/>
    </format>
    <format dxfId="210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1">
      <pivotArea grandRow="1" outline="0" collapsedLevelsAreSubtotals="1" fieldPosition="0"/>
    </format>
    <format dxfId="21010">
      <pivotArea dataOnly="0" labelOnly="1" grandRow="1" outline="0" fieldPosition="0"/>
    </format>
    <format dxfId="21009">
      <pivotArea outline="0" fieldPosition="0">
        <references count="1">
          <reference field="4294967294" count="1" selected="0">
            <x v="13"/>
          </reference>
        </references>
      </pivotArea>
    </format>
    <format dxfId="21008">
      <pivotArea dataOnly="0" labelOnly="1" outline="0" fieldPosition="0">
        <references count="1">
          <reference field="4294967294" count="1">
            <x v="13"/>
          </reference>
        </references>
      </pivotArea>
    </format>
    <format dxfId="21007">
      <pivotArea dataOnly="0" outline="0" fieldPosition="0">
        <references count="1">
          <reference field="4294967294" count="1">
            <x v="13"/>
          </reference>
        </references>
      </pivotArea>
    </format>
    <format dxfId="21006">
      <pivotArea grandRow="1" outline="0" collapsedLevelsAreSubtotals="1" fieldPosition="0"/>
    </format>
    <format dxfId="21005">
      <pivotArea dataOnly="0" labelOnly="1" grandRow="1" outline="0" fieldPosition="0"/>
    </format>
    <format dxfId="21004">
      <pivotArea dataOnly="0" outline="0" fieldPosition="0">
        <references count="1">
          <reference field="4294967294" count="1">
            <x v="3"/>
          </reference>
        </references>
      </pivotArea>
    </format>
    <format dxfId="21003">
      <pivotArea outline="0" fieldPosition="0">
        <references count="1">
          <reference field="4294967294" count="1" selected="0">
            <x v="3"/>
          </reference>
        </references>
      </pivotArea>
    </format>
    <format dxfId="21002">
      <pivotArea dataOnly="0" labelOnly="1" outline="0" fieldPosition="0">
        <references count="1">
          <reference field="4294967294" count="1">
            <x v="3"/>
          </reference>
        </references>
      </pivotArea>
    </format>
    <format dxfId="21001">
      <pivotArea outline="0" fieldPosition="0">
        <references count="1">
          <reference field="4294967294" count="1" selected="0">
            <x v="4"/>
          </reference>
        </references>
      </pivotArea>
    </format>
    <format dxfId="21000">
      <pivotArea dataOnly="0" labelOnly="1" outline="0" fieldPosition="0">
        <references count="1">
          <reference field="4294967294" count="1">
            <x v="4"/>
          </reference>
        </references>
      </pivotArea>
    </format>
    <format dxfId="20999">
      <pivotArea outline="0" fieldPosition="0">
        <references count="1">
          <reference field="4294967294" count="1" selected="0">
            <x v="4"/>
          </reference>
        </references>
      </pivotArea>
    </format>
    <format dxfId="20998">
      <pivotArea dataOnly="0" labelOnly="1" outline="0" fieldPosition="0">
        <references count="1">
          <reference field="4294967294" count="1">
            <x v="4"/>
          </reference>
        </references>
      </pivotArea>
    </format>
    <format dxfId="20997">
      <pivotArea outline="0" fieldPosition="0">
        <references count="1">
          <reference field="4294967294" count="1" selected="0">
            <x v="18"/>
          </reference>
        </references>
      </pivotArea>
    </format>
    <format dxfId="20996">
      <pivotArea dataOnly="0" labelOnly="1" outline="0" fieldPosition="0">
        <references count="1">
          <reference field="4294967294" count="1">
            <x v="18"/>
          </reference>
        </references>
      </pivotArea>
    </format>
    <format dxfId="20995">
      <pivotArea outline="0" fieldPosition="0">
        <references count="1">
          <reference field="4294967294" count="1" selected="0">
            <x v="18"/>
          </reference>
        </references>
      </pivotArea>
    </format>
    <format dxfId="20994">
      <pivotArea dataOnly="0" labelOnly="1" outline="0" fieldPosition="0">
        <references count="1">
          <reference field="4294967294" count="1">
            <x v="18"/>
          </reference>
        </references>
      </pivotArea>
    </format>
    <format dxfId="20993">
      <pivotArea outline="0" fieldPosition="0">
        <references count="1">
          <reference field="4294967294" count="1" selected="0">
            <x v="16"/>
          </reference>
        </references>
      </pivotArea>
    </format>
    <format dxfId="20992">
      <pivotArea outline="0" fieldPosition="0">
        <references count="1">
          <reference field="4294967294" count="3" selected="0">
            <x v="14"/>
            <x v="15"/>
            <x v="16"/>
          </reference>
        </references>
      </pivotArea>
    </format>
    <format dxfId="20991">
      <pivotArea dataOnly="0" labelOnly="1" outline="0" fieldPosition="0">
        <references count="1">
          <reference field="4294967294" count="1">
            <x v="4"/>
          </reference>
        </references>
      </pivotArea>
    </format>
    <format dxfId="20990">
      <pivotArea dataOnly="0" labelOnly="1" outline="0" fieldPosition="0">
        <references count="1">
          <reference field="4294967294" count="1">
            <x v="4"/>
          </reference>
        </references>
      </pivotArea>
    </format>
    <format dxfId="20989">
      <pivotArea grandRow="1" outline="0" collapsedLevelsAreSubtotals="1" fieldPosition="0"/>
    </format>
    <format dxfId="20988">
      <pivotArea dataOnly="0" labelOnly="1" grandRow="1" outline="0" fieldPosition="0"/>
    </format>
    <format dxfId="20987">
      <pivotArea dataOnly="0" labelOnly="1" outline="0" fieldPosition="0">
        <references count="1">
          <reference field="4294967294" count="1">
            <x v="6"/>
          </reference>
        </references>
      </pivotArea>
    </format>
    <format dxfId="20986">
      <pivotArea dataOnly="0" labelOnly="1" outline="0" fieldPosition="0">
        <references count="1">
          <reference field="4294967294" count="1">
            <x v="6"/>
          </reference>
        </references>
      </pivotArea>
    </format>
    <format dxfId="20985">
      <pivotArea outline="0" fieldPosition="0">
        <references count="1">
          <reference field="4294967294" count="1" selected="0">
            <x v="8"/>
          </reference>
        </references>
      </pivotArea>
    </format>
    <format dxfId="20984">
      <pivotArea dataOnly="0" labelOnly="1" outline="0" fieldPosition="0">
        <references count="1">
          <reference field="4294967294" count="1">
            <x v="8"/>
          </reference>
        </references>
      </pivotArea>
    </format>
    <format dxfId="20983">
      <pivotArea grandRow="1" outline="0" collapsedLevelsAreSubtotals="1" fieldPosition="0"/>
    </format>
    <format dxfId="20982">
      <pivotArea dataOnly="0" labelOnly="1" grandRow="1" outline="0" fieldPosition="0"/>
    </format>
    <format dxfId="20981">
      <pivotArea grandRow="1" outline="0" collapsedLevelsAreSubtotals="1" fieldPosition="0"/>
    </format>
    <format dxfId="20980">
      <pivotArea dataOnly="0" labelOnly="1" grandRow="1" outline="0" fieldPosition="0"/>
    </format>
    <format dxfId="20979">
      <pivotArea grandRow="1" outline="0" collapsedLevelsAreSubtotals="1" fieldPosition="0"/>
    </format>
    <format dxfId="20978">
      <pivotArea dataOnly="0" labelOnly="1" grandRow="1" outline="0" fieldPosition="0"/>
    </format>
    <format dxfId="20977">
      <pivotArea grandRow="1" outline="0" collapsedLevelsAreSubtotals="1" fieldPosition="0"/>
    </format>
    <format dxfId="20976">
      <pivotArea dataOnly="0" labelOnly="1" grandRow="1" outline="0" fieldPosition="0"/>
    </format>
    <format dxfId="20975">
      <pivotArea outline="0" fieldPosition="0">
        <references count="1">
          <reference field="4294967294" count="1" selected="0">
            <x v="6"/>
          </reference>
        </references>
      </pivotArea>
    </format>
    <format dxfId="20974">
      <pivotArea dataOnly="0" labelOnly="1" outline="0" fieldPosition="0">
        <references count="1">
          <reference field="4294967294" count="1">
            <x v="6"/>
          </reference>
        </references>
      </pivotArea>
    </format>
    <format dxfId="20973">
      <pivotArea outline="0" fieldPosition="0">
        <references count="1">
          <reference field="4294967294" count="1" selected="0">
            <x v="6"/>
          </reference>
        </references>
      </pivotArea>
    </format>
    <format dxfId="20972">
      <pivotArea dataOnly="0" labelOnly="1" outline="0" fieldPosition="0">
        <references count="1">
          <reference field="4294967294" count="1">
            <x v="6"/>
          </reference>
        </references>
      </pivotArea>
    </format>
    <format dxfId="20971">
      <pivotArea outline="0" fieldPosition="0">
        <references count="1">
          <reference field="4294967294" count="1" selected="0">
            <x v="8"/>
          </reference>
        </references>
      </pivotArea>
    </format>
    <format dxfId="20970">
      <pivotArea dataOnly="0" labelOnly="1" outline="0" fieldPosition="0">
        <references count="1">
          <reference field="4294967294" count="1">
            <x v="8"/>
          </reference>
        </references>
      </pivotArea>
    </format>
    <format dxfId="20969">
      <pivotArea outline="0" fieldPosition="0">
        <references count="1">
          <reference field="4294967294" count="1" selected="0">
            <x v="12"/>
          </reference>
        </references>
      </pivotArea>
    </format>
    <format dxfId="20968">
      <pivotArea dataOnly="0" labelOnly="1" outline="0" fieldPosition="0">
        <references count="1">
          <reference field="4294967294" count="1">
            <x v="12"/>
          </reference>
        </references>
      </pivotArea>
    </format>
    <format dxfId="20967">
      <pivotArea outline="0" fieldPosition="0">
        <references count="1">
          <reference field="4294967294" count="1" selected="0">
            <x v="12"/>
          </reference>
        </references>
      </pivotArea>
    </format>
    <format dxfId="20966">
      <pivotArea dataOnly="0" labelOnly="1" outline="0" fieldPosition="0">
        <references count="1">
          <reference field="4294967294" count="1">
            <x v="12"/>
          </reference>
        </references>
      </pivotArea>
    </format>
    <format dxfId="20965">
      <pivotArea dataOnly="0" labelOnly="1" grandRow="1" outline="0" fieldPosition="0"/>
    </format>
    <format dxfId="20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63">
      <pivotArea dataOnly="0" labelOnly="1" grandRow="1" outline="0" fieldPosition="0"/>
    </format>
    <format dxfId="209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61">
      <pivotArea dataOnly="0" labelOnly="1" grandRow="1" outline="0" fieldPosition="0"/>
    </format>
    <format dxfId="2096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7">
      <pivotArea dataOnly="0" labelOnly="1" grandRow="1" outline="0" fieldPosition="0"/>
    </format>
    <format dxfId="2095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5">
      <pivotArea dataOnly="0" labelOnly="1" grandRow="1" outline="0" fieldPosition="0"/>
    </format>
    <format dxfId="209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3">
      <pivotArea dataOnly="0" labelOnly="1" grandRow="1" outline="0" fieldPosition="0"/>
    </format>
    <format dxfId="209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1">
      <pivotArea dataOnly="0" labelOnly="1" grandRow="1" outline="0" fieldPosition="0"/>
    </format>
    <format dxfId="209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6">
      <pivotArea dataOnly="0" labelOnly="1" outline="0" fieldPosition="0">
        <references count="1">
          <reference field="4294967294" count="1">
            <x v="24"/>
          </reference>
        </references>
      </pivotArea>
    </format>
    <format dxfId="20945">
      <pivotArea dataOnly="0" labelOnly="1" grandRow="1" outline="0" fieldPosition="0"/>
    </format>
    <format dxfId="209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3">
      <pivotArea dataOnly="0" labelOnly="1" grandRow="1" outline="0" fieldPosition="0"/>
    </format>
    <format dxfId="209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1">
      <pivotArea dataOnly="0" labelOnly="1" outline="0" fieldPosition="0">
        <references count="1">
          <reference field="4294967294" count="1">
            <x v="0"/>
          </reference>
        </references>
      </pivotArea>
    </format>
    <format dxfId="20940">
      <pivotArea dataOnly="0" labelOnly="1" outline="0" fieldPosition="0">
        <references count="1">
          <reference field="4294967294" count="1">
            <x v="0"/>
          </reference>
        </references>
      </pivotArea>
    </format>
    <format dxfId="209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38">
      <pivotArea grandRow="1" outline="0" collapsedLevelsAreSubtotals="1" fieldPosition="0"/>
    </format>
    <format dxfId="20937">
      <pivotArea dataOnly="0" labelOnly="1" grandRow="1" outline="0" fieldPosition="0"/>
    </format>
    <format dxfId="20936">
      <pivotArea type="origin" dataOnly="0" labelOnly="1" outline="0" fieldPosition="0"/>
    </format>
    <format dxfId="20935">
      <pivotArea field="-2" type="button" dataOnly="0" labelOnly="1" outline="0" axis="axisCol" fieldPosition="0"/>
    </format>
    <format dxfId="20934">
      <pivotArea type="topRight" dataOnly="0" labelOnly="1" outline="0" fieldPosition="0"/>
    </format>
    <format dxfId="20933">
      <pivotArea grandRow="1" outline="0" collapsedLevelsAreSubtotals="1" fieldPosition="0"/>
    </format>
    <format dxfId="20932">
      <pivotArea grandRow="1" outline="0" collapsedLevelsAreSubtotals="1" fieldPosition="0"/>
    </format>
    <format dxfId="20931">
      <pivotArea field="15" type="button" dataOnly="0" labelOnly="1" outline="0" axis="axisRow" fieldPosition="0"/>
    </format>
    <format dxfId="209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9">
      <pivotArea field="15" type="button" dataOnly="0" labelOnly="1" outline="0" axis="axisRow" fieldPosition="0"/>
    </format>
    <format dxfId="209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7">
      <pivotArea field="15" type="button" dataOnly="0" labelOnly="1" outline="0" axis="axisRow" fieldPosition="0"/>
    </format>
    <format dxfId="209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5">
      <pivotArea field="15" type="button" dataOnly="0" labelOnly="1" outline="0" axis="axisRow" fieldPosition="0"/>
    </format>
    <format dxfId="2092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3">
      <pivotArea field="15" type="button" dataOnly="0" labelOnly="1" outline="0" axis="axisRow" fieldPosition="0"/>
    </format>
    <format dxfId="209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1">
      <pivotArea grandRow="1" outline="0" collapsedLevelsAreSubtotals="1" fieldPosition="0"/>
    </format>
    <format dxfId="20920">
      <pivotArea field="15" type="button" dataOnly="0" labelOnly="1" outline="0" axis="axisRow" fieldPosition="0"/>
    </format>
    <format dxfId="209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8">
      <pivotArea field="15" type="button" dataOnly="0" labelOnly="1" outline="0" axis="axisRow" fieldPosition="0"/>
    </format>
    <format dxfId="209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6">
      <pivotArea outline="0" fieldPosition="0">
        <references count="1">
          <reference field="4294967294" count="3" selected="0">
            <x v="0"/>
            <x v="1"/>
            <x v="2"/>
          </reference>
        </references>
      </pivotArea>
    </format>
    <format dxfId="20915">
      <pivotArea outline="0" collapsedLevelsAreSubtotals="1" fieldPosition="0"/>
    </format>
    <format dxfId="20914">
      <pivotArea field="15" type="button" dataOnly="0" labelOnly="1" outline="0" axis="axisRow" fieldPosition="0"/>
    </format>
    <format dxfId="20913">
      <pivotArea dataOnly="0" labelOnly="1" outline="0" fieldPosition="0">
        <references count="1">
          <reference field="15" count="0"/>
        </references>
      </pivotArea>
    </format>
    <format dxfId="20912">
      <pivotArea dataOnly="0" labelOnly="1" grandRow="1" outline="0" fieldPosition="0"/>
    </format>
    <format dxfId="209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1088">
      <pivotArea outline="0" collapsedLevelsAreSubtotals="1" fieldPosition="0"/>
    </format>
    <format dxfId="21087">
      <pivotArea field="147" type="button" dataOnly="0" labelOnly="1" outline="0" axis="axisCol" fieldPosition="0"/>
    </format>
    <format dxfId="21086">
      <pivotArea type="topRight" dataOnly="0" labelOnly="1" outline="0" fieldPosition="0"/>
    </format>
    <format dxfId="21085">
      <pivotArea dataOnly="0" labelOnly="1" grandCol="1" outline="0" fieldPosition="0"/>
    </format>
    <format dxfId="21084">
      <pivotArea outline="0" collapsedLevelsAreSubtotals="1" fieldPosition="0"/>
    </format>
    <format dxfId="21083">
      <pivotArea field="147" type="button" dataOnly="0" labelOnly="1" outline="0" axis="axisCol" fieldPosition="0"/>
    </format>
    <format dxfId="21082">
      <pivotArea type="topRight" dataOnly="0" labelOnly="1" outline="0" fieldPosition="0"/>
    </format>
    <format dxfId="21081">
      <pivotArea dataOnly="0" labelOnly="1" grandCol="1" outline="0" fieldPosition="0"/>
    </format>
    <format dxfId="21080">
      <pivotArea type="all" dataOnly="0" outline="0" fieldPosition="0"/>
    </format>
    <format dxfId="21079">
      <pivotArea outline="0" collapsedLevelsAreSubtotals="1" fieldPosition="0"/>
    </format>
    <format dxfId="21078">
      <pivotArea dataOnly="0" labelOnly="1" grandRow="1" outline="0" fieldPosition="0"/>
    </format>
    <format dxfId="21077">
      <pivotArea dataOnly="0" labelOnly="1" grandCol="1" outline="0" fieldPosition="0"/>
    </format>
    <format dxfId="21076">
      <pivotArea grandRow="1" outline="0" collapsedLevelsAreSubtotals="1" fieldPosition="0"/>
    </format>
    <format dxfId="21075">
      <pivotArea outline="0" collapsedLevelsAreSubtotals="1" fieldPosition="0"/>
    </format>
    <format dxfId="21074">
      <pivotArea dataOnly="0" labelOnly="1" grandRow="1" outline="0" fieldPosition="0"/>
    </format>
    <format dxfId="21073">
      <pivotArea dataOnly="0" labelOnly="1" fieldPosition="0">
        <references count="1">
          <reference field="147" count="0"/>
        </references>
      </pivotArea>
    </format>
    <format dxfId="21072">
      <pivotArea dataOnly="0" labelOnly="1" grandCol="1" outline="0" fieldPosition="0"/>
    </format>
    <format dxfId="21071">
      <pivotArea outline="0" collapsedLevelsAreSubtotals="1" fieldPosition="0"/>
    </format>
    <format dxfId="21070">
      <pivotArea dataOnly="0" labelOnly="1" grandRow="1" outline="0" fieldPosition="0"/>
    </format>
    <format dxfId="21069">
      <pivotArea type="all" dataOnly="0" outline="0" fieldPosition="0"/>
    </format>
    <format dxfId="21068">
      <pivotArea dataOnly="0" labelOnly="1" fieldPosition="0">
        <references count="1">
          <reference field="147" count="0"/>
        </references>
      </pivotArea>
    </format>
    <format dxfId="21067">
      <pivotArea dataOnly="0" labelOnly="1" grandCol="1" outline="0" fieldPosition="0"/>
    </format>
    <format dxfId="21066">
      <pivotArea outline="0" collapsedLevelsAreSubtotals="1" fieldPosition="0"/>
    </format>
    <format dxfId="21065">
      <pivotArea dataOnly="0" labelOnly="1" grandRow="1" outline="0" fieldPosition="0"/>
    </format>
    <format dxfId="21064">
      <pivotArea dataOnly="0" labelOnly="1" fieldPosition="0">
        <references count="1">
          <reference field="147" count="0"/>
        </references>
      </pivotArea>
    </format>
    <format dxfId="21063">
      <pivotArea dataOnly="0" labelOnly="1" grandCol="1" outline="0" fieldPosition="0"/>
    </format>
    <format dxfId="21062">
      <pivotArea outline="0" collapsedLevelsAreSubtotals="1" fieldPosition="0"/>
    </format>
    <format dxfId="21061">
      <pivotArea dataOnly="0" labelOnly="1" grandRow="1" outline="0" fieldPosition="0"/>
    </format>
    <format dxfId="21060">
      <pivotArea dataOnly="0" labelOnly="1" fieldPosition="0">
        <references count="1">
          <reference field="147" count="0"/>
        </references>
      </pivotArea>
    </format>
    <format dxfId="2105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1237">
      <pivotArea type="all" dataOnly="0" outline="0" fieldPosition="0"/>
    </format>
    <format dxfId="21236">
      <pivotArea outline="0" collapsedLevelsAreSubtotals="1" fieldPosition="0"/>
    </format>
    <format dxfId="21235">
      <pivotArea field="-2" type="button" dataOnly="0" labelOnly="1" outline="0" axis="axisCol" fieldPosition="0"/>
    </format>
    <format dxfId="21234">
      <pivotArea type="topRight" dataOnly="0" labelOnly="1" outline="0" fieldPosition="0"/>
    </format>
    <format dxfId="21233">
      <pivotArea type="origin" dataOnly="0" labelOnly="1" outline="0" fieldPosition="0"/>
    </format>
    <format dxfId="21232">
      <pivotArea dataOnly="0" labelOnly="1" grandRow="1" outline="0" fieldPosition="0"/>
    </format>
    <format dxfId="21231">
      <pivotArea type="origin" dataOnly="0" labelOnly="1" outline="0" fieldPosition="0"/>
    </format>
    <format dxfId="21230">
      <pivotArea dataOnly="0" labelOnly="1" grandRow="1" outline="0" fieldPosition="0"/>
    </format>
    <format dxfId="212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2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27">
      <pivotArea outline="0" collapsedLevelsAreSubtotals="1" fieldPosition="0">
        <references count="1">
          <reference field="4294967294" count="6" selected="0">
            <x v="2"/>
            <x v="3"/>
            <x v="4"/>
            <x v="5"/>
            <x v="6"/>
            <x v="7"/>
          </reference>
        </references>
      </pivotArea>
    </format>
    <format dxfId="21226">
      <pivotArea dataOnly="0" labelOnly="1" outline="0" fieldPosition="0">
        <references count="1">
          <reference field="4294967294" count="6">
            <x v="2"/>
            <x v="3"/>
            <x v="4"/>
            <x v="5"/>
            <x v="6"/>
            <x v="7"/>
          </reference>
        </references>
      </pivotArea>
    </format>
    <format dxfId="21225">
      <pivotArea outline="0" collapsedLevelsAreSubtotals="1" fieldPosition="0">
        <references count="1">
          <reference field="4294967294" count="6" selected="0">
            <x v="2"/>
            <x v="3"/>
            <x v="4"/>
            <x v="5"/>
            <x v="6"/>
            <x v="7"/>
          </reference>
        </references>
      </pivotArea>
    </format>
    <format dxfId="21224">
      <pivotArea dataOnly="0" labelOnly="1" outline="0" fieldPosition="0">
        <references count="1">
          <reference field="4294967294" count="6">
            <x v="2"/>
            <x v="3"/>
            <x v="4"/>
            <x v="5"/>
            <x v="6"/>
            <x v="7"/>
          </reference>
        </references>
      </pivotArea>
    </format>
    <format dxfId="21223">
      <pivotArea type="all" dataOnly="0" outline="0" fieldPosition="0"/>
    </format>
    <format dxfId="21222">
      <pivotArea outline="0" collapsedLevelsAreSubtotals="1" fieldPosition="0"/>
    </format>
    <format dxfId="21221">
      <pivotArea dataOnly="0" labelOnly="1" grandRow="1" outline="0" fieldPosition="0"/>
    </format>
    <format dxfId="2122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9">
      <pivotArea field="12" type="button" dataOnly="0" labelOnly="1" outline="0" axis="axisPage" fieldPosition="1"/>
    </format>
    <format dxfId="2121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7">
      <pivotArea field="12" type="button" dataOnly="0" labelOnly="1" outline="0" axis="axisPage" fieldPosition="1"/>
    </format>
    <format dxfId="2121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5">
      <pivotArea grandRow="1" outline="0" collapsedLevelsAreSubtotals="1" fieldPosition="0"/>
    </format>
    <format dxfId="21214">
      <pivotArea grandRow="1" outline="0" collapsedLevelsAreSubtotals="1" fieldPosition="0"/>
    </format>
    <format dxfId="21213">
      <pivotArea outline="0" fieldPosition="0">
        <references count="1">
          <reference field="4294967294" count="20" selected="0">
            <x v="5"/>
            <x v="6"/>
            <x v="7"/>
            <x v="8"/>
            <x v="9"/>
            <x v="10"/>
            <x v="11"/>
            <x v="12"/>
            <x v="14"/>
            <x v="15"/>
            <x v="16"/>
            <x v="17"/>
            <x v="18"/>
            <x v="19"/>
            <x v="20"/>
            <x v="21"/>
            <x v="22"/>
            <x v="23"/>
            <x v="25"/>
            <x v="26"/>
          </reference>
        </references>
      </pivotArea>
    </format>
    <format dxfId="21212">
      <pivotArea dataOnly="0" labelOnly="1" outline="0" fieldPosition="0">
        <references count="1">
          <reference field="4294967294" count="20">
            <x v="5"/>
            <x v="6"/>
            <x v="7"/>
            <x v="8"/>
            <x v="9"/>
            <x v="10"/>
            <x v="11"/>
            <x v="12"/>
            <x v="14"/>
            <x v="15"/>
            <x v="16"/>
            <x v="17"/>
            <x v="18"/>
            <x v="19"/>
            <x v="20"/>
            <x v="21"/>
            <x v="22"/>
            <x v="23"/>
            <x v="25"/>
            <x v="26"/>
          </reference>
        </references>
      </pivotArea>
    </format>
    <format dxfId="21211">
      <pivotArea dataOnly="0" labelOnly="1" outline="0" fieldPosition="0">
        <references count="1">
          <reference field="4294967294" count="1">
            <x v="1"/>
          </reference>
        </references>
      </pivotArea>
    </format>
    <format dxfId="2121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1209">
      <pivotArea type="all" dataOnly="0" outline="0" fieldPosition="0"/>
    </format>
    <format dxfId="21208">
      <pivotArea grandRow="1" outline="0" collapsedLevelsAreSubtotals="1" fieldPosition="0"/>
    </format>
    <format dxfId="2120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1206">
      <pivotArea type="all" dataOnly="0" outline="0" fieldPosition="0"/>
    </format>
    <format dxfId="2120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120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20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202">
      <pivotArea dataOnly="0" labelOnly="1" outline="0" fieldPosition="0">
        <references count="1">
          <reference field="4294967294" count="1">
            <x v="14"/>
          </reference>
        </references>
      </pivotArea>
    </format>
    <format dxfId="21201">
      <pivotArea outline="0" fieldPosition="0">
        <references count="1">
          <reference field="4294967294" count="15" selected="0">
            <x v="0"/>
            <x v="1"/>
            <x v="2"/>
            <x v="3"/>
            <x v="4"/>
            <x v="5"/>
            <x v="6"/>
            <x v="7"/>
            <x v="8"/>
            <x v="9"/>
            <x v="10"/>
            <x v="11"/>
            <x v="12"/>
            <x v="13"/>
            <x v="14"/>
          </reference>
        </references>
      </pivotArea>
    </format>
    <format dxfId="21200">
      <pivotArea dataOnly="0" labelOnly="1" grandRow="1" outline="0" fieldPosition="0"/>
    </format>
    <format dxfId="211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8">
      <pivotArea outline="0" fieldPosition="0">
        <references count="1">
          <reference field="4294967294" count="1" selected="0">
            <x v="17"/>
          </reference>
        </references>
      </pivotArea>
    </format>
    <format dxfId="21197">
      <pivotArea outline="0" fieldPosition="0">
        <references count="1">
          <reference field="4294967294" count="1" selected="0">
            <x v="17"/>
          </reference>
        </references>
      </pivotArea>
    </format>
    <format dxfId="211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4">
      <pivotArea dataOnly="0" labelOnly="1" grandRow="1" outline="0" fieldPosition="0"/>
    </format>
    <format dxfId="211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0">
      <pivotArea grandRow="1" outline="0" collapsedLevelsAreSubtotals="1" fieldPosition="0"/>
    </format>
    <format dxfId="21189">
      <pivotArea dataOnly="0" labelOnly="1" grandRow="1" outline="0" fieldPosition="0"/>
    </format>
    <format dxfId="21188">
      <pivotArea outline="0" fieldPosition="0">
        <references count="1">
          <reference field="4294967294" count="1" selected="0">
            <x v="13"/>
          </reference>
        </references>
      </pivotArea>
    </format>
    <format dxfId="21187">
      <pivotArea dataOnly="0" labelOnly="1" outline="0" fieldPosition="0">
        <references count="1">
          <reference field="4294967294" count="1">
            <x v="13"/>
          </reference>
        </references>
      </pivotArea>
    </format>
    <format dxfId="21186">
      <pivotArea dataOnly="0" outline="0" fieldPosition="0">
        <references count="1">
          <reference field="4294967294" count="1">
            <x v="13"/>
          </reference>
        </references>
      </pivotArea>
    </format>
    <format dxfId="21185">
      <pivotArea grandRow="1" outline="0" collapsedLevelsAreSubtotals="1" fieldPosition="0"/>
    </format>
    <format dxfId="21184">
      <pivotArea dataOnly="0" labelOnly="1" grandRow="1" outline="0" fieldPosition="0"/>
    </format>
    <format dxfId="21183">
      <pivotArea dataOnly="0" outline="0" fieldPosition="0">
        <references count="1">
          <reference field="4294967294" count="1">
            <x v="3"/>
          </reference>
        </references>
      </pivotArea>
    </format>
    <format dxfId="21182">
      <pivotArea outline="0" fieldPosition="0">
        <references count="1">
          <reference field="4294967294" count="1" selected="0">
            <x v="3"/>
          </reference>
        </references>
      </pivotArea>
    </format>
    <format dxfId="21181">
      <pivotArea dataOnly="0" labelOnly="1" outline="0" fieldPosition="0">
        <references count="1">
          <reference field="4294967294" count="1">
            <x v="3"/>
          </reference>
        </references>
      </pivotArea>
    </format>
    <format dxfId="21180">
      <pivotArea outline="0" fieldPosition="0">
        <references count="1">
          <reference field="4294967294" count="1" selected="0">
            <x v="4"/>
          </reference>
        </references>
      </pivotArea>
    </format>
    <format dxfId="21179">
      <pivotArea dataOnly="0" labelOnly="1" outline="0" fieldPosition="0">
        <references count="1">
          <reference field="4294967294" count="1">
            <x v="4"/>
          </reference>
        </references>
      </pivotArea>
    </format>
    <format dxfId="21178">
      <pivotArea outline="0" fieldPosition="0">
        <references count="1">
          <reference field="4294967294" count="1" selected="0">
            <x v="4"/>
          </reference>
        </references>
      </pivotArea>
    </format>
    <format dxfId="21177">
      <pivotArea dataOnly="0" labelOnly="1" outline="0" fieldPosition="0">
        <references count="1">
          <reference field="4294967294" count="1">
            <x v="4"/>
          </reference>
        </references>
      </pivotArea>
    </format>
    <format dxfId="21176">
      <pivotArea outline="0" fieldPosition="0">
        <references count="1">
          <reference field="4294967294" count="1" selected="0">
            <x v="18"/>
          </reference>
        </references>
      </pivotArea>
    </format>
    <format dxfId="21175">
      <pivotArea dataOnly="0" labelOnly="1" outline="0" fieldPosition="0">
        <references count="1">
          <reference field="4294967294" count="1">
            <x v="18"/>
          </reference>
        </references>
      </pivotArea>
    </format>
    <format dxfId="21174">
      <pivotArea outline="0" fieldPosition="0">
        <references count="1">
          <reference field="4294967294" count="1" selected="0">
            <x v="18"/>
          </reference>
        </references>
      </pivotArea>
    </format>
    <format dxfId="21173">
      <pivotArea dataOnly="0" labelOnly="1" outline="0" fieldPosition="0">
        <references count="1">
          <reference field="4294967294" count="1">
            <x v="18"/>
          </reference>
        </references>
      </pivotArea>
    </format>
    <format dxfId="21172">
      <pivotArea outline="0" fieldPosition="0">
        <references count="1">
          <reference field="4294967294" count="1" selected="0">
            <x v="16"/>
          </reference>
        </references>
      </pivotArea>
    </format>
    <format dxfId="21171">
      <pivotArea outline="0" fieldPosition="0">
        <references count="1">
          <reference field="4294967294" count="3" selected="0">
            <x v="14"/>
            <x v="15"/>
            <x v="16"/>
          </reference>
        </references>
      </pivotArea>
    </format>
    <format dxfId="21170">
      <pivotArea dataOnly="0" labelOnly="1" outline="0" fieldPosition="0">
        <references count="1">
          <reference field="4294967294" count="1">
            <x v="4"/>
          </reference>
        </references>
      </pivotArea>
    </format>
    <format dxfId="21169">
      <pivotArea dataOnly="0" labelOnly="1" outline="0" fieldPosition="0">
        <references count="1">
          <reference field="4294967294" count="1">
            <x v="4"/>
          </reference>
        </references>
      </pivotArea>
    </format>
    <format dxfId="21168">
      <pivotArea grandRow="1" outline="0" collapsedLevelsAreSubtotals="1" fieldPosition="0"/>
    </format>
    <format dxfId="21167">
      <pivotArea dataOnly="0" labelOnly="1" grandRow="1" outline="0" fieldPosition="0"/>
    </format>
    <format dxfId="21166">
      <pivotArea dataOnly="0" labelOnly="1" outline="0" fieldPosition="0">
        <references count="1">
          <reference field="4294967294" count="1">
            <x v="6"/>
          </reference>
        </references>
      </pivotArea>
    </format>
    <format dxfId="21165">
      <pivotArea dataOnly="0" labelOnly="1" outline="0" fieldPosition="0">
        <references count="1">
          <reference field="4294967294" count="1">
            <x v="6"/>
          </reference>
        </references>
      </pivotArea>
    </format>
    <format dxfId="21164">
      <pivotArea outline="0" fieldPosition="0">
        <references count="1">
          <reference field="4294967294" count="1" selected="0">
            <x v="8"/>
          </reference>
        </references>
      </pivotArea>
    </format>
    <format dxfId="21163">
      <pivotArea dataOnly="0" labelOnly="1" outline="0" fieldPosition="0">
        <references count="1">
          <reference field="4294967294" count="1">
            <x v="8"/>
          </reference>
        </references>
      </pivotArea>
    </format>
    <format dxfId="21162">
      <pivotArea grandRow="1" outline="0" collapsedLevelsAreSubtotals="1" fieldPosition="0"/>
    </format>
    <format dxfId="21161">
      <pivotArea dataOnly="0" labelOnly="1" grandRow="1" outline="0" fieldPosition="0"/>
    </format>
    <format dxfId="21160">
      <pivotArea grandRow="1" outline="0" collapsedLevelsAreSubtotals="1" fieldPosition="0"/>
    </format>
    <format dxfId="21159">
      <pivotArea dataOnly="0" labelOnly="1" grandRow="1" outline="0" fieldPosition="0"/>
    </format>
    <format dxfId="21158">
      <pivotArea grandRow="1" outline="0" collapsedLevelsAreSubtotals="1" fieldPosition="0"/>
    </format>
    <format dxfId="21157">
      <pivotArea dataOnly="0" labelOnly="1" grandRow="1" outline="0" fieldPosition="0"/>
    </format>
    <format dxfId="21156">
      <pivotArea grandRow="1" outline="0" collapsedLevelsAreSubtotals="1" fieldPosition="0"/>
    </format>
    <format dxfId="21155">
      <pivotArea dataOnly="0" labelOnly="1" grandRow="1" outline="0" fieldPosition="0"/>
    </format>
    <format dxfId="21154">
      <pivotArea outline="0" fieldPosition="0">
        <references count="1">
          <reference field="4294967294" count="1" selected="0">
            <x v="6"/>
          </reference>
        </references>
      </pivotArea>
    </format>
    <format dxfId="21153">
      <pivotArea dataOnly="0" labelOnly="1" outline="0" fieldPosition="0">
        <references count="1">
          <reference field="4294967294" count="1">
            <x v="6"/>
          </reference>
        </references>
      </pivotArea>
    </format>
    <format dxfId="21152">
      <pivotArea outline="0" fieldPosition="0">
        <references count="1">
          <reference field="4294967294" count="1" selected="0">
            <x v="6"/>
          </reference>
        </references>
      </pivotArea>
    </format>
    <format dxfId="21151">
      <pivotArea dataOnly="0" labelOnly="1" outline="0" fieldPosition="0">
        <references count="1">
          <reference field="4294967294" count="1">
            <x v="6"/>
          </reference>
        </references>
      </pivotArea>
    </format>
    <format dxfId="21150">
      <pivotArea outline="0" fieldPosition="0">
        <references count="1">
          <reference field="4294967294" count="1" selected="0">
            <x v="8"/>
          </reference>
        </references>
      </pivotArea>
    </format>
    <format dxfId="21149">
      <pivotArea dataOnly="0" labelOnly="1" outline="0" fieldPosition="0">
        <references count="1">
          <reference field="4294967294" count="1">
            <x v="8"/>
          </reference>
        </references>
      </pivotArea>
    </format>
    <format dxfId="21148">
      <pivotArea outline="0" fieldPosition="0">
        <references count="1">
          <reference field="4294967294" count="1" selected="0">
            <x v="12"/>
          </reference>
        </references>
      </pivotArea>
    </format>
    <format dxfId="21147">
      <pivotArea dataOnly="0" labelOnly="1" outline="0" fieldPosition="0">
        <references count="1">
          <reference field="4294967294" count="1">
            <x v="12"/>
          </reference>
        </references>
      </pivotArea>
    </format>
    <format dxfId="21146">
      <pivotArea outline="0" fieldPosition="0">
        <references count="1">
          <reference field="4294967294" count="1" selected="0">
            <x v="12"/>
          </reference>
        </references>
      </pivotArea>
    </format>
    <format dxfId="21145">
      <pivotArea dataOnly="0" labelOnly="1" outline="0" fieldPosition="0">
        <references count="1">
          <reference field="4294967294" count="1">
            <x v="12"/>
          </reference>
        </references>
      </pivotArea>
    </format>
    <format dxfId="21144">
      <pivotArea dataOnly="0" labelOnly="1" grandRow="1" outline="0" fieldPosition="0"/>
    </format>
    <format dxfId="211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42">
      <pivotArea dataOnly="0" labelOnly="1" grandRow="1" outline="0" fieldPosition="0"/>
    </format>
    <format dxfId="211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40">
      <pivotArea dataOnly="0" labelOnly="1" grandRow="1" outline="0" fieldPosition="0"/>
    </format>
    <format dxfId="2113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6">
      <pivotArea dataOnly="0" labelOnly="1" grandRow="1" outline="0" fieldPosition="0"/>
    </format>
    <format dxfId="211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4">
      <pivotArea dataOnly="0" labelOnly="1" grandRow="1" outline="0" fieldPosition="0"/>
    </format>
    <format dxfId="211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2">
      <pivotArea dataOnly="0" labelOnly="1" grandRow="1" outline="0" fieldPosition="0"/>
    </format>
    <format dxfId="211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0">
      <pivotArea dataOnly="0" labelOnly="1" grandRow="1" outline="0" fieldPosition="0"/>
    </format>
    <format dxfId="211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5">
      <pivotArea dataOnly="0" labelOnly="1" outline="0" fieldPosition="0">
        <references count="1">
          <reference field="4294967294" count="1">
            <x v="24"/>
          </reference>
        </references>
      </pivotArea>
    </format>
    <format dxfId="21124">
      <pivotArea dataOnly="0" labelOnly="1" grandRow="1" outline="0" fieldPosition="0"/>
    </format>
    <format dxfId="211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2">
      <pivotArea dataOnly="0" labelOnly="1" grandRow="1" outline="0" fieldPosition="0"/>
    </format>
    <format dxfId="2112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0">
      <pivotArea dataOnly="0" labelOnly="1" outline="0" fieldPosition="0">
        <references count="1">
          <reference field="4294967294" count="1">
            <x v="0"/>
          </reference>
        </references>
      </pivotArea>
    </format>
    <format dxfId="21119">
      <pivotArea dataOnly="0" labelOnly="1" outline="0" fieldPosition="0">
        <references count="1">
          <reference field="4294967294" count="1">
            <x v="0"/>
          </reference>
        </references>
      </pivotArea>
    </format>
    <format dxfId="211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17">
      <pivotArea grandRow="1" outline="0" collapsedLevelsAreSubtotals="1" fieldPosition="0"/>
    </format>
    <format dxfId="21116">
      <pivotArea dataOnly="0" labelOnly="1" grandRow="1" outline="0" fieldPosition="0"/>
    </format>
    <format dxfId="21115">
      <pivotArea type="origin" dataOnly="0" labelOnly="1" outline="0" fieldPosition="0"/>
    </format>
    <format dxfId="21114">
      <pivotArea field="-2" type="button" dataOnly="0" labelOnly="1" outline="0" axis="axisCol" fieldPosition="0"/>
    </format>
    <format dxfId="21113">
      <pivotArea type="topRight" dataOnly="0" labelOnly="1" outline="0" fieldPosition="0"/>
    </format>
    <format dxfId="21112">
      <pivotArea grandRow="1" outline="0" collapsedLevelsAreSubtotals="1" fieldPosition="0"/>
    </format>
    <format dxfId="21111">
      <pivotArea grandRow="1" outline="0" collapsedLevelsAreSubtotals="1" fieldPosition="0"/>
    </format>
    <format dxfId="21110">
      <pivotArea field="15" type="button" dataOnly="0" labelOnly="1" outline="0" axis="axisRow" fieldPosition="0"/>
    </format>
    <format dxfId="211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8">
      <pivotArea field="15" type="button" dataOnly="0" labelOnly="1" outline="0" axis="axisRow" fieldPosition="0"/>
    </format>
    <format dxfId="211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6">
      <pivotArea field="15" type="button" dataOnly="0" labelOnly="1" outline="0" axis="axisRow" fieldPosition="0"/>
    </format>
    <format dxfId="211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4">
      <pivotArea field="15" type="button" dataOnly="0" labelOnly="1" outline="0" axis="axisRow" fieldPosition="0"/>
    </format>
    <format dxfId="211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2">
      <pivotArea field="15" type="button" dataOnly="0" labelOnly="1" outline="0" axis="axisRow" fieldPosition="0"/>
    </format>
    <format dxfId="211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0">
      <pivotArea grandRow="1" outline="0" collapsedLevelsAreSubtotals="1" fieldPosition="0"/>
    </format>
    <format dxfId="21099">
      <pivotArea field="15" type="button" dataOnly="0" labelOnly="1" outline="0" axis="axisRow" fieldPosition="0"/>
    </format>
    <format dxfId="210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97">
      <pivotArea field="15" type="button" dataOnly="0" labelOnly="1" outline="0" axis="axisRow" fieldPosition="0"/>
    </format>
    <format dxfId="210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95">
      <pivotArea outline="0" fieldPosition="0">
        <references count="1">
          <reference field="4294967294" count="3" selected="0">
            <x v="0"/>
            <x v="1"/>
            <x v="2"/>
          </reference>
        </references>
      </pivotArea>
    </format>
    <format dxfId="21094">
      <pivotArea outline="0" collapsedLevelsAreSubtotals="1" fieldPosition="0"/>
    </format>
    <format dxfId="21093">
      <pivotArea field="15" type="button" dataOnly="0" labelOnly="1" outline="0" axis="axisRow" fieldPosition="0"/>
    </format>
    <format dxfId="21092">
      <pivotArea dataOnly="0" labelOnly="1" outline="0" fieldPosition="0">
        <references count="1">
          <reference field="15" count="0"/>
        </references>
      </pivotArea>
    </format>
    <format dxfId="21091">
      <pivotArea dataOnly="0" labelOnly="1" grandRow="1" outline="0" fieldPosition="0"/>
    </format>
    <format dxfId="2109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8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1243">
      <pivotArea field="148" type="button" dataOnly="0" labelOnly="1" outline="0" axis="axisCol" fieldPosition="0"/>
    </format>
    <format dxfId="21242">
      <pivotArea field="148" type="button" dataOnly="0" labelOnly="1" outline="0" axis="axisCol" fieldPosition="0"/>
    </format>
    <format dxfId="21241">
      <pivotArea field="148" type="button" dataOnly="0" labelOnly="1" outline="0" axis="axisCol" fieldPosition="0"/>
    </format>
    <format dxfId="21240">
      <pivotArea field="148" type="button" dataOnly="0" labelOnly="1" outline="0" axis="axisCol" fieldPosition="0"/>
    </format>
    <format dxfId="21239">
      <pivotArea field="148" type="button" dataOnly="0" labelOnly="1" outline="0" axis="axisCol" fieldPosition="0"/>
    </format>
    <format dxfId="2123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26069">
      <pivotArea dataOnly="0" labelOnly="1" outline="0" fieldPosition="0">
        <references count="1">
          <reference field="13" count="0"/>
        </references>
      </pivotArea>
    </format>
    <format dxfId="26068">
      <pivotArea dataOnly="0" labelOnly="1" grandCol="1" outline="0" fieldPosition="0"/>
    </format>
    <format dxfId="26067">
      <pivotArea dataOnly="0" labelOnly="1" outline="0" fieldPosition="0">
        <references count="1">
          <reference field="13" count="0"/>
        </references>
      </pivotArea>
    </format>
    <format dxfId="26066">
      <pivotArea dataOnly="0" labelOnly="1" grandCol="1" outline="0" fieldPosition="0"/>
    </format>
    <format dxfId="26065">
      <pivotArea dataOnly="0" labelOnly="1" outline="0" fieldPosition="0">
        <references count="1">
          <reference field="13" count="0"/>
        </references>
      </pivotArea>
    </format>
    <format dxfId="26064">
      <pivotArea dataOnly="0" labelOnly="1" grandCol="1" outline="0" fieldPosition="0"/>
    </format>
    <format dxfId="26063">
      <pivotArea outline="0" collapsedLevelsAreSubtotals="1" fieldPosition="0"/>
    </format>
    <format dxfId="26062">
      <pivotArea dataOnly="0" labelOnly="1" grandRow="1" outline="0" fieldPosition="0"/>
    </format>
    <format dxfId="26061">
      <pivotArea outline="0" collapsedLevelsAreSubtotals="1" fieldPosition="0"/>
    </format>
    <format dxfId="26060">
      <pivotArea dataOnly="0" labelOnly="1" grandRow="1" outline="0" fieldPosition="0"/>
    </format>
    <format dxfId="26059">
      <pivotArea type="all" dataOnly="0" outline="0" fieldPosition="0"/>
    </format>
    <format dxfId="26058">
      <pivotArea dataOnly="0" labelOnly="1" outline="0" fieldPosition="0">
        <references count="1">
          <reference field="12" count="0"/>
        </references>
      </pivotArea>
    </format>
    <format dxfId="26057">
      <pivotArea dataOnly="0" labelOnly="1" outline="0" fieldPosition="0">
        <references count="1">
          <reference field="12" count="0"/>
        </references>
      </pivotArea>
    </format>
    <format dxfId="26056">
      <pivotArea type="all" dataOnly="0" outline="0" fieldPosition="0"/>
    </format>
    <format dxfId="26055">
      <pivotArea grandCol="1" outline="0" collapsedLevelsAreSubtotals="1" fieldPosition="0"/>
    </format>
    <format dxfId="26054">
      <pivotArea grandRow="1" grandCol="1" outline="0" collapsedLevelsAreSubtotals="1" fieldPosition="0"/>
    </format>
    <format dxfId="26053">
      <pivotArea dataOnly="0" labelOnly="1" grandRow="1" outline="0" fieldPosition="0"/>
    </format>
    <format dxfId="26052">
      <pivotArea dataOnly="0" labelOnly="1" grandRow="1" outline="0" fieldPosition="0"/>
    </format>
    <format dxfId="26051">
      <pivotArea field="13" grandRow="1" outline="0" collapsedLevelsAreSubtotals="1" axis="axisCol" fieldPosition="0">
        <references count="1">
          <reference field="13" count="1" selected="0">
            <x v="1"/>
          </reference>
        </references>
      </pivotArea>
    </format>
    <format dxfId="26050">
      <pivotArea dataOnly="0" labelOnly="1" grandRow="1" outline="0" fieldPosition="0"/>
    </format>
    <format dxfId="26049">
      <pivotArea dataOnly="0" labelOnly="1" grandRow="1" outline="0" fieldPosition="0"/>
    </format>
    <format dxfId="26048">
      <pivotArea dataOnly="0" labelOnly="1" grandRow="1" outline="0" fieldPosition="0"/>
    </format>
    <format dxfId="26047">
      <pivotArea dataOnly="0" labelOnly="1" grandRow="1" outline="0" fieldPosition="0"/>
    </format>
    <format dxfId="26046">
      <pivotArea dataOnly="0" labelOnly="1" grandRow="1" outline="0" fieldPosition="0"/>
    </format>
    <format dxfId="26045">
      <pivotArea dataOnly="0" labelOnly="1" grandRow="1" outline="0" fieldPosition="0"/>
    </format>
    <format dxfId="26044">
      <pivotArea outline="0" collapsedLevelsAreSubtotals="1" fieldPosition="0"/>
    </format>
    <format dxfId="26043">
      <pivotArea grandRow="1" outline="0" collapsedLevelsAreSubtotals="1" fieldPosition="0"/>
    </format>
    <format dxfId="26042">
      <pivotArea outline="0" collapsedLevelsAreSubtotals="1" fieldPosition="0"/>
    </format>
    <format dxfId="26041">
      <pivotArea outline="0" collapsedLevelsAreSubtotals="1" fieldPosition="0"/>
    </format>
    <format dxfId="26040">
      <pivotArea grandRow="1" grandCol="1" outline="0" collapsedLevelsAreSubtotals="1" fieldPosition="0"/>
    </format>
    <format dxfId="26039">
      <pivotArea dataOnly="0" labelOnly="1" outline="0" fieldPosition="0">
        <references count="1">
          <reference field="13" count="0"/>
        </references>
      </pivotArea>
    </format>
    <format dxfId="26038">
      <pivotArea dataOnly="0" labelOnly="1" grandCol="1" outline="0" fieldPosition="0"/>
    </format>
    <format dxfId="26037">
      <pivotArea dataOnly="0" labelOnly="1" outline="0" fieldPosition="0">
        <references count="1">
          <reference field="13" count="0"/>
        </references>
      </pivotArea>
    </format>
    <format dxfId="26036">
      <pivotArea dataOnly="0" labelOnly="1" grandCol="1" outline="0" fieldPosition="0"/>
    </format>
    <format dxfId="26035">
      <pivotArea dataOnly="0" labelOnly="1" outline="0" fieldPosition="0">
        <references count="1">
          <reference field="13" count="0"/>
        </references>
      </pivotArea>
    </format>
    <format dxfId="26034">
      <pivotArea dataOnly="0" labelOnly="1" grandCol="1" outline="0" fieldPosition="0"/>
    </format>
    <format dxfId="26033">
      <pivotArea outline="0" collapsedLevelsAreSubtotals="1" fieldPosition="0"/>
    </format>
    <format dxfId="26032">
      <pivotArea dataOnly="0" labelOnly="1" grandRow="1" outline="0" fieldPosition="0"/>
    </format>
    <format dxfId="26031">
      <pivotArea dataOnly="0" labelOnly="1" outline="0" fieldPosition="0">
        <references count="1">
          <reference field="13" count="0"/>
        </references>
      </pivotArea>
    </format>
    <format dxfId="26030">
      <pivotArea dataOnly="0" labelOnly="1" grandCol="1" outline="0" fieldPosition="0"/>
    </format>
    <format dxfId="26029">
      <pivotArea dataOnly="0" labelOnly="1" grandRow="1" outline="0" fieldPosition="0"/>
    </format>
    <format dxfId="26028">
      <pivotArea grandRow="1" outline="0" collapsedLevelsAreSubtotals="1" fieldPosition="0"/>
    </format>
    <format dxfId="26027">
      <pivotArea dataOnly="0" labelOnly="1" grandRow="1" outline="0" fieldPosition="0"/>
    </format>
    <format dxfId="26026">
      <pivotArea type="all" dataOnly="0" outline="0" fieldPosition="0"/>
    </format>
    <format dxfId="26025">
      <pivotArea outline="0" collapsedLevelsAreSubtotals="1" fieldPosition="0"/>
    </format>
    <format dxfId="26024">
      <pivotArea dataOnly="0" labelOnly="1" grandRow="1" outline="0" fieldPosition="0"/>
    </format>
    <format dxfId="26023">
      <pivotArea dataOnly="0" labelOnly="1" outline="0" fieldPosition="0">
        <references count="1">
          <reference field="13" count="0"/>
        </references>
      </pivotArea>
    </format>
    <format dxfId="26022">
      <pivotArea dataOnly="0" labelOnly="1" grandCol="1" outline="0" fieldPosition="0"/>
    </format>
    <format dxfId="26021">
      <pivotArea outline="0" collapsedLevelsAreSubtotals="1" fieldPosition="0"/>
    </format>
    <format dxfId="26020">
      <pivotArea dataOnly="0" labelOnly="1" grandRow="1" outline="0" fieldPosition="0"/>
    </format>
    <format dxfId="26019">
      <pivotArea dataOnly="0" labelOnly="1" outline="0" fieldPosition="0">
        <references count="1">
          <reference field="13" count="0"/>
        </references>
      </pivotArea>
    </format>
    <format dxfId="26018">
      <pivotArea dataOnly="0" labelOnly="1" grandCol="1" outline="0" fieldPosition="0"/>
    </format>
    <format dxfId="26017">
      <pivotArea outline="0" collapsedLevelsAreSubtotals="1" fieldPosition="0"/>
    </format>
    <format dxfId="26016">
      <pivotArea dataOnly="0" labelOnly="1" grandRow="1" outline="0" fieldPosition="0"/>
    </format>
    <format dxfId="26015">
      <pivotArea dataOnly="0" labelOnly="1" outline="0" fieldPosition="0">
        <references count="1">
          <reference field="13" count="0"/>
        </references>
      </pivotArea>
    </format>
    <format dxfId="26014">
      <pivotArea dataOnly="0" labelOnly="1" grandCol="1" outline="0" fieldPosition="0"/>
    </format>
    <format dxfId="26013">
      <pivotArea outline="0" collapsedLevelsAreSubtotals="1" fieldPosition="0"/>
    </format>
    <format dxfId="26012">
      <pivotArea dataOnly="0" labelOnly="1" grandRow="1" outline="0" fieldPosition="0"/>
    </format>
    <format dxfId="26011">
      <pivotArea dataOnly="0" labelOnly="1" outline="0" fieldPosition="0">
        <references count="1">
          <reference field="13" count="0"/>
        </references>
      </pivotArea>
    </format>
    <format dxfId="26010">
      <pivotArea dataOnly="0" labelOnly="1" grandCol="1" outline="0" fieldPosition="0"/>
    </format>
    <format dxfId="26009">
      <pivotArea dataOnly="0" labelOnly="1" outline="0" fieldPosition="0">
        <references count="1">
          <reference field="13" count="0"/>
        </references>
      </pivotArea>
    </format>
    <format dxfId="26008">
      <pivotArea dataOnly="0" labelOnly="1" grandCol="1" outline="0" fieldPosition="0"/>
    </format>
    <format dxfId="26007">
      <pivotArea dataOnly="0" labelOnly="1" outline="0" fieldPosition="0">
        <references count="1">
          <reference field="13" count="0"/>
        </references>
      </pivotArea>
    </format>
    <format dxfId="26006">
      <pivotArea dataOnly="0" labelOnly="1" grandCol="1" outline="0" fieldPosition="0"/>
    </format>
    <format dxfId="26005">
      <pivotArea dataOnly="0" labelOnly="1" outline="0" fieldPosition="0">
        <references count="1">
          <reference field="13" count="0"/>
        </references>
      </pivotArea>
    </format>
    <format dxfId="26004">
      <pivotArea dataOnly="0" labelOnly="1" grandCol="1" outline="0" fieldPosition="0"/>
    </format>
    <format dxfId="26003">
      <pivotArea dataOnly="0" labelOnly="1" outline="0" fieldPosition="0">
        <references count="1">
          <reference field="13" count="0"/>
        </references>
      </pivotArea>
    </format>
    <format dxfId="26002">
      <pivotArea dataOnly="0" labelOnly="1" grandCol="1" outline="0" fieldPosition="0"/>
    </format>
    <format dxfId="26001">
      <pivotArea grandRow="1" outline="0" collapsedLevelsAreSubtotals="1" fieldPosition="0"/>
    </format>
    <format dxfId="26000">
      <pivotArea dataOnly="0" labelOnly="1" grandRow="1" outline="0" fieldPosition="0"/>
    </format>
    <format dxfId="25999">
      <pivotArea dataOnly="0" labelOnly="1" outline="0" fieldPosition="0">
        <references count="1">
          <reference field="13" count="0"/>
        </references>
      </pivotArea>
    </format>
    <format dxfId="25998">
      <pivotArea dataOnly="0" labelOnly="1" grandCol="1" outline="0" fieldPosition="0"/>
    </format>
    <format dxfId="25997">
      <pivotArea dataOnly="0" labelOnly="1" outline="0" fieldPosition="0">
        <references count="1">
          <reference field="13" count="0"/>
        </references>
      </pivotArea>
    </format>
    <format dxfId="25996">
      <pivotArea dataOnly="0" labelOnly="1" grandCol="1" outline="0" fieldPosition="0"/>
    </format>
    <format dxfId="25995">
      <pivotArea grandRow="1" outline="0" collapsedLevelsAreSubtotals="1" fieldPosition="0"/>
    </format>
    <format dxfId="25994">
      <pivotArea dataOnly="0" labelOnly="1" grandRow="1" outline="0" fieldPosition="0"/>
    </format>
    <format dxfId="25993">
      <pivotArea grandRow="1" outline="0" collapsedLevelsAreSubtotals="1" fieldPosition="0"/>
    </format>
    <format dxfId="25992">
      <pivotArea dataOnly="0" labelOnly="1" grandRow="1" outline="0" fieldPosition="0"/>
    </format>
    <format dxfId="25991">
      <pivotArea dataOnly="0" labelOnly="1" outline="0" fieldPosition="0">
        <references count="1">
          <reference field="13" count="0"/>
        </references>
      </pivotArea>
    </format>
    <format dxfId="25990">
      <pivotArea dataOnly="0" labelOnly="1" grandCol="1" outline="0" fieldPosition="0"/>
    </format>
    <format dxfId="25989">
      <pivotArea dataOnly="0" labelOnly="1" outline="0" fieldPosition="0">
        <references count="1">
          <reference field="13" count="0"/>
        </references>
      </pivotArea>
    </format>
    <format dxfId="25988">
      <pivotArea dataOnly="0" labelOnly="1" grandCol="1" outline="0" fieldPosition="0"/>
    </format>
    <format dxfId="25987">
      <pivotArea dataOnly="0" labelOnly="1" outline="0" fieldPosition="0">
        <references count="1">
          <reference field="13" count="0"/>
        </references>
      </pivotArea>
    </format>
    <format dxfId="25986">
      <pivotArea dataOnly="0" labelOnly="1" grandCol="1" outline="0" fieldPosition="0"/>
    </format>
    <format dxfId="25985">
      <pivotArea grandRow="1" outline="0" collapsedLevelsAreSubtotals="1" fieldPosition="0"/>
    </format>
    <format dxfId="25984">
      <pivotArea dataOnly="0" labelOnly="1" grandRow="1" outline="0" fieldPosition="0"/>
    </format>
    <format dxfId="25983">
      <pivotArea dataOnly="0" labelOnly="1" outline="0" fieldPosition="0">
        <references count="1">
          <reference field="13" count="0"/>
        </references>
      </pivotArea>
    </format>
    <format dxfId="25982">
      <pivotArea dataOnly="0" labelOnly="1" grandCol="1" outline="0" fieldPosition="0"/>
    </format>
    <format dxfId="25981">
      <pivotArea grandRow="1" outline="0" collapsedLevelsAreSubtotals="1" fieldPosition="0"/>
    </format>
    <format dxfId="25980">
      <pivotArea dataOnly="0" labelOnly="1" grandRow="1" outline="0" fieldPosition="0"/>
    </format>
    <format dxfId="25979">
      <pivotArea type="origin" dataOnly="0" labelOnly="1" outline="0" fieldPosition="0"/>
    </format>
    <format dxfId="25978">
      <pivotArea dataOnly="0" labelOnly="1" grandRow="1" outline="0" fieldPosition="0"/>
    </format>
    <format dxfId="25977">
      <pivotArea type="origin" dataOnly="0" labelOnly="1" outline="0" fieldPosition="0"/>
    </format>
    <format dxfId="25976">
      <pivotArea dataOnly="0" labelOnly="1" grandRow="1" outline="0" fieldPosition="0"/>
    </format>
    <format dxfId="25975">
      <pivotArea type="origin" dataOnly="0" labelOnly="1" outline="0" fieldPosition="0"/>
    </format>
    <format dxfId="25974">
      <pivotArea dataOnly="0" labelOnly="1" grandRow="1" outline="0" fieldPosition="0"/>
    </format>
    <format dxfId="25973">
      <pivotArea type="origin" dataOnly="0" labelOnly="1" outline="0" fieldPosition="0"/>
    </format>
    <format dxfId="25972">
      <pivotArea dataOnly="0" labelOnly="1" grandRow="1" outline="0" fieldPosition="0"/>
    </format>
    <format dxfId="25971">
      <pivotArea type="all" dataOnly="0" outline="0" fieldPosition="0"/>
    </format>
    <format dxfId="25970">
      <pivotArea outline="0" collapsedLevelsAreSubtotals="1" fieldPosition="0"/>
    </format>
    <format dxfId="25969">
      <pivotArea field="13" type="button" dataOnly="0" labelOnly="1" outline="0" axis="axisCol" fieldPosition="0"/>
    </format>
    <format dxfId="25968">
      <pivotArea type="topRight" dataOnly="0" labelOnly="1" outline="0" fieldPosition="0"/>
    </format>
    <format dxfId="25967">
      <pivotArea dataOnly="0" labelOnly="1" grandRow="1" outline="0" fieldPosition="0"/>
    </format>
    <format dxfId="25966">
      <pivotArea dataOnly="0" labelOnly="1" outline="0" fieldPosition="0">
        <references count="1">
          <reference field="13" count="0"/>
        </references>
      </pivotArea>
    </format>
    <format dxfId="25965">
      <pivotArea dataOnly="0" labelOnly="1" grandCol="1" outline="0" fieldPosition="0"/>
    </format>
    <format dxfId="25964">
      <pivotArea type="all" dataOnly="0" outline="0" fieldPosition="0"/>
    </format>
    <format dxfId="25963">
      <pivotArea outline="0" collapsedLevelsAreSubtotals="1" fieldPosition="0"/>
    </format>
    <format dxfId="25962">
      <pivotArea field="13" type="button" dataOnly="0" labelOnly="1" outline="0" axis="axisCol" fieldPosition="0"/>
    </format>
    <format dxfId="25961">
      <pivotArea type="topRight" dataOnly="0" labelOnly="1" outline="0" fieldPosition="0"/>
    </format>
    <format dxfId="25960">
      <pivotArea dataOnly="0" labelOnly="1" grandRow="1" outline="0" fieldPosition="0"/>
    </format>
    <format dxfId="25959">
      <pivotArea dataOnly="0" labelOnly="1" outline="0" fieldPosition="0">
        <references count="1">
          <reference field="13" count="0"/>
        </references>
      </pivotArea>
    </format>
    <format dxfId="25958">
      <pivotArea dataOnly="0" labelOnly="1" grandCol="1" outline="0" fieldPosition="0"/>
    </format>
    <format dxfId="25957">
      <pivotArea outline="0" collapsedLevelsAreSubtotals="1" fieldPosition="0"/>
    </format>
    <format dxfId="25956">
      <pivotArea dataOnly="0" labelOnly="1" grandRow="1" outline="0" fieldPosition="0"/>
    </format>
    <format dxfId="25955">
      <pivotArea dataOnly="0" labelOnly="1" outline="0" fieldPosition="0">
        <references count="1">
          <reference field="13" count="0"/>
        </references>
      </pivotArea>
    </format>
    <format dxfId="25954">
      <pivotArea dataOnly="0" labelOnly="1" grandCol="1" outline="0" fieldPosition="0"/>
    </format>
    <format dxfId="25953">
      <pivotArea outline="0" collapsedLevelsAreSubtotals="1" fieldPosition="0"/>
    </format>
    <format dxfId="25952">
      <pivotArea dataOnly="0" labelOnly="1" grandRow="1" outline="0" fieldPosition="0"/>
    </format>
    <format dxfId="25951">
      <pivotArea dataOnly="0" labelOnly="1" outline="0" fieldPosition="0">
        <references count="1">
          <reference field="13" count="0"/>
        </references>
      </pivotArea>
    </format>
    <format dxfId="25950">
      <pivotArea dataOnly="0" labelOnly="1" grandCol="1" outline="0" fieldPosition="0"/>
    </format>
    <format dxfId="25949">
      <pivotArea grandRow="1" outline="0" collapsedLevelsAreSubtotals="1" fieldPosition="0"/>
    </format>
    <format dxfId="25948">
      <pivotArea dataOnly="0" labelOnly="1" grandRow="1" outline="0" fieldPosition="0"/>
    </format>
    <format dxfId="25947">
      <pivotArea outline="0" collapsedLevelsAreSubtotals="1" fieldPosition="0"/>
    </format>
    <format dxfId="25946">
      <pivotArea dataOnly="0" labelOnly="1" grandRow="1" outline="0" fieldPosition="0"/>
    </format>
    <format dxfId="25945">
      <pivotArea grandRow="1" outline="0" collapsedLevelsAreSubtotals="1" fieldPosition="0"/>
    </format>
    <format dxfId="25944">
      <pivotArea dataOnly="0" labelOnly="1" grandRow="1" outline="0" fieldPosition="0"/>
    </format>
    <format dxfId="25943">
      <pivotArea dataOnly="0" labelOnly="1" grandRow="1" outline="0" fieldPosition="0"/>
    </format>
    <format dxfId="25942">
      <pivotArea dataOnly="0" labelOnly="1" grandRow="1" outline="0" fieldPosition="0"/>
    </format>
    <format dxfId="25941">
      <pivotArea grandRow="1" outline="0" collapsedLevelsAreSubtotals="1" fieldPosition="0"/>
    </format>
    <format dxfId="25940">
      <pivotArea dataOnly="0" labelOnly="1" grandRow="1" outline="0" fieldPosition="0"/>
    </format>
    <format dxfId="25939">
      <pivotArea outline="0" collapsedLevelsAreSubtotals="1" fieldPosition="0"/>
    </format>
    <format dxfId="25938">
      <pivotArea dataOnly="0" labelOnly="1" grandRow="1" outline="0" fieldPosition="0"/>
    </format>
    <format dxfId="25937">
      <pivotArea type="all" dataOnly="0" outline="0" fieldPosition="0"/>
    </format>
    <format dxfId="25936">
      <pivotArea outline="0" collapsedLevelsAreSubtotals="1" fieldPosition="0"/>
    </format>
    <format dxfId="25935">
      <pivotArea field="13" type="button" dataOnly="0" labelOnly="1" outline="0" axis="axisCol" fieldPosition="0"/>
    </format>
    <format dxfId="25934">
      <pivotArea type="topRight" dataOnly="0" labelOnly="1" outline="0" fieldPosition="0"/>
    </format>
    <format dxfId="25933">
      <pivotArea dataOnly="0" labelOnly="1" grandRow="1" outline="0" fieldPosition="0"/>
    </format>
    <format dxfId="25932">
      <pivotArea dataOnly="0" labelOnly="1" outline="0" fieldPosition="0">
        <references count="1">
          <reference field="13" count="0"/>
        </references>
      </pivotArea>
    </format>
    <format dxfId="25931">
      <pivotArea dataOnly="0" labelOnly="1" grandCol="1" outline="0" fieldPosition="0"/>
    </format>
    <format dxfId="25930">
      <pivotArea type="all" dataOnly="0" outline="0" fieldPosition="0"/>
    </format>
    <format dxfId="25929">
      <pivotArea outline="0" collapsedLevelsAreSubtotals="1" fieldPosition="0"/>
    </format>
    <format dxfId="25928">
      <pivotArea field="13" type="button" dataOnly="0" labelOnly="1" outline="0" axis="axisCol" fieldPosition="0"/>
    </format>
    <format dxfId="25927">
      <pivotArea type="topRight" dataOnly="0" labelOnly="1" outline="0" fieldPosition="0"/>
    </format>
    <format dxfId="25926">
      <pivotArea dataOnly="0" labelOnly="1" grandRow="1" outline="0" fieldPosition="0"/>
    </format>
    <format dxfId="25925">
      <pivotArea dataOnly="0" labelOnly="1" outline="0" fieldPosition="0">
        <references count="1">
          <reference field="13" count="0"/>
        </references>
      </pivotArea>
    </format>
    <format dxfId="25924">
      <pivotArea dataOnly="0" labelOnly="1" grandCol="1" outline="0" fieldPosition="0"/>
    </format>
    <format dxfId="25923">
      <pivotArea outline="0" collapsedLevelsAreSubtotals="1" fieldPosition="0"/>
    </format>
    <format dxfId="25922">
      <pivotArea dataOnly="0" labelOnly="1" grandRow="1" outline="0" fieldPosition="0"/>
    </format>
    <format dxfId="25921">
      <pivotArea outline="0" collapsedLevelsAreSubtotals="1" fieldPosition="0"/>
    </format>
    <format dxfId="25920">
      <pivotArea outline="0" collapsedLevelsAreSubtotals="1" fieldPosition="0"/>
    </format>
    <format dxfId="25919">
      <pivotArea outline="0" collapsedLevelsAreSubtotals="1" fieldPosition="0"/>
    </format>
    <format dxfId="25918">
      <pivotArea outline="0" fieldPosition="0">
        <references count="1">
          <reference field="13" count="1" selected="0">
            <x v="1"/>
          </reference>
        </references>
      </pivotArea>
    </format>
    <format dxfId="25917">
      <pivotArea outline="0" fieldPosition="0">
        <references count="1">
          <reference field="13" count="1" selected="0">
            <x v="2"/>
          </reference>
        </references>
      </pivotArea>
    </format>
    <format dxfId="25916">
      <pivotArea grandCol="1" outline="0" collapsedLevelsAreSubtotals="1" fieldPosition="0"/>
    </format>
    <format dxfId="25915">
      <pivotArea field="13" grandRow="1" outline="0" axis="axisCol" fieldPosition="0">
        <references count="1">
          <reference field="13" count="1" selected="0">
            <x v="0"/>
          </reference>
        </references>
      </pivotArea>
    </format>
    <format dxfId="25914">
      <pivotArea field="13" type="button" dataOnly="0" labelOnly="1" outline="0" axis="axisCol" fieldPosition="0"/>
    </format>
    <format dxfId="25913">
      <pivotArea field="13" type="button" dataOnly="0" labelOnly="1" outline="0" axis="axisCol" fieldPosition="0"/>
    </format>
    <format dxfId="25912">
      <pivotArea dataOnly="0" labelOnly="1" outline="0" fieldPosition="0">
        <references count="1">
          <reference field="51" count="0"/>
        </references>
      </pivotArea>
    </format>
    <format dxfId="25911">
      <pivotArea dataOnly="0" labelOnly="1" outline="0" fieldPosition="0">
        <references count="1">
          <reference field="13" count="0"/>
        </references>
      </pivotArea>
    </format>
    <format dxfId="25910">
      <pivotArea dataOnly="0" labelOnly="1" grandCol="1" outline="0" fieldPosition="0"/>
    </format>
    <format dxfId="25909">
      <pivotArea outline="0" collapsedLevelsAreSubtotals="1" fieldPosition="0"/>
    </format>
    <format dxfId="25908">
      <pivotArea field="13" type="button" dataOnly="0" labelOnly="1" outline="0" axis="axisCol" fieldPosition="0"/>
    </format>
    <format dxfId="25907">
      <pivotArea type="topRight" dataOnly="0" labelOnly="1" outline="0" fieldPosition="0"/>
    </format>
    <format dxfId="25906">
      <pivotArea dataOnly="0" labelOnly="1" outline="0" fieldPosition="0">
        <references count="1">
          <reference field="13" count="0"/>
        </references>
      </pivotArea>
    </format>
    <format dxfId="25905">
      <pivotArea dataOnly="0" labelOnly="1" grandCol="1" outline="0" fieldPosition="0"/>
    </format>
    <format dxfId="25904">
      <pivotArea outline="0" collapsedLevelsAreSubtotals="1" fieldPosition="0"/>
    </format>
    <format dxfId="25903">
      <pivotArea dataOnly="0" labelOnly="1" grandRow="1" outline="0" fieldPosition="0"/>
    </format>
    <format dxfId="25902">
      <pivotArea dataOnly="0" labelOnly="1" outline="0" fieldPosition="0">
        <references count="1">
          <reference field="13" count="0"/>
        </references>
      </pivotArea>
    </format>
    <format dxfId="25901">
      <pivotArea dataOnly="0" labelOnly="1" grandCol="1" outline="0" fieldPosition="0"/>
    </format>
    <format dxfId="25900">
      <pivotArea outline="0" collapsedLevelsAreSubtotals="1" fieldPosition="0"/>
    </format>
    <format dxfId="25899">
      <pivotArea dataOnly="0" labelOnly="1" grandRow="1" outline="0" fieldPosition="0"/>
    </format>
    <format dxfId="25898">
      <pivotArea dataOnly="0" labelOnly="1" outline="0" fieldPosition="0">
        <references count="1">
          <reference field="13" count="0"/>
        </references>
      </pivotArea>
    </format>
    <format dxfId="25897">
      <pivotArea dataOnly="0" labelOnly="1" grandCol="1" outline="0" fieldPosition="0"/>
    </format>
    <format dxfId="25896">
      <pivotArea dataOnly="0" labelOnly="1" outline="0" fieldPosition="0">
        <references count="1">
          <reference field="13" count="0"/>
        </references>
      </pivotArea>
    </format>
    <format dxfId="25895">
      <pivotArea dataOnly="0" labelOnly="1" grandCol="1" outline="0" fieldPosition="0"/>
    </format>
    <format dxfId="25894">
      <pivotArea grandRow="1" outline="0" collapsedLevelsAreSubtotals="1" fieldPosition="0"/>
    </format>
    <format dxfId="25893">
      <pivotArea dataOnly="0" labelOnly="1" grandRow="1" outline="0" fieldPosition="0"/>
    </format>
    <format dxfId="25892">
      <pivotArea outline="0" collapsedLevelsAreSubtotals="1" fieldPosition="0"/>
    </format>
    <format dxfId="25891">
      <pivotArea dataOnly="0" labelOnly="1" grandRow="1" outline="0" fieldPosition="0"/>
    </format>
    <format dxfId="25890">
      <pivotArea dataOnly="0" labelOnly="1" outline="0" fieldPosition="0">
        <references count="1">
          <reference field="13" count="0"/>
        </references>
      </pivotArea>
    </format>
    <format dxfId="25889">
      <pivotArea dataOnly="0" labelOnly="1" grandCol="1" outline="0" fieldPosition="0"/>
    </format>
    <format dxfId="25888">
      <pivotArea outline="0" collapsedLevelsAreSubtotals="1" fieldPosition="0"/>
    </format>
    <format dxfId="25887">
      <pivotArea dataOnly="0" labelOnly="1" grandRow="1" outline="0" fieldPosition="0"/>
    </format>
    <format dxfId="25886">
      <pivotArea dataOnly="0" labelOnly="1" outline="0" fieldPosition="0">
        <references count="1">
          <reference field="13" count="0"/>
        </references>
      </pivotArea>
    </format>
    <format dxfId="25885">
      <pivotArea dataOnly="0" labelOnly="1" grandCol="1" outline="0" fieldPosition="0"/>
    </format>
    <format dxfId="25884">
      <pivotArea outline="0" collapsedLevelsAreSubtotals="1" fieldPosition="0"/>
    </format>
    <format dxfId="25883">
      <pivotArea dataOnly="0" labelOnly="1" grandRow="1" outline="0" fieldPosition="0"/>
    </format>
    <format dxfId="25882">
      <pivotArea dataOnly="0" labelOnly="1" outline="0" fieldPosition="0">
        <references count="1">
          <reference field="13" count="0"/>
        </references>
      </pivotArea>
    </format>
    <format dxfId="25881">
      <pivotArea dataOnly="0" labelOnly="1" grandCol="1" outline="0" fieldPosition="0"/>
    </format>
    <format dxfId="25880">
      <pivotArea outline="0" collapsedLevelsAreSubtotals="1" fieldPosition="0"/>
    </format>
    <format dxfId="25879">
      <pivotArea dataOnly="0" labelOnly="1" grandRow="1" outline="0" fieldPosition="0"/>
    </format>
    <format dxfId="25878">
      <pivotArea dataOnly="0" labelOnly="1" outline="0" fieldPosition="0">
        <references count="1">
          <reference field="13" count="0"/>
        </references>
      </pivotArea>
    </format>
    <format dxfId="25877">
      <pivotArea dataOnly="0" labelOnly="1" grandCol="1" outline="0" fieldPosition="0"/>
    </format>
    <format dxfId="25876">
      <pivotArea outline="0" collapsedLevelsAreSubtotals="1" fieldPosition="0"/>
    </format>
    <format dxfId="25875">
      <pivotArea dataOnly="0" labelOnly="1" grandRow="1" outline="0" fieldPosition="0"/>
    </format>
    <format dxfId="25874">
      <pivotArea dataOnly="0" labelOnly="1" outline="0" fieldPosition="0">
        <references count="1">
          <reference field="13" count="0"/>
        </references>
      </pivotArea>
    </format>
    <format dxfId="25873">
      <pivotArea dataOnly="0" labelOnly="1" grandCol="1" outline="0" fieldPosition="0"/>
    </format>
    <format dxfId="25872">
      <pivotArea outline="0" collapsedLevelsAreSubtotals="1" fieldPosition="0"/>
    </format>
    <format dxfId="25871">
      <pivotArea dataOnly="0" labelOnly="1" grandRow="1" outline="0" fieldPosition="0"/>
    </format>
    <format dxfId="25870">
      <pivotArea dataOnly="0" labelOnly="1" outline="0" fieldPosition="0">
        <references count="1">
          <reference field="13" count="0"/>
        </references>
      </pivotArea>
    </format>
    <format dxfId="25869">
      <pivotArea dataOnly="0" labelOnly="1" grandCol="1" outline="0" fieldPosition="0"/>
    </format>
    <format dxfId="25868">
      <pivotArea dataOnly="0" labelOnly="1" outline="0" fieldPosition="0">
        <references count="1">
          <reference field="13" count="0"/>
        </references>
      </pivotArea>
    </format>
    <format dxfId="25867">
      <pivotArea dataOnly="0" labelOnly="1" grandCol="1" outline="0" fieldPosition="0"/>
    </format>
    <format dxfId="25866">
      <pivotArea grandRow="1" outline="0" collapsedLevelsAreSubtotals="1" fieldPosition="0"/>
    </format>
    <format dxfId="25865">
      <pivotArea dataOnly="0" labelOnly="1" grandRow="1" outline="0" fieldPosition="0"/>
    </format>
    <format dxfId="25864">
      <pivotArea outline="0" collapsedLevelsAreSubtotals="1" fieldPosition="0"/>
    </format>
    <format dxfId="25863">
      <pivotArea dataOnly="0" labelOnly="1" grandRow="1" outline="0" fieldPosition="0"/>
    </format>
    <format dxfId="25862">
      <pivotArea dataOnly="0" labelOnly="1" outline="0" fieldPosition="0">
        <references count="1">
          <reference field="13" count="0"/>
        </references>
      </pivotArea>
    </format>
    <format dxfId="25861">
      <pivotArea dataOnly="0" labelOnly="1" grandCol="1" outline="0" fieldPosition="0"/>
    </format>
    <format dxfId="25860">
      <pivotArea outline="0" collapsedLevelsAreSubtotals="1" fieldPosition="0"/>
    </format>
    <format dxfId="25859">
      <pivotArea dataOnly="0" labelOnly="1" grandRow="1" outline="0" fieldPosition="0"/>
    </format>
    <format dxfId="25858">
      <pivotArea dataOnly="0" labelOnly="1" outline="0" fieldPosition="0">
        <references count="1">
          <reference field="13" count="0"/>
        </references>
      </pivotArea>
    </format>
    <format dxfId="25857">
      <pivotArea dataOnly="0" labelOnly="1" grandCol="1" outline="0" fieldPosition="0"/>
    </format>
    <format dxfId="25856">
      <pivotArea dataOnly="0" labelOnly="1" outline="0" fieldPosition="0">
        <references count="1">
          <reference field="13" count="0"/>
        </references>
      </pivotArea>
    </format>
    <format dxfId="25855">
      <pivotArea dataOnly="0" labelOnly="1" grandCol="1" outline="0" fieldPosition="0"/>
    </format>
    <format dxfId="25854">
      <pivotArea grandRow="1" outline="0" collapsedLevelsAreSubtotals="1" fieldPosition="0"/>
    </format>
    <format dxfId="25853">
      <pivotArea dataOnly="0" labelOnly="1" grandRow="1" outline="0" fieldPosition="0"/>
    </format>
    <format dxfId="25852">
      <pivotArea outline="0" collapsedLevelsAreSubtotals="1" fieldPosition="0"/>
    </format>
    <format dxfId="25851">
      <pivotArea dataOnly="0" labelOnly="1" grandRow="1" outline="0" fieldPosition="0"/>
    </format>
    <format dxfId="25850">
      <pivotArea dataOnly="0" labelOnly="1" outline="0" fieldPosition="0">
        <references count="1">
          <reference field="13" count="0"/>
        </references>
      </pivotArea>
    </format>
    <format dxfId="25849">
      <pivotArea dataOnly="0" labelOnly="1" grandCol="1" outline="0" fieldPosition="0"/>
    </format>
    <format dxfId="25848">
      <pivotArea outline="0" collapsedLevelsAreSubtotals="1" fieldPosition="0"/>
    </format>
    <format dxfId="25847">
      <pivotArea dataOnly="0" labelOnly="1" grandRow="1" outline="0" fieldPosition="0"/>
    </format>
    <format dxfId="25846">
      <pivotArea dataOnly="0" labelOnly="1" outline="0" fieldPosition="0">
        <references count="1">
          <reference field="13" count="0"/>
        </references>
      </pivotArea>
    </format>
    <format dxfId="25845">
      <pivotArea dataOnly="0" labelOnly="1" grandCol="1" outline="0" fieldPosition="0"/>
    </format>
    <format dxfId="25844">
      <pivotArea grandRow="1" outline="0" collapsedLevelsAreSubtotals="1" fieldPosition="0"/>
    </format>
    <format dxfId="25843">
      <pivotArea dataOnly="0" labelOnly="1" grandRow="1" outline="0" fieldPosition="0"/>
    </format>
    <format dxfId="25842">
      <pivotArea dataOnly="0" labelOnly="1" outline="0" fieldPosition="0">
        <references count="1">
          <reference field="13" count="0"/>
        </references>
      </pivotArea>
    </format>
    <format dxfId="25841">
      <pivotArea dataOnly="0" labelOnly="1" grandCol="1" outline="0" fieldPosition="0"/>
    </format>
    <format dxfId="25840">
      <pivotArea outline="0" collapsedLevelsAreSubtotals="1" fieldPosition="0"/>
    </format>
    <format dxfId="25839">
      <pivotArea dataOnly="0" labelOnly="1" grandRow="1" outline="0" fieldPosition="0"/>
    </format>
    <format dxfId="25838">
      <pivotArea dataOnly="0" labelOnly="1" outline="0" fieldPosition="0">
        <references count="1">
          <reference field="13" count="0"/>
        </references>
      </pivotArea>
    </format>
    <format dxfId="25837">
      <pivotArea dataOnly="0" labelOnly="1" grandCol="1" outline="0" fieldPosition="0"/>
    </format>
    <format dxfId="25836">
      <pivotArea grandRow="1" outline="0" collapsedLevelsAreSubtotals="1" fieldPosition="0"/>
    </format>
    <format dxfId="25835">
      <pivotArea dataOnly="0" labelOnly="1" grandRow="1" outline="0" fieldPosition="0"/>
    </format>
    <format dxfId="25834">
      <pivotArea grandRow="1" outline="0" collapsedLevelsAreSubtotals="1" fieldPosition="0"/>
    </format>
    <format dxfId="25833">
      <pivotArea dataOnly="0" labelOnly="1" grandRow="1" outline="0" fieldPosition="0"/>
    </format>
    <format dxfId="25832">
      <pivotArea field="15" type="button" dataOnly="0" labelOnly="1" outline="0" axis="axisRow" fieldPosition="0"/>
    </format>
    <format dxfId="25831">
      <pivotArea dataOnly="0" labelOnly="1" outline="0" fieldPosition="0">
        <references count="1">
          <reference field="13" count="0"/>
        </references>
      </pivotArea>
    </format>
    <format dxfId="25830">
      <pivotArea dataOnly="0" labelOnly="1" grandCol="1" outline="0" fieldPosition="0"/>
    </format>
    <format dxfId="25829">
      <pivotArea outline="0" collapsedLevelsAreSubtotals="1" fieldPosition="0"/>
    </format>
    <format dxfId="25828">
      <pivotArea field="15" type="button" dataOnly="0" labelOnly="1" outline="0" axis="axisRow" fieldPosition="0"/>
    </format>
    <format dxfId="25827">
      <pivotArea dataOnly="0" labelOnly="1" outline="0" fieldPosition="0">
        <references count="1">
          <reference field="15" count="0"/>
        </references>
      </pivotArea>
    </format>
    <format dxfId="25826">
      <pivotArea dataOnly="0" labelOnly="1" grandRow="1" outline="0" fieldPosition="0"/>
    </format>
    <format dxfId="25825">
      <pivotArea dataOnly="0" labelOnly="1" outline="0" fieldPosition="0">
        <references count="1">
          <reference field="13" count="0"/>
        </references>
      </pivotArea>
    </format>
    <format dxfId="25824">
      <pivotArea dataOnly="0" labelOnly="1" grandCol="1" outline="0" fieldPosition="0"/>
    </format>
    <format dxfId="25823">
      <pivotArea outline="0" collapsedLevelsAreSubtotals="1" fieldPosition="0"/>
    </format>
    <format dxfId="25822">
      <pivotArea field="15" type="button" dataOnly="0" labelOnly="1" outline="0" axis="axisRow" fieldPosition="0"/>
    </format>
    <format dxfId="25821">
      <pivotArea dataOnly="0" labelOnly="1" outline="0" fieldPosition="0">
        <references count="1">
          <reference field="15" count="0"/>
        </references>
      </pivotArea>
    </format>
    <format dxfId="25820">
      <pivotArea dataOnly="0" labelOnly="1" grandRow="1" outline="0" fieldPosition="0"/>
    </format>
    <format dxfId="25819">
      <pivotArea dataOnly="0" labelOnly="1" outline="0" fieldPosition="0">
        <references count="1">
          <reference field="13" count="0"/>
        </references>
      </pivotArea>
    </format>
    <format dxfId="25818">
      <pivotArea dataOnly="0" labelOnly="1" grandCol="1" outline="0" fieldPosition="0"/>
    </format>
    <format dxfId="25817">
      <pivotArea field="15" type="button" dataOnly="0" labelOnly="1" outline="0" axis="axisRow" fieldPosition="0"/>
    </format>
    <format dxfId="25816">
      <pivotArea dataOnly="0" labelOnly="1" outline="0" fieldPosition="0">
        <references count="1">
          <reference field="13" count="0"/>
        </references>
      </pivotArea>
    </format>
    <format dxfId="25815">
      <pivotArea dataOnly="0" labelOnly="1" grandCol="1" outline="0" fieldPosition="0"/>
    </format>
    <format dxfId="25814">
      <pivotArea dataOnly="0" labelOnly="1" grandRow="1" outline="0" fieldPosition="0"/>
    </format>
    <format dxfId="25813">
      <pivotArea outline="0" collapsedLevelsAreSubtotals="1" fieldPosition="0"/>
    </format>
    <format dxfId="25812">
      <pivotArea field="15" type="button" dataOnly="0" labelOnly="1" outline="0" axis="axisRow" fieldPosition="0"/>
    </format>
    <format dxfId="25811">
      <pivotArea dataOnly="0" labelOnly="1" outline="0" fieldPosition="0">
        <references count="1">
          <reference field="15" count="0"/>
        </references>
      </pivotArea>
    </format>
    <format dxfId="25810">
      <pivotArea dataOnly="0" labelOnly="1" grandRow="1" outline="0" fieldPosition="0"/>
    </format>
    <format dxfId="25809">
      <pivotArea dataOnly="0" labelOnly="1" outline="0" fieldPosition="0">
        <references count="1">
          <reference field="13" count="0"/>
        </references>
      </pivotArea>
    </format>
    <format dxfId="25808">
      <pivotArea dataOnly="0" labelOnly="1" grandCol="1" outline="0" fieldPosition="0"/>
    </format>
    <format dxfId="25807">
      <pivotArea outline="0" collapsedLevelsAreSubtotals="1" fieldPosition="0"/>
    </format>
    <format dxfId="25806">
      <pivotArea field="15" type="button" dataOnly="0" labelOnly="1" outline="0" axis="axisRow" fieldPosition="0"/>
    </format>
    <format dxfId="25805">
      <pivotArea dataOnly="0" labelOnly="1" outline="0" fieldPosition="0">
        <references count="1">
          <reference field="15" count="0"/>
        </references>
      </pivotArea>
    </format>
    <format dxfId="25804">
      <pivotArea dataOnly="0" labelOnly="1" grandRow="1" outline="0" fieldPosition="0"/>
    </format>
    <format dxfId="25803">
      <pivotArea dataOnly="0" labelOnly="1" outline="0" fieldPosition="0">
        <references count="1">
          <reference field="13" count="0"/>
        </references>
      </pivotArea>
    </format>
    <format dxfId="25802">
      <pivotArea dataOnly="0" labelOnly="1" grandCol="1" outline="0" fieldPosition="0"/>
    </format>
    <format dxfId="25801">
      <pivotArea dataOnly="0" labelOnly="1" grandRow="1" outline="0" fieldPosition="0"/>
    </format>
    <format dxfId="25800">
      <pivotArea field="15" type="button" dataOnly="0" labelOnly="1" outline="0" axis="axisRow" fieldPosition="0"/>
    </format>
    <format dxfId="25799">
      <pivotArea dataOnly="0" labelOnly="1" outline="0" fieldPosition="0">
        <references count="1">
          <reference field="13" count="0"/>
        </references>
      </pivotArea>
    </format>
    <format dxfId="25798">
      <pivotArea dataOnly="0" labelOnly="1" grandCol="1" outline="0" fieldPosition="0"/>
    </format>
    <format dxfId="25797">
      <pivotArea type="all" dataOnly="0" outline="0" fieldPosition="0"/>
    </format>
    <format dxfId="25796">
      <pivotArea outline="0" collapsedLevelsAreSubtotals="1" fieldPosition="0"/>
    </format>
    <format dxfId="25795">
      <pivotArea field="15" type="button" dataOnly="0" labelOnly="1" outline="0" axis="axisRow" fieldPosition="0"/>
    </format>
    <format dxfId="25794">
      <pivotArea dataOnly="0" labelOnly="1" outline="0" fieldPosition="0">
        <references count="1">
          <reference field="15" count="0"/>
        </references>
      </pivotArea>
    </format>
    <format dxfId="25793">
      <pivotArea dataOnly="0" labelOnly="1" grandRow="1" outline="0" fieldPosition="0"/>
    </format>
    <format dxfId="25792">
      <pivotArea dataOnly="0" labelOnly="1" outline="0" fieldPosition="0">
        <references count="1">
          <reference field="13" count="0"/>
        </references>
      </pivotArea>
    </format>
    <format dxfId="25791">
      <pivotArea dataOnly="0" labelOnly="1" grandCol="1" outline="0" fieldPosition="0"/>
    </format>
    <format dxfId="25790">
      <pivotArea type="all" dataOnly="0" outline="0" fieldPosition="0"/>
    </format>
    <format dxfId="25789">
      <pivotArea outline="0" collapsedLevelsAreSubtotals="1" fieldPosition="0"/>
    </format>
    <format dxfId="25788">
      <pivotArea field="15" type="button" dataOnly="0" labelOnly="1" outline="0" axis="axisRow" fieldPosition="0"/>
    </format>
    <format dxfId="25787">
      <pivotArea dataOnly="0" labelOnly="1" outline="0" fieldPosition="0">
        <references count="1">
          <reference field="15" count="0"/>
        </references>
      </pivotArea>
    </format>
    <format dxfId="25786">
      <pivotArea dataOnly="0" labelOnly="1" grandRow="1" outline="0" fieldPosition="0"/>
    </format>
    <format dxfId="25785">
      <pivotArea dataOnly="0" labelOnly="1" outline="0" fieldPosition="0">
        <references count="1">
          <reference field="13" count="0"/>
        </references>
      </pivotArea>
    </format>
    <format dxfId="25784">
      <pivotArea dataOnly="0" labelOnly="1" grandCol="1" outline="0" fieldPosition="0"/>
    </format>
    <format dxfId="25783">
      <pivotArea outline="0" collapsedLevelsAreSubtotals="1" fieldPosition="0"/>
    </format>
    <format dxfId="25782">
      <pivotArea field="15" type="button" dataOnly="0" labelOnly="1" outline="0" axis="axisRow" fieldPosition="0"/>
    </format>
    <format dxfId="25781">
      <pivotArea dataOnly="0" labelOnly="1" outline="0" fieldPosition="0">
        <references count="1">
          <reference field="15" count="0"/>
        </references>
      </pivotArea>
    </format>
    <format dxfId="25780">
      <pivotArea dataOnly="0" labelOnly="1" grandRow="1" outline="0" fieldPosition="0"/>
    </format>
    <format dxfId="25779">
      <pivotArea dataOnly="0" labelOnly="1" outline="0" fieldPosition="0">
        <references count="1">
          <reference field="13" count="0"/>
        </references>
      </pivotArea>
    </format>
    <format dxfId="25778">
      <pivotArea dataOnly="0" labelOnly="1" grandCol="1" outline="0" fieldPosition="0"/>
    </format>
    <format dxfId="25777">
      <pivotArea dataOnly="0" labelOnly="1" grandRow="1" outline="0" fieldPosition="0"/>
    </format>
    <format dxfId="25776">
      <pivotArea field="15" type="button" dataOnly="0" labelOnly="1" outline="0" axis="axisRow" fieldPosition="0"/>
    </format>
    <format dxfId="25775">
      <pivotArea dataOnly="0" labelOnly="1" outline="0" fieldPosition="0">
        <references count="1">
          <reference field="13" count="0"/>
        </references>
      </pivotArea>
    </format>
    <format dxfId="25774">
      <pivotArea dataOnly="0" labelOnly="1" grandCol="1" outline="0" fieldPosition="0"/>
    </format>
    <format dxfId="25773">
      <pivotArea field="15" type="button" dataOnly="0" labelOnly="1" outline="0" axis="axisRow" fieldPosition="0"/>
    </format>
    <format dxfId="25772">
      <pivotArea dataOnly="0" labelOnly="1" outline="0" fieldPosition="0">
        <references count="1">
          <reference field="13" count="0"/>
        </references>
      </pivotArea>
    </format>
    <format dxfId="25771">
      <pivotArea dataOnly="0" labelOnly="1" grandCol="1" outline="0" fieldPosition="0"/>
    </format>
    <format dxfId="25770">
      <pivotArea field="15" type="button" dataOnly="0" labelOnly="1" outline="0" axis="axisRow" fieldPosition="0"/>
    </format>
    <format dxfId="25769">
      <pivotArea dataOnly="0" labelOnly="1" outline="0" fieldPosition="0">
        <references count="1">
          <reference field="13" count="0"/>
        </references>
      </pivotArea>
    </format>
    <format dxfId="25768">
      <pivotArea dataOnly="0" labelOnly="1" grandCol="1" outline="0" fieldPosition="0"/>
    </format>
    <format dxfId="25767">
      <pivotArea type="all" dataOnly="0" outline="0" fieldPosition="0"/>
    </format>
    <format dxfId="25766">
      <pivotArea outline="0" collapsedLevelsAreSubtotals="1" fieldPosition="0"/>
    </format>
    <format dxfId="25765">
      <pivotArea type="origin" dataOnly="0" labelOnly="1" outline="0" fieldPosition="0"/>
    </format>
    <format dxfId="25764">
      <pivotArea field="13" type="button" dataOnly="0" labelOnly="1" outline="0" axis="axisCol" fieldPosition="0"/>
    </format>
    <format dxfId="25763">
      <pivotArea type="topRight" dataOnly="0" labelOnly="1" outline="0" fieldPosition="0"/>
    </format>
    <format dxfId="25762">
      <pivotArea field="15" type="button" dataOnly="0" labelOnly="1" outline="0" axis="axisRow" fieldPosition="0"/>
    </format>
    <format dxfId="25761">
      <pivotArea dataOnly="0" labelOnly="1" outline="0" fieldPosition="0">
        <references count="1">
          <reference field="15" count="0"/>
        </references>
      </pivotArea>
    </format>
    <format dxfId="25760">
      <pivotArea dataOnly="0" labelOnly="1" grandRow="1" outline="0" fieldPosition="0"/>
    </format>
    <format dxfId="25759">
      <pivotArea dataOnly="0" labelOnly="1" outline="0" fieldPosition="0">
        <references count="1">
          <reference field="13" count="0"/>
        </references>
      </pivotArea>
    </format>
    <format dxfId="25758">
      <pivotArea dataOnly="0" labelOnly="1" grandCol="1" outline="0" fieldPosition="0"/>
    </format>
    <format dxfId="25757">
      <pivotArea outline="0" collapsedLevelsAreSubtotals="1" fieldPosition="0"/>
    </format>
    <format dxfId="25756">
      <pivotArea field="15" type="button" dataOnly="0" labelOnly="1" outline="0" axis="axisRow" fieldPosition="0"/>
    </format>
    <format dxfId="25755">
      <pivotArea dataOnly="0" labelOnly="1" outline="0" fieldPosition="0">
        <references count="1">
          <reference field="15" count="18">
            <x v="0"/>
            <x v="1"/>
            <x v="2"/>
            <x v="3"/>
            <x v="4"/>
            <x v="5"/>
            <x v="6"/>
            <x v="7"/>
            <x v="8"/>
            <x v="9"/>
            <x v="10"/>
            <x v="11"/>
            <x v="12"/>
            <x v="13"/>
            <x v="14"/>
            <x v="15"/>
            <x v="16"/>
            <x v="17"/>
          </reference>
        </references>
      </pivotArea>
    </format>
    <format dxfId="25754">
      <pivotArea dataOnly="0" labelOnly="1" grandRow="1" outline="0" fieldPosition="0"/>
    </format>
    <format dxfId="25753">
      <pivotArea dataOnly="0" labelOnly="1" outline="0" fieldPosition="0">
        <references count="1">
          <reference field="13" count="0"/>
        </references>
      </pivotArea>
    </format>
    <format dxfId="25752">
      <pivotArea dataOnly="0" labelOnly="1" grandCol="1" outline="0" fieldPosition="0"/>
    </format>
    <format dxfId="25751">
      <pivotArea outline="0" collapsedLevelsAreSubtotals="1" fieldPosition="0"/>
    </format>
    <format dxfId="25750">
      <pivotArea field="15" type="button" dataOnly="0" labelOnly="1" outline="0" axis="axisRow" fieldPosition="0"/>
    </format>
    <format dxfId="25749">
      <pivotArea dataOnly="0" labelOnly="1" outline="0" fieldPosition="0">
        <references count="1">
          <reference field="15" count="0"/>
        </references>
      </pivotArea>
    </format>
    <format dxfId="25748">
      <pivotArea dataOnly="0" labelOnly="1" grandRow="1" outline="0" fieldPosition="0"/>
    </format>
    <format dxfId="25747">
      <pivotArea dataOnly="0" labelOnly="1" outline="0" fieldPosition="0">
        <references count="1">
          <reference field="13" count="0"/>
        </references>
      </pivotArea>
    </format>
    <format dxfId="25746">
      <pivotArea dataOnly="0" labelOnly="1" grandCol="1" outline="0" fieldPosition="0"/>
    </format>
    <format dxfId="25745">
      <pivotArea grandRow="1" outline="0" collapsedLevelsAreSubtotals="1" fieldPosition="0"/>
    </format>
    <format dxfId="257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2650">
      <pivotArea dataOnly="0" labelOnly="1" grandCol="1" outline="0" fieldPosition="0"/>
    </format>
    <format dxfId="22649">
      <pivotArea dataOnly="0" labelOnly="1" grandCol="1" outline="0" fieldPosition="0"/>
    </format>
    <format dxfId="22648">
      <pivotArea dataOnly="0" labelOnly="1" grandCol="1" outline="0" fieldPosition="0"/>
    </format>
    <format dxfId="22647">
      <pivotArea outline="0" collapsedLevelsAreSubtotals="1" fieldPosition="0"/>
    </format>
    <format dxfId="22646">
      <pivotArea dataOnly="0" labelOnly="1" grandRow="1" outline="0" fieldPosition="0"/>
    </format>
    <format dxfId="22645">
      <pivotArea outline="0" collapsedLevelsAreSubtotals="1" fieldPosition="0"/>
    </format>
    <format dxfId="22644">
      <pivotArea dataOnly="0" labelOnly="1" grandRow="1" outline="0" fieldPosition="0"/>
    </format>
    <format dxfId="22643">
      <pivotArea type="all" dataOnly="0" outline="0" fieldPosition="0"/>
    </format>
    <format dxfId="22642">
      <pivotArea dataOnly="0" labelOnly="1" outline="0" fieldPosition="0">
        <references count="1">
          <reference field="12" count="0"/>
        </references>
      </pivotArea>
    </format>
    <format dxfId="22641">
      <pivotArea dataOnly="0" labelOnly="1" outline="0" fieldPosition="0">
        <references count="1">
          <reference field="12" count="0"/>
        </references>
      </pivotArea>
    </format>
    <format dxfId="22640">
      <pivotArea type="all" dataOnly="0" outline="0" fieldPosition="0"/>
    </format>
    <format dxfId="22639">
      <pivotArea grandCol="1" outline="0" collapsedLevelsAreSubtotals="1" fieldPosition="0"/>
    </format>
    <format dxfId="22638">
      <pivotArea grandRow="1" grandCol="1" outline="0" collapsedLevelsAreSubtotals="1" fieldPosition="0"/>
    </format>
    <format dxfId="22637">
      <pivotArea dataOnly="0" labelOnly="1" grandRow="1" outline="0" fieldPosition="0"/>
    </format>
    <format dxfId="22636">
      <pivotArea dataOnly="0" labelOnly="1" grandRow="1" outline="0" fieldPosition="0"/>
    </format>
    <format dxfId="22635">
      <pivotArea dataOnly="0" labelOnly="1" grandRow="1" outline="0" fieldPosition="0"/>
    </format>
    <format dxfId="22634">
      <pivotArea dataOnly="0" labelOnly="1" grandRow="1" outline="0" fieldPosition="0"/>
    </format>
    <format dxfId="22633">
      <pivotArea dataOnly="0" labelOnly="1" grandRow="1" outline="0" fieldPosition="0"/>
    </format>
    <format dxfId="22632">
      <pivotArea dataOnly="0" labelOnly="1" grandRow="1" outline="0" fieldPosition="0"/>
    </format>
    <format dxfId="22631">
      <pivotArea dataOnly="0" labelOnly="1" grandRow="1" outline="0" fieldPosition="0"/>
    </format>
    <format dxfId="22630">
      <pivotArea dataOnly="0" labelOnly="1" grandRow="1" outline="0" fieldPosition="0"/>
    </format>
    <format dxfId="22629">
      <pivotArea dataOnly="0" labelOnly="1" grandCol="1" outline="0" fieldPosition="0"/>
    </format>
    <format dxfId="22628">
      <pivotArea dataOnly="0" labelOnly="1" grandCol="1" outline="0" fieldPosition="0"/>
    </format>
    <format dxfId="22627">
      <pivotArea dataOnly="0" labelOnly="1" outline="0" fieldPosition="0">
        <references count="1">
          <reference field="23" count="0"/>
        </references>
      </pivotArea>
    </format>
    <format dxfId="22626">
      <pivotArea dataOnly="0" labelOnly="1" grandCol="1" outline="0" fieldPosition="0"/>
    </format>
    <format dxfId="22625">
      <pivotArea dataOnly="0" labelOnly="1" outline="0" fieldPosition="0">
        <references count="1">
          <reference field="23" count="0"/>
        </references>
      </pivotArea>
    </format>
    <format dxfId="22624">
      <pivotArea dataOnly="0" labelOnly="1" grandCol="1" outline="0" fieldPosition="0"/>
    </format>
    <format dxfId="22623">
      <pivotArea field="23" grandRow="1" outline="0" axis="axisCol" fieldPosition="0">
        <references count="1">
          <reference field="23" count="0" selected="0"/>
        </references>
      </pivotArea>
    </format>
    <format dxfId="22622">
      <pivotArea grandCol="1" outline="0" collapsedLevelsAreSubtotals="1" fieldPosition="0"/>
    </format>
    <format dxfId="22621">
      <pivotArea dataOnly="0" labelOnly="1" outline="0" fieldPosition="0">
        <references count="1">
          <reference field="23" count="0"/>
        </references>
      </pivotArea>
    </format>
    <format dxfId="22620">
      <pivotArea dataOnly="0" labelOnly="1" grandCol="1" outline="0" fieldPosition="0"/>
    </format>
    <format dxfId="22619">
      <pivotArea dataOnly="0" labelOnly="1" outline="0" fieldPosition="0">
        <references count="1">
          <reference field="23" count="0"/>
        </references>
      </pivotArea>
    </format>
    <format dxfId="22618">
      <pivotArea dataOnly="0" labelOnly="1" grandCol="1" outline="0" fieldPosition="0"/>
    </format>
    <format dxfId="22617">
      <pivotArea dataOnly="0" labelOnly="1" outline="0" fieldPosition="0">
        <references count="1">
          <reference field="23" count="0"/>
        </references>
      </pivotArea>
    </format>
    <format dxfId="22616">
      <pivotArea dataOnly="0" labelOnly="1" grandCol="1" outline="0" fieldPosition="0"/>
    </format>
    <format dxfId="22615">
      <pivotArea dataOnly="0" labelOnly="1" outline="0" fieldPosition="0">
        <references count="1">
          <reference field="23" count="0"/>
        </references>
      </pivotArea>
    </format>
    <format dxfId="22614">
      <pivotArea dataOnly="0" labelOnly="1" grandCol="1" outline="0" fieldPosition="0"/>
    </format>
    <format dxfId="22613">
      <pivotArea outline="0" collapsedLevelsAreSubtotals="1" fieldPosition="0"/>
    </format>
    <format dxfId="22612">
      <pivotArea dataOnly="0" labelOnly="1" grandRow="1" outline="0" fieldPosition="0"/>
    </format>
    <format dxfId="22611">
      <pivotArea dataOnly="0" labelOnly="1" outline="0" fieldPosition="0">
        <references count="1">
          <reference field="23" count="0"/>
        </references>
      </pivotArea>
    </format>
    <format dxfId="22610">
      <pivotArea dataOnly="0" labelOnly="1" grandCol="1" outline="0" fieldPosition="0"/>
    </format>
    <format dxfId="22609">
      <pivotArea outline="0" collapsedLevelsAreSubtotals="1" fieldPosition="0"/>
    </format>
    <format dxfId="22608">
      <pivotArea dataOnly="0" labelOnly="1" grandRow="1" outline="0" fieldPosition="0"/>
    </format>
    <format dxfId="22607">
      <pivotArea dataOnly="0" labelOnly="1" outline="0" fieldPosition="0">
        <references count="1">
          <reference field="23" count="0"/>
        </references>
      </pivotArea>
    </format>
    <format dxfId="22606">
      <pivotArea dataOnly="0" labelOnly="1" grandCol="1" outline="0" fieldPosition="0"/>
    </format>
    <format dxfId="22605">
      <pivotArea outline="0" collapsedLevelsAreSubtotals="1" fieldPosition="0"/>
    </format>
    <format dxfId="22604">
      <pivotArea dataOnly="0" labelOnly="1" grandRow="1" outline="0" fieldPosition="0"/>
    </format>
    <format dxfId="22603">
      <pivotArea dataOnly="0" labelOnly="1" outline="0" fieldPosition="0">
        <references count="1">
          <reference field="23" count="0"/>
        </references>
      </pivotArea>
    </format>
    <format dxfId="22602">
      <pivotArea dataOnly="0" labelOnly="1" grandCol="1" outline="0" fieldPosition="0"/>
    </format>
    <format dxfId="22601">
      <pivotArea outline="0" collapsedLevelsAreSubtotals="1" fieldPosition="0"/>
    </format>
    <format dxfId="22600">
      <pivotArea dataOnly="0" labelOnly="1" outline="0" fieldPosition="0">
        <references count="1">
          <reference field="23" count="0"/>
        </references>
      </pivotArea>
    </format>
    <format dxfId="22599">
      <pivotArea dataOnly="0" labelOnly="1" grandCol="1" outline="0" fieldPosition="0"/>
    </format>
    <format dxfId="22598">
      <pivotArea dataOnly="0" labelOnly="1" grandRow="1" outline="0" fieldPosition="0"/>
    </format>
    <format dxfId="22597">
      <pivotArea outline="0" collapsedLevelsAreSubtotals="1" fieldPosition="0"/>
    </format>
    <format dxfId="22596">
      <pivotArea dataOnly="0" labelOnly="1" grandRow="1" outline="0" fieldPosition="0"/>
    </format>
    <format dxfId="22595">
      <pivotArea dataOnly="0" labelOnly="1" outline="0" fieldPosition="0">
        <references count="1">
          <reference field="23" count="0"/>
        </references>
      </pivotArea>
    </format>
    <format dxfId="22594">
      <pivotArea dataOnly="0" labelOnly="1" grandCol="1" outline="0" fieldPosition="0"/>
    </format>
    <format dxfId="22593">
      <pivotArea dataOnly="0" labelOnly="1" outline="0" fieldPosition="0">
        <references count="1">
          <reference field="23" count="0"/>
        </references>
      </pivotArea>
    </format>
    <format dxfId="22592">
      <pivotArea dataOnly="0" labelOnly="1" grandCol="1" outline="0" fieldPosition="0"/>
    </format>
    <format dxfId="22591">
      <pivotArea dataOnly="0" labelOnly="1" grandRow="1" outline="0" fieldPosition="0"/>
    </format>
    <format dxfId="22590">
      <pivotArea outline="0" collapsedLevelsAreSubtotals="1" fieldPosition="0"/>
    </format>
    <format dxfId="22589">
      <pivotArea dataOnly="0" labelOnly="1" grandRow="1" outline="0" fieldPosition="0"/>
    </format>
    <format dxfId="22588">
      <pivotArea dataOnly="0" labelOnly="1" outline="0" fieldPosition="0">
        <references count="1">
          <reference field="23" count="0"/>
        </references>
      </pivotArea>
    </format>
    <format dxfId="22587">
      <pivotArea dataOnly="0" labelOnly="1" grandCol="1" outline="0" fieldPosition="0"/>
    </format>
    <format dxfId="22586">
      <pivotArea dataOnly="0" labelOnly="1" grandRow="1" outline="0" fieldPosition="0"/>
    </format>
    <format dxfId="22585">
      <pivotArea type="origin" dataOnly="0" labelOnly="1" outline="0" fieldPosition="0"/>
    </format>
    <format dxfId="22584">
      <pivotArea dataOnly="0" labelOnly="1" grandRow="1" outline="0" fieldPosition="0"/>
    </format>
    <format dxfId="22583">
      <pivotArea type="origin" dataOnly="0" labelOnly="1" outline="0" fieldPosition="0"/>
    </format>
    <format dxfId="22582">
      <pivotArea dataOnly="0" labelOnly="1" grandRow="1" outline="0" fieldPosition="0"/>
    </format>
    <format dxfId="22581">
      <pivotArea type="origin" dataOnly="0" labelOnly="1" outline="0" fieldPosition="0"/>
    </format>
    <format dxfId="22580">
      <pivotArea dataOnly="0" labelOnly="1" grandRow="1" outline="0" fieldPosition="0"/>
    </format>
    <format dxfId="22579">
      <pivotArea type="origin" dataOnly="0" labelOnly="1" outline="0" fieldPosition="0"/>
    </format>
    <format dxfId="22578">
      <pivotArea dataOnly="0" labelOnly="1" grandRow="1" outline="0" fieldPosition="0"/>
    </format>
    <format dxfId="22577">
      <pivotArea outline="0" collapsedLevelsAreSubtotals="1" fieldPosition="0"/>
    </format>
    <format dxfId="22576">
      <pivotArea dataOnly="0" labelOnly="1" grandRow="1" outline="0" fieldPosition="0"/>
    </format>
    <format dxfId="22575">
      <pivotArea dataOnly="0" labelOnly="1" outline="0" fieldPosition="0">
        <references count="1">
          <reference field="23" count="0"/>
        </references>
      </pivotArea>
    </format>
    <format dxfId="22574">
      <pivotArea dataOnly="0" labelOnly="1" grandCol="1" outline="0" fieldPosition="0"/>
    </format>
    <format dxfId="22573">
      <pivotArea outline="0" collapsedLevelsAreSubtotals="1" fieldPosition="0"/>
    </format>
    <format dxfId="22572">
      <pivotArea dataOnly="0" labelOnly="1" grandRow="1" outline="0" fieldPosition="0"/>
    </format>
    <format dxfId="22571">
      <pivotArea dataOnly="0" labelOnly="1" outline="0" fieldPosition="0">
        <references count="1">
          <reference field="23" count="0"/>
        </references>
      </pivotArea>
    </format>
    <format dxfId="22570">
      <pivotArea dataOnly="0" labelOnly="1" grandCol="1" outline="0" fieldPosition="0"/>
    </format>
    <format dxfId="22569">
      <pivotArea outline="0" collapsedLevelsAreSubtotals="1" fieldPosition="0"/>
    </format>
    <format dxfId="22568">
      <pivotArea dataOnly="0" labelOnly="1" grandRow="1" outline="0" fieldPosition="0"/>
    </format>
    <format dxfId="22567">
      <pivotArea dataOnly="0" labelOnly="1" outline="0" fieldPosition="0">
        <references count="1">
          <reference field="23" count="0"/>
        </references>
      </pivotArea>
    </format>
    <format dxfId="22566">
      <pivotArea dataOnly="0" labelOnly="1" grandCol="1" outline="0" fieldPosition="0"/>
    </format>
    <format dxfId="22565">
      <pivotArea dataOnly="0" labelOnly="1" outline="0" fieldPosition="0">
        <references count="1">
          <reference field="23" count="0"/>
        </references>
      </pivotArea>
    </format>
    <format dxfId="22564">
      <pivotArea dataOnly="0" labelOnly="1" grandCol="1" outline="0" fieldPosition="0"/>
    </format>
    <format dxfId="22563">
      <pivotArea outline="0" collapsedLevelsAreSubtotals="1" fieldPosition="0"/>
    </format>
    <format dxfId="22562">
      <pivotArea dataOnly="0" labelOnly="1" grandRow="1" outline="0" fieldPosition="0"/>
    </format>
    <format dxfId="22561">
      <pivotArea dataOnly="0" labelOnly="1" outline="0" fieldPosition="0">
        <references count="1">
          <reference field="23" count="0"/>
        </references>
      </pivotArea>
    </format>
    <format dxfId="22560">
      <pivotArea dataOnly="0" labelOnly="1" grandCol="1" outline="0" fieldPosition="0"/>
    </format>
    <format dxfId="22559">
      <pivotArea outline="0" collapsedLevelsAreSubtotals="1" fieldPosition="0"/>
    </format>
    <format dxfId="22558">
      <pivotArea dataOnly="0" labelOnly="1" grandRow="1" outline="0" fieldPosition="0"/>
    </format>
    <format dxfId="22557">
      <pivotArea dataOnly="0" labelOnly="1" outline="0" fieldPosition="0">
        <references count="1">
          <reference field="23" count="0"/>
        </references>
      </pivotArea>
    </format>
    <format dxfId="22556">
      <pivotArea dataOnly="0" labelOnly="1" grandCol="1" outline="0" fieldPosition="0"/>
    </format>
    <format dxfId="22555">
      <pivotArea dataOnly="0" labelOnly="1" outline="0" fieldPosition="0">
        <references count="1">
          <reference field="23" count="0"/>
        </references>
      </pivotArea>
    </format>
    <format dxfId="22554">
      <pivotArea dataOnly="0" labelOnly="1" grandCol="1" outline="0" fieldPosition="0"/>
    </format>
    <format dxfId="22553">
      <pivotArea type="all" dataOnly="0" outline="0" fieldPosition="0"/>
    </format>
    <format dxfId="22552">
      <pivotArea outline="0" collapsedLevelsAreSubtotals="1" fieldPosition="0"/>
    </format>
    <format dxfId="22551">
      <pivotArea type="origin" dataOnly="0" labelOnly="1" outline="0" fieldPosition="0"/>
    </format>
    <format dxfId="22550">
      <pivotArea field="23" type="button" dataOnly="0" labelOnly="1" outline="0" axis="axisCol" fieldPosition="0"/>
    </format>
    <format dxfId="22549">
      <pivotArea type="topRight" dataOnly="0" labelOnly="1" outline="0" fieldPosition="0"/>
    </format>
    <format dxfId="22548">
      <pivotArea dataOnly="0" labelOnly="1" grandRow="1" outline="0" fieldPosition="0"/>
    </format>
    <format dxfId="22547">
      <pivotArea dataOnly="0" labelOnly="1" outline="0" fieldPosition="0">
        <references count="1">
          <reference field="23" count="0"/>
        </references>
      </pivotArea>
    </format>
    <format dxfId="22546">
      <pivotArea dataOnly="0" labelOnly="1" grandCol="1" outline="0" fieldPosition="0"/>
    </format>
    <format dxfId="22545">
      <pivotArea type="all" dataOnly="0" outline="0" fieldPosition="0"/>
    </format>
    <format dxfId="22544">
      <pivotArea outline="0" collapsedLevelsAreSubtotals="1" fieldPosition="0"/>
    </format>
    <format dxfId="22543">
      <pivotArea type="origin" dataOnly="0" labelOnly="1" outline="0" fieldPosition="0"/>
    </format>
    <format dxfId="22542">
      <pivotArea field="23" type="button" dataOnly="0" labelOnly="1" outline="0" axis="axisCol" fieldPosition="0"/>
    </format>
    <format dxfId="22541">
      <pivotArea type="topRight" dataOnly="0" labelOnly="1" outline="0" fieldPosition="0"/>
    </format>
    <format dxfId="22540">
      <pivotArea dataOnly="0" labelOnly="1" grandRow="1" outline="0" fieldPosition="0"/>
    </format>
    <format dxfId="22539">
      <pivotArea dataOnly="0" labelOnly="1" outline="0" fieldPosition="0">
        <references count="1">
          <reference field="23" count="0"/>
        </references>
      </pivotArea>
    </format>
    <format dxfId="22538">
      <pivotArea dataOnly="0" labelOnly="1" grandCol="1" outline="0" fieldPosition="0"/>
    </format>
    <format dxfId="22537">
      <pivotArea field="23" type="button" dataOnly="0" labelOnly="1" outline="0" axis="axisCol" fieldPosition="0"/>
    </format>
    <format dxfId="22536">
      <pivotArea type="topRight" dataOnly="0" labelOnly="1" outline="0" fieldPosition="0"/>
    </format>
    <format dxfId="22535">
      <pivotArea outline="0" collapsedLevelsAreSubtotals="1" fieldPosition="0"/>
    </format>
    <format dxfId="22534">
      <pivotArea dataOnly="0" labelOnly="1" outline="0" fieldPosition="0">
        <references count="1">
          <reference field="15" count="0"/>
        </references>
      </pivotArea>
    </format>
    <format dxfId="22533">
      <pivotArea grandRow="1" outline="0" collapsedLevelsAreSubtotals="1" fieldPosition="0"/>
    </format>
    <format dxfId="22532">
      <pivotArea dataOnly="0" labelOnly="1" grandRow="1" outline="0" fieldPosition="0"/>
    </format>
    <format dxfId="22531">
      <pivotArea field="15" type="button" dataOnly="0" labelOnly="1" outline="0" axis="axisRow" fieldPosition="0"/>
    </format>
    <format dxfId="22530">
      <pivotArea dataOnly="0" labelOnly="1" outline="0" fieldPosition="0">
        <references count="1">
          <reference field="23" count="0"/>
        </references>
      </pivotArea>
    </format>
    <format dxfId="22529">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8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2726">
      <pivotArea outline="0" collapsedLevelsAreSubtotals="1" fieldPosition="0"/>
    </format>
    <format dxfId="22725">
      <pivotArea dataOnly="0" labelOnly="1" grandCol="1" outline="0" fieldPosition="0"/>
    </format>
    <format dxfId="22724">
      <pivotArea outline="0" collapsedLevelsAreSubtotals="1" fieldPosition="0"/>
    </format>
    <format dxfId="22723">
      <pivotArea dataOnly="0" labelOnly="1" grandCol="1" outline="0" fieldPosition="0"/>
    </format>
    <format dxfId="22722">
      <pivotArea dataOnly="0" labelOnly="1" grandRow="1" outline="0" fieldPosition="0"/>
    </format>
    <format dxfId="22721">
      <pivotArea dataOnly="0" labelOnly="1" grandCol="1" outline="0" fieldPosition="0"/>
    </format>
    <format dxfId="22720">
      <pivotArea dataOnly="0" labelOnly="1" grandCol="1" outline="0" fieldPosition="0"/>
    </format>
    <format dxfId="22719">
      <pivotArea dataOnly="0" labelOnly="1" grandCol="1" outline="0" fieldPosition="0"/>
    </format>
    <format dxfId="22718">
      <pivotArea dataOnly="0" labelOnly="1" grandCol="1" outline="0" fieldPosition="0"/>
    </format>
    <format dxfId="22717">
      <pivotArea grandRow="1" outline="0" collapsedLevelsAreSubtotals="1" fieldPosition="0"/>
    </format>
    <format dxfId="22716">
      <pivotArea dataOnly="0" labelOnly="1" grandRow="1" outline="0" fieldPosition="0"/>
    </format>
    <format dxfId="22715">
      <pivotArea dataOnly="0" labelOnly="1" grandRow="1" outline="0" fieldPosition="0"/>
    </format>
    <format dxfId="22714">
      <pivotArea grandRow="1" outline="0" collapsedLevelsAreSubtotals="1" fieldPosition="0"/>
    </format>
    <format dxfId="22713">
      <pivotArea dataOnly="0" labelOnly="1" grandRow="1" outline="0" fieldPosition="0"/>
    </format>
    <format dxfId="22712">
      <pivotArea grandRow="1" outline="0" collapsedLevelsAreSubtotals="1" fieldPosition="0"/>
    </format>
    <format dxfId="22711">
      <pivotArea dataOnly="0" labelOnly="1" grandRow="1" outline="0" fieldPosition="0"/>
    </format>
    <format dxfId="22710">
      <pivotArea grandRow="1" outline="0" collapsedLevelsAreSubtotals="1" fieldPosition="0"/>
    </format>
    <format dxfId="22709">
      <pivotArea grandRow="1" outline="0" collapsedLevelsAreSubtotals="1" fieldPosition="0"/>
    </format>
    <format dxfId="22708">
      <pivotArea dataOnly="0" labelOnly="1" grandRow="1" outline="0" fieldPosition="0"/>
    </format>
    <format dxfId="22707">
      <pivotArea dataOnly="0" labelOnly="1" grandRow="1" outline="0" fieldPosition="0"/>
    </format>
    <format dxfId="22706">
      <pivotArea dataOnly="0" labelOnly="1" grandRow="1" outline="0" fieldPosition="0"/>
    </format>
    <format dxfId="22705">
      <pivotArea dataOnly="0" labelOnly="1" grandRow="1" outline="0" fieldPosition="0"/>
    </format>
    <format dxfId="22704">
      <pivotArea grandRow="1" outline="0" collapsedLevelsAreSubtotals="1" fieldPosition="0"/>
    </format>
    <format dxfId="22703">
      <pivotArea dataOnly="0" labelOnly="1" grandRow="1" outline="0" fieldPosition="0"/>
    </format>
    <format dxfId="22702">
      <pivotArea dataOnly="0" labelOnly="1" grandCol="1" outline="0" fieldPosition="0"/>
    </format>
    <format dxfId="22701">
      <pivotArea grandRow="1" outline="0" collapsedLevelsAreSubtotals="1" fieldPosition="0"/>
    </format>
    <format dxfId="22700">
      <pivotArea dataOnly="0" labelOnly="1" grandRow="1" outline="0" fieldPosition="0"/>
    </format>
    <format dxfId="22699">
      <pivotArea grandRow="1" outline="0" collapsedLevelsAreSubtotals="1" fieldPosition="0"/>
    </format>
    <format dxfId="22698">
      <pivotArea dataOnly="0" labelOnly="1" grandRow="1" outline="0" fieldPosition="0"/>
    </format>
    <format dxfId="22697">
      <pivotArea dataOnly="0" labelOnly="1" grandCol="1" outline="0" fieldPosition="0"/>
    </format>
    <format dxfId="22696">
      <pivotArea dataOnly="0" labelOnly="1" grandCol="1" outline="0" fieldPosition="0"/>
    </format>
    <format dxfId="22695">
      <pivotArea grandRow="1" grandCol="1" outline="0" collapsedLevelsAreSubtotals="1" fieldPosition="0"/>
    </format>
    <format dxfId="22694">
      <pivotArea dataOnly="0" labelOnly="1" grandCol="1" outline="0" fieldPosition="0"/>
    </format>
    <format dxfId="22693">
      <pivotArea dataOnly="0" labelOnly="1" grandCol="1" outline="0" fieldPosition="0"/>
    </format>
    <format dxfId="22692">
      <pivotArea grandRow="1" outline="0" collapsedLevelsAreSubtotals="1" fieldPosition="0"/>
    </format>
    <format dxfId="22691">
      <pivotArea grandRow="1" outline="0" collapsedLevelsAreSubtotals="1" fieldPosition="0"/>
    </format>
    <format dxfId="22690">
      <pivotArea type="origin" dataOnly="0" labelOnly="1" outline="0" fieldPosition="0"/>
    </format>
    <format dxfId="22689">
      <pivotArea type="origin" dataOnly="0" labelOnly="1" outline="0" fieldPosition="0"/>
    </format>
    <format dxfId="22688">
      <pivotArea type="origin" dataOnly="0" labelOnly="1" outline="0" fieldPosition="0"/>
    </format>
    <format dxfId="22687">
      <pivotArea type="topRight" dataOnly="0" labelOnly="1" outline="0" fieldPosition="0"/>
    </format>
    <format dxfId="22686">
      <pivotArea dataOnly="0" labelOnly="1" grandRow="1" outline="0" fieldPosition="0"/>
    </format>
    <format dxfId="22685">
      <pivotArea grandRow="1" outline="0" collapsedLevelsAreSubtotals="1" fieldPosition="0"/>
    </format>
    <format dxfId="22684">
      <pivotArea dataOnly="0" labelOnly="1" grandRow="1" outline="0" fieldPosition="0"/>
    </format>
    <format dxfId="22683">
      <pivotArea dataOnly="0" labelOnly="1" grandRow="1" outline="0" fieldPosition="0"/>
    </format>
    <format dxfId="22682">
      <pivotArea grandRow="1" outline="0" collapsedLevelsAreSubtotals="1" fieldPosition="0"/>
    </format>
    <format dxfId="22681">
      <pivotArea dataOnly="0" labelOnly="1" grandRow="1" outline="0" fieldPosition="0"/>
    </format>
    <format dxfId="22680">
      <pivotArea grandRow="1" outline="0" collapsedLevelsAreSubtotals="1" fieldPosition="0"/>
    </format>
    <format dxfId="22679">
      <pivotArea dataOnly="0" labelOnly="1" grandRow="1" outline="0" fieldPosition="0"/>
    </format>
    <format dxfId="22678">
      <pivotArea dataOnly="0" labelOnly="1" grandRow="1" outline="0" fieldPosition="0"/>
    </format>
    <format dxfId="22677">
      <pivotArea dataOnly="0" labelOnly="1" grandRow="1" outline="0" fieldPosition="0"/>
    </format>
    <format dxfId="22676">
      <pivotArea dataOnly="0" labelOnly="1" grandRow="1" outline="0" fieldPosition="0"/>
    </format>
    <format dxfId="22675">
      <pivotArea field="12" type="button" dataOnly="0" labelOnly="1" outline="0" axis="axisPage" fieldPosition="0"/>
    </format>
    <format dxfId="22674">
      <pivotArea type="origin" dataOnly="0" labelOnly="1" outline="0" fieldPosition="0"/>
    </format>
    <format dxfId="22673">
      <pivotArea dataOnly="0" labelOnly="1" grandRow="1" outline="0" fieldPosition="0"/>
    </format>
    <format dxfId="22672">
      <pivotArea field="12" type="button" dataOnly="0" labelOnly="1" outline="0" axis="axisPage" fieldPosition="0"/>
    </format>
    <format dxfId="22671">
      <pivotArea type="origin" dataOnly="0" labelOnly="1" outline="0" fieldPosition="0"/>
    </format>
    <format dxfId="22670">
      <pivotArea dataOnly="0" labelOnly="1" grandRow="1" outline="0" fieldPosition="0"/>
    </format>
    <format dxfId="22669">
      <pivotArea field="12" type="button" dataOnly="0" labelOnly="1" outline="0" axis="axisPage" fieldPosition="0"/>
    </format>
    <format dxfId="22668">
      <pivotArea type="origin" dataOnly="0" labelOnly="1" outline="0" fieldPosition="0"/>
    </format>
    <format dxfId="22667">
      <pivotArea dataOnly="0" labelOnly="1" grandRow="1" outline="0" fieldPosition="0"/>
    </format>
    <format dxfId="22666">
      <pivotArea field="12" type="button" dataOnly="0" labelOnly="1" outline="0" axis="axisPage" fieldPosition="0"/>
    </format>
    <format dxfId="22665">
      <pivotArea type="origin" dataOnly="0" labelOnly="1" outline="0" fieldPosition="0"/>
    </format>
    <format dxfId="22664">
      <pivotArea dataOnly="0" labelOnly="1" grandRow="1" outline="0" fieldPosition="0"/>
    </format>
    <format dxfId="22663">
      <pivotArea grandRow="1" outline="0" collapsedLevelsAreSubtotals="1" fieldPosition="0"/>
    </format>
    <format dxfId="22662">
      <pivotArea grandRow="1" outline="0" collapsedLevelsAreSubtotals="1" fieldPosition="0"/>
    </format>
    <format dxfId="22661">
      <pivotArea type="origin" dataOnly="0" labelOnly="1" outline="0" fieldPosition="0"/>
    </format>
    <format dxfId="22660">
      <pivotArea field="14" type="button" dataOnly="0" labelOnly="1" outline="0" axis="axisCol" fieldPosition="0"/>
    </format>
    <format dxfId="22659">
      <pivotArea type="topRight" dataOnly="0" labelOnly="1" outline="0" offset="A1" fieldPosition="0"/>
    </format>
    <format dxfId="22658">
      <pivotArea grandRow="1" outline="0" collapsedLevelsAreSubtotals="1" fieldPosition="0"/>
    </format>
    <format dxfId="22657">
      <pivotArea grandRow="1" outline="0" collapsedLevelsAreSubtotals="1" fieldPosition="0"/>
    </format>
    <format dxfId="22656">
      <pivotArea outline="0" collapsedLevelsAreSubtotals="1" fieldPosition="0"/>
    </format>
    <format dxfId="22655">
      <pivotArea field="15" type="button" dataOnly="0" labelOnly="1" outline="0" axis="axisRow" fieldPosition="0"/>
    </format>
    <format dxfId="22654">
      <pivotArea dataOnly="0" labelOnly="1" outline="0" fieldPosition="0">
        <references count="1">
          <reference field="15" count="0"/>
        </references>
      </pivotArea>
    </format>
    <format dxfId="22653">
      <pivotArea dataOnly="0" labelOnly="1" grandRow="1" outline="0" fieldPosition="0"/>
    </format>
    <format dxfId="22652">
      <pivotArea dataOnly="0" labelOnly="1" outline="0" fieldPosition="0">
        <references count="1">
          <reference field="14" count="0"/>
        </references>
      </pivotArea>
    </format>
    <format dxfId="2265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8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F147" firstHeaderRow="1" firstDataRow="2" firstDataCol="1" rowPageCount="2" colPageCount="1"/>
  <pivotFields count="162">
    <pivotField showAll="0"/>
    <pivotField showAll="0"/>
    <pivotField showAll="0"/>
    <pivotField axis="axisPage" multipleItemSelectionAllowed="1" showAll="0">
      <items count="32">
        <item h="1" x="1"/>
        <item h="1" x="16"/>
        <item h="1" x="15"/>
        <item h="1" x="4"/>
        <item h="1" x="17"/>
        <item h="1" x="7"/>
        <item h="1" x="11"/>
        <item h="1" x="28"/>
        <item h="1" x="5"/>
        <item h="1" x="13"/>
        <item h="1" x="20"/>
        <item h="1" x="6"/>
        <item h="1" x="22"/>
        <item h="1" x="3"/>
        <item h="1" x="10"/>
        <item h="1" x="12"/>
        <item h="1" x="24"/>
        <item h="1" x="21"/>
        <item h="1" x="0"/>
        <item h="1" m="1" x="30"/>
        <item h="1" x="26"/>
        <item h="1" x="14"/>
        <item h="1" x="9"/>
        <item h="1" x="29"/>
        <item h="1" x="2"/>
        <item h="1" x="23"/>
        <item h="1" x="19"/>
        <item x="8"/>
        <item h="1" x="18"/>
        <item h="1" x="25"/>
        <item h="1" x="2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0">
    <i>
      <x/>
    </i>
    <i>
      <x v="2"/>
    </i>
    <i>
      <x v="4"/>
    </i>
    <i>
      <x v="6"/>
    </i>
    <i>
      <x v="7"/>
    </i>
    <i>
      <x v="9"/>
    </i>
    <i>
      <x v="10"/>
    </i>
    <i>
      <x v="14"/>
    </i>
    <i>
      <x v="17"/>
    </i>
    <i t="grand">
      <x/>
    </i>
  </rowItems>
  <colFields count="1">
    <field x="12"/>
  </colFields>
  <colItems count="5">
    <i>
      <x/>
    </i>
    <i>
      <x v="1"/>
    </i>
    <i>
      <x v="2"/>
    </i>
    <i>
      <x v="3"/>
    </i>
    <i>
      <x v="4"/>
    </i>
  </colItems>
  <pageFields count="2">
    <pageField fld="3" hier="-1"/>
    <pageField fld="52" hier="-1"/>
  </pageFields>
  <dataFields count="1">
    <dataField name="Sum of POS" fld="38" baseField="0" baseItem="0" numFmtId="4"/>
  </dataFields>
  <formats count="92">
    <format dxfId="22818">
      <pivotArea grandRow="1" outline="0" collapsedLevelsAreSubtotals="1" fieldPosition="0"/>
    </format>
    <format dxfId="22817">
      <pivotArea outline="0" collapsedLevelsAreSubtotals="1" fieldPosition="0"/>
    </format>
    <format dxfId="22816">
      <pivotArea dataOnly="0" labelOnly="1" grandCol="1" outline="0" fieldPosition="0"/>
    </format>
    <format dxfId="22815">
      <pivotArea outline="0" collapsedLevelsAreSubtotals="1" fieldPosition="0"/>
    </format>
    <format dxfId="22814">
      <pivotArea dataOnly="0" labelOnly="1" grandRow="1" outline="0" fieldPosition="0"/>
    </format>
    <format dxfId="22813">
      <pivotArea dataOnly="0" labelOnly="1" grandCol="1" outline="0" fieldPosition="0"/>
    </format>
    <format dxfId="22812">
      <pivotArea outline="0" collapsedLevelsAreSubtotals="1" fieldPosition="0"/>
    </format>
    <format dxfId="22811">
      <pivotArea dataOnly="0" labelOnly="1" grandRow="1" outline="0" fieldPosition="0"/>
    </format>
    <format dxfId="22810">
      <pivotArea dataOnly="0" labelOnly="1" grandCol="1" outline="0" fieldPosition="0"/>
    </format>
    <format dxfId="22809">
      <pivotArea outline="0" collapsedLevelsAreSubtotals="1" fieldPosition="0"/>
    </format>
    <format dxfId="22808">
      <pivotArea dataOnly="0" labelOnly="1" grandRow="1" outline="0" fieldPosition="0"/>
    </format>
    <format dxfId="22807">
      <pivotArea dataOnly="0" labelOnly="1" grandCol="1" outline="0" fieldPosition="0"/>
    </format>
    <format dxfId="22806">
      <pivotArea outline="0" collapsedLevelsAreSubtotals="1" fieldPosition="0"/>
    </format>
    <format dxfId="22805">
      <pivotArea dataOnly="0" labelOnly="1" grandRow="1" outline="0" fieldPosition="0"/>
    </format>
    <format dxfId="22804">
      <pivotArea dataOnly="0" labelOnly="1" grandCol="1" outline="0" fieldPosition="0"/>
    </format>
    <format dxfId="22803">
      <pivotArea type="all" dataOnly="0" outline="0" fieldPosition="0"/>
    </format>
    <format dxfId="22802">
      <pivotArea outline="0" collapsedLevelsAreSubtotals="1" fieldPosition="0"/>
    </format>
    <format dxfId="22801">
      <pivotArea dataOnly="0" labelOnly="1" grandRow="1" outline="0" fieldPosition="0"/>
    </format>
    <format dxfId="22800">
      <pivotArea outline="0" collapsedLevelsAreSubtotals="1" fieldPosition="0"/>
    </format>
    <format dxfId="22799">
      <pivotArea dataOnly="0" labelOnly="1" grandRow="1" outline="0" fieldPosition="0"/>
    </format>
    <format dxfId="22798">
      <pivotArea outline="0" collapsedLevelsAreSubtotals="1" fieldPosition="0"/>
    </format>
    <format dxfId="22797">
      <pivotArea dataOnly="0" labelOnly="1" grandRow="1" outline="0" fieldPosition="0"/>
    </format>
    <format dxfId="22796">
      <pivotArea type="all" dataOnly="0" outline="0" fieldPosition="0"/>
    </format>
    <format dxfId="22795">
      <pivotArea outline="0" collapsedLevelsAreSubtotals="1" fieldPosition="0"/>
    </format>
    <format dxfId="22794">
      <pivotArea dataOnly="0" labelOnly="1" grandRow="1" outline="0" fieldPosition="0"/>
    </format>
    <format dxfId="22793">
      <pivotArea grandRow="1" outline="0" collapsedLevelsAreSubtotals="1" fieldPosition="0"/>
    </format>
    <format dxfId="22792">
      <pivotArea dataOnly="0" labelOnly="1" grandRow="1" outline="0" fieldPosition="0"/>
    </format>
    <format dxfId="22791">
      <pivotArea outline="0" collapsedLevelsAreSubtotals="1" fieldPosition="0"/>
    </format>
    <format dxfId="22790">
      <pivotArea dataOnly="0" labelOnly="1" grandRow="1" outline="0" fieldPosition="0"/>
    </format>
    <format dxfId="22789">
      <pivotArea outline="0" collapsedLevelsAreSubtotals="1" fieldPosition="0"/>
    </format>
    <format dxfId="22788">
      <pivotArea dataOnly="0" labelOnly="1" grandRow="1" outline="0" fieldPosition="0"/>
    </format>
    <format dxfId="22787">
      <pivotArea type="all" dataOnly="0" outline="0" fieldPosition="0"/>
    </format>
    <format dxfId="22786">
      <pivotArea outline="0" collapsedLevelsAreSubtotals="1" fieldPosition="0"/>
    </format>
    <format dxfId="22785">
      <pivotArea dataOnly="0" labelOnly="1" grandRow="1" outline="0" fieldPosition="0"/>
    </format>
    <format dxfId="22784">
      <pivotArea grandRow="1" outline="0" collapsedLevelsAreSubtotals="1" fieldPosition="0"/>
    </format>
    <format dxfId="22783">
      <pivotArea type="all" dataOnly="0" outline="0" fieldPosition="0"/>
    </format>
    <format dxfId="22782">
      <pivotArea outline="0" collapsedLevelsAreSubtotals="1" fieldPosition="0"/>
    </format>
    <format dxfId="22781">
      <pivotArea dataOnly="0" labelOnly="1" grandRow="1" outline="0" fieldPosition="0"/>
    </format>
    <format dxfId="22780">
      <pivotArea type="all" dataOnly="0" outline="0" fieldPosition="0"/>
    </format>
    <format dxfId="22779">
      <pivotArea outline="0" collapsedLevelsAreSubtotals="1" fieldPosition="0"/>
    </format>
    <format dxfId="22778">
      <pivotArea dataOnly="0" labelOnly="1" grandRow="1" outline="0" fieldPosition="0"/>
    </format>
    <format dxfId="22777">
      <pivotArea grandRow="1" outline="0" collapsedLevelsAreSubtotals="1" fieldPosition="0"/>
    </format>
    <format dxfId="22776">
      <pivotArea outline="0" collapsedLevelsAreSubtotals="1" fieldPosition="0"/>
    </format>
    <format dxfId="22775">
      <pivotArea dataOnly="0" labelOnly="1" fieldPosition="0">
        <references count="1">
          <reference field="12" count="1">
            <x v="0"/>
          </reference>
        </references>
      </pivotArea>
    </format>
    <format dxfId="22774">
      <pivotArea outline="0" collapsedLevelsAreSubtotals="1" fieldPosition="0"/>
    </format>
    <format dxfId="22773">
      <pivotArea grandRow="1" outline="0" collapsedLevelsAreSubtotals="1" fieldPosition="0"/>
    </format>
    <format dxfId="22772">
      <pivotArea outline="0" collapsedLevelsAreSubtotals="1" fieldPosition="0"/>
    </format>
    <format dxfId="22771">
      <pivotArea dataOnly="0" labelOnly="1" grandRow="1" outline="0" fieldPosition="0"/>
    </format>
    <format dxfId="22770">
      <pivotArea dataOnly="0" labelOnly="1" fieldPosition="0">
        <references count="1">
          <reference field="12" count="1">
            <x v="0"/>
          </reference>
        </references>
      </pivotArea>
    </format>
    <format dxfId="22769">
      <pivotArea dataOnly="0" labelOnly="1" fieldPosition="0">
        <references count="1">
          <reference field="12" count="0"/>
        </references>
      </pivotArea>
    </format>
    <format dxfId="22768">
      <pivotArea dataOnly="0" labelOnly="1" fieldPosition="0">
        <references count="1">
          <reference field="12" count="0"/>
        </references>
      </pivotArea>
    </format>
    <format dxfId="22767">
      <pivotArea grandRow="1" outline="0" collapsedLevelsAreSubtotals="1" fieldPosition="0"/>
    </format>
    <format dxfId="22766">
      <pivotArea dataOnly="0" labelOnly="1" grandRow="1" outline="0" fieldPosition="0"/>
    </format>
    <format dxfId="22765">
      <pivotArea dataOnly="0" labelOnly="1" fieldPosition="0">
        <references count="1">
          <reference field="12" count="0"/>
        </references>
      </pivotArea>
    </format>
    <format dxfId="22764">
      <pivotArea dataOnly="0" labelOnly="1" grandRow="1" outline="0" fieldPosition="0"/>
    </format>
    <format dxfId="22763">
      <pivotArea dataOnly="0" labelOnly="1" grandRow="1" outline="0" fieldPosition="0"/>
    </format>
    <format dxfId="22762">
      <pivotArea dataOnly="0" labelOnly="1" grandRow="1" outline="0" fieldPosition="0"/>
    </format>
    <format dxfId="22761">
      <pivotArea field="3" type="button" dataOnly="0" labelOnly="1" outline="0" axis="axisPage" fieldPosition="0"/>
    </format>
    <format dxfId="22760">
      <pivotArea type="origin" dataOnly="0" labelOnly="1" outline="0" fieldPosition="0"/>
    </format>
    <format dxfId="22759">
      <pivotArea dataOnly="0" labelOnly="1" grandRow="1" outline="0" fieldPosition="0"/>
    </format>
    <format dxfId="22758">
      <pivotArea field="3" type="button" dataOnly="0" labelOnly="1" outline="0" axis="axisPage" fieldPosition="0"/>
    </format>
    <format dxfId="22757">
      <pivotArea type="origin" dataOnly="0" labelOnly="1" outline="0" fieldPosition="0"/>
    </format>
    <format dxfId="22756">
      <pivotArea dataOnly="0" labelOnly="1" grandRow="1" outline="0" fieldPosition="0"/>
    </format>
    <format dxfId="22755">
      <pivotArea field="3" type="button" dataOnly="0" labelOnly="1" outline="0" axis="axisPage" fieldPosition="0"/>
    </format>
    <format dxfId="22754">
      <pivotArea type="origin" dataOnly="0" labelOnly="1" outline="0" fieldPosition="0"/>
    </format>
    <format dxfId="22753">
      <pivotArea dataOnly="0" labelOnly="1" grandRow="1" outline="0" fieldPosition="0"/>
    </format>
    <format dxfId="22752">
      <pivotArea field="3" type="button" dataOnly="0" labelOnly="1" outline="0" axis="axisPage" fieldPosition="0"/>
    </format>
    <format dxfId="22751">
      <pivotArea type="origin" dataOnly="0" labelOnly="1" outline="0" fieldPosition="0"/>
    </format>
    <format dxfId="22750">
      <pivotArea dataOnly="0" labelOnly="1" grandRow="1" outline="0" fieldPosition="0"/>
    </format>
    <format dxfId="22749">
      <pivotArea dataOnly="0" labelOnly="1" fieldPosition="0">
        <references count="1">
          <reference field="12" count="1">
            <x v="0"/>
          </reference>
        </references>
      </pivotArea>
    </format>
    <format dxfId="22748">
      <pivotArea dataOnly="0" labelOnly="1" fieldPosition="0">
        <references count="1">
          <reference field="12" count="1">
            <x v="1"/>
          </reference>
        </references>
      </pivotArea>
    </format>
    <format dxfId="22747">
      <pivotArea dataOnly="0" labelOnly="1" fieldPosition="0">
        <references count="1">
          <reference field="12" count="1">
            <x v="0"/>
          </reference>
        </references>
      </pivotArea>
    </format>
    <format dxfId="22746">
      <pivotArea dataOnly="0" labelOnly="1" fieldPosition="0">
        <references count="1">
          <reference field="12" count="1">
            <x v="1"/>
          </reference>
        </references>
      </pivotArea>
    </format>
    <format dxfId="22745">
      <pivotArea field="12" grandRow="1" outline="0" collapsedLevelsAreSubtotals="1" axis="axisCol" fieldPosition="0">
        <references count="1">
          <reference field="12" count="1" selected="0">
            <x v="0"/>
          </reference>
        </references>
      </pivotArea>
    </format>
    <format dxfId="22744">
      <pivotArea field="12" grandRow="1" outline="0" collapsedLevelsAreSubtotals="1" axis="axisCol" fieldPosition="0">
        <references count="1">
          <reference field="12" count="1" selected="0">
            <x v="0"/>
          </reference>
        </references>
      </pivotArea>
    </format>
    <format dxfId="22743">
      <pivotArea dataOnly="0" labelOnly="1" outline="0" fieldPosition="0">
        <references count="1">
          <reference field="3" count="0"/>
        </references>
      </pivotArea>
    </format>
    <format dxfId="22742">
      <pivotArea dataOnly="0" labelOnly="1" fieldPosition="0">
        <references count="1">
          <reference field="12" count="2">
            <x v="0"/>
            <x v="1"/>
          </reference>
        </references>
      </pivotArea>
    </format>
    <format dxfId="22741">
      <pivotArea collapsedLevelsAreSubtotals="1" fieldPosition="0">
        <references count="2">
          <reference field="12" count="1" selected="0">
            <x v="0"/>
          </reference>
          <reference field="15" count="1">
            <x v="0"/>
          </reference>
        </references>
      </pivotArea>
    </format>
    <format dxfId="22740">
      <pivotArea grandRow="1" outline="0" collapsedLevelsAreSubtotals="1" fieldPosition="0"/>
    </format>
    <format dxfId="22739">
      <pivotArea dataOnly="0" labelOnly="1" fieldPosition="0">
        <references count="1">
          <reference field="12" count="1">
            <x v="0"/>
          </reference>
        </references>
      </pivotArea>
    </format>
    <format dxfId="22738">
      <pivotArea type="all" dataOnly="0" outline="0" fieldPosition="0"/>
    </format>
    <format dxfId="22737">
      <pivotArea type="origin" dataOnly="0" labelOnly="1" outline="0" fieldPosition="0"/>
    </format>
    <format dxfId="22736">
      <pivotArea field="12" type="button" dataOnly="0" labelOnly="1" outline="0" axis="axisCol" fieldPosition="0"/>
    </format>
    <format dxfId="22735">
      <pivotArea type="topRight" dataOnly="0" labelOnly="1" outline="0" fieldPosition="0"/>
    </format>
    <format dxfId="22734">
      <pivotArea collapsedLevelsAreSubtotals="1" fieldPosition="0">
        <references count="1">
          <reference field="15" count="0"/>
        </references>
      </pivotArea>
    </format>
    <format dxfId="22733">
      <pivotArea outline="0" collapsedLevelsAreSubtotals="1" fieldPosition="0"/>
    </format>
    <format dxfId="22732">
      <pivotArea field="15" type="button" dataOnly="0" labelOnly="1" outline="0" axis="axisRow" fieldPosition="0"/>
    </format>
    <format dxfId="22731">
      <pivotArea dataOnly="0" labelOnly="1" fieldPosition="0">
        <references count="1">
          <reference field="15" count="0"/>
        </references>
      </pivotArea>
    </format>
    <format dxfId="22730">
      <pivotArea dataOnly="0" labelOnly="1" grandRow="1" outline="0" fieldPosition="0"/>
    </format>
    <format dxfId="22729">
      <pivotArea dataOnly="0" labelOnly="1" fieldPosition="0">
        <references count="1">
          <reference field="12" count="0"/>
        </references>
      </pivotArea>
    </format>
    <format dxfId="22728">
      <pivotArea field="15" type="button" dataOnly="0" labelOnly="1" outline="0" axis="axisRow" fieldPosition="0"/>
    </format>
    <format dxfId="22727">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2950">
      <pivotArea dataOnly="0" labelOnly="1" outline="0" fieldPosition="0">
        <references count="1">
          <reference field="12" count="0"/>
        </references>
      </pivotArea>
    </format>
    <format dxfId="22949">
      <pivotArea dataOnly="0" labelOnly="1" outline="0" fieldPosition="0">
        <references count="1">
          <reference field="12" count="0"/>
        </references>
      </pivotArea>
    </format>
    <format dxfId="22948">
      <pivotArea field="12" type="button" dataOnly="0" labelOnly="1" outline="0" axis="axisRow" fieldPosition="0"/>
    </format>
    <format dxfId="22947">
      <pivotArea dataOnly="0" labelOnly="1" outline="0" fieldPosition="0">
        <references count="1">
          <reference field="14" count="0"/>
        </references>
      </pivotArea>
    </format>
    <format dxfId="22946">
      <pivotArea dataOnly="0" labelOnly="1" grandCol="1" outline="0" fieldPosition="0"/>
    </format>
    <format dxfId="22945">
      <pivotArea outline="0" collapsedLevelsAreSubtotals="1" fieldPosition="0"/>
    </format>
    <format dxfId="22944">
      <pivotArea field="12" type="button" dataOnly="0" labelOnly="1" outline="0" axis="axisRow" fieldPosition="0"/>
    </format>
    <format dxfId="22943">
      <pivotArea dataOnly="0" labelOnly="1" outline="0" fieldPosition="0">
        <references count="1">
          <reference field="12" count="0"/>
        </references>
      </pivotArea>
    </format>
    <format dxfId="22942">
      <pivotArea dataOnly="0" labelOnly="1" grandRow="1" outline="0" fieldPosition="0"/>
    </format>
    <format dxfId="22941">
      <pivotArea dataOnly="0" labelOnly="1" outline="0" fieldPosition="0">
        <references count="1">
          <reference field="14" count="0"/>
        </references>
      </pivotArea>
    </format>
    <format dxfId="22940">
      <pivotArea dataOnly="0" labelOnly="1" grandCol="1" outline="0" fieldPosition="0"/>
    </format>
    <format dxfId="22939">
      <pivotArea outline="0" collapsedLevelsAreSubtotals="1" fieldPosition="0"/>
    </format>
    <format dxfId="22938">
      <pivotArea field="12" type="button" dataOnly="0" labelOnly="1" outline="0" axis="axisRow" fieldPosition="0"/>
    </format>
    <format dxfId="22937">
      <pivotArea dataOnly="0" labelOnly="1" outline="0" fieldPosition="0">
        <references count="1">
          <reference field="12" count="0"/>
        </references>
      </pivotArea>
    </format>
    <format dxfId="22936">
      <pivotArea dataOnly="0" labelOnly="1" grandRow="1" outline="0" fieldPosition="0"/>
    </format>
    <format dxfId="22935">
      <pivotArea dataOnly="0" labelOnly="1" outline="0" fieldPosition="0">
        <references count="1">
          <reference field="14" count="0"/>
        </references>
      </pivotArea>
    </format>
    <format dxfId="22934">
      <pivotArea dataOnly="0" labelOnly="1" grandCol="1" outline="0" fieldPosition="0"/>
    </format>
    <format dxfId="22933">
      <pivotArea grandRow="1" outline="0" collapsedLevelsAreSubtotals="1" fieldPosition="0"/>
    </format>
    <format dxfId="22932">
      <pivotArea grandRow="1" outline="0" collapsedLevelsAreSubtotals="1" fieldPosition="0"/>
    </format>
    <format dxfId="22931">
      <pivotArea outline="0" collapsedLevelsAreSubtotals="1" fieldPosition="0">
        <references count="1">
          <reference field="12" count="0" selected="0"/>
        </references>
      </pivotArea>
    </format>
    <format dxfId="22930">
      <pivotArea dataOnly="0" labelOnly="1" grandRow="1" outline="0" fieldPosition="0"/>
    </format>
    <format dxfId="22929">
      <pivotArea grandRow="1" outline="0" collapsedLevelsAreSubtotals="1" fieldPosition="0"/>
    </format>
    <format dxfId="22928">
      <pivotArea dataOnly="0" labelOnly="1" grandRow="1" outline="0" fieldPosition="0"/>
    </format>
    <format dxfId="22927">
      <pivotArea grandRow="1" outline="0" collapsedLevelsAreSubtotals="1" fieldPosition="0"/>
    </format>
    <format dxfId="22926">
      <pivotArea dataOnly="0" labelOnly="1" grandRow="1" outline="0" fieldPosition="0"/>
    </format>
    <format dxfId="22925">
      <pivotArea grandRow="1" outline="0" collapsedLevelsAreSubtotals="1" fieldPosition="0"/>
    </format>
    <format dxfId="22924">
      <pivotArea dataOnly="0" labelOnly="1" grandRow="1" outline="0" fieldPosition="0"/>
    </format>
    <format dxfId="22923">
      <pivotArea outline="0" collapsedLevelsAreSubtotals="1" fieldPosition="0"/>
    </format>
    <format dxfId="22922">
      <pivotArea field="12" type="button" dataOnly="0" labelOnly="1" outline="0" axis="axisRow" fieldPosition="0"/>
    </format>
    <format dxfId="22921">
      <pivotArea dataOnly="0" labelOnly="1" outline="0" fieldPosition="0">
        <references count="1">
          <reference field="12" count="0"/>
        </references>
      </pivotArea>
    </format>
    <format dxfId="22920">
      <pivotArea dataOnly="0" labelOnly="1" grandRow="1" outline="0" fieldPosition="0"/>
    </format>
    <format dxfId="22919">
      <pivotArea dataOnly="0" labelOnly="1" outline="0" fieldPosition="0">
        <references count="1">
          <reference field="14" count="0"/>
        </references>
      </pivotArea>
    </format>
    <format dxfId="22918">
      <pivotArea dataOnly="0" labelOnly="1" grandCol="1" outline="0" fieldPosition="0"/>
    </format>
    <format dxfId="22917">
      <pivotArea outline="0" collapsedLevelsAreSubtotals="1" fieldPosition="0"/>
    </format>
    <format dxfId="22916">
      <pivotArea field="12" type="button" dataOnly="0" labelOnly="1" outline="0" axis="axisRow" fieldPosition="0"/>
    </format>
    <format dxfId="22915">
      <pivotArea dataOnly="0" labelOnly="1" outline="0" fieldPosition="0">
        <references count="1">
          <reference field="12" count="0"/>
        </references>
      </pivotArea>
    </format>
    <format dxfId="22914">
      <pivotArea dataOnly="0" labelOnly="1" grandRow="1" outline="0" fieldPosition="0"/>
    </format>
    <format dxfId="22913">
      <pivotArea dataOnly="0" labelOnly="1" outline="0" fieldPosition="0">
        <references count="1">
          <reference field="14" count="0"/>
        </references>
      </pivotArea>
    </format>
    <format dxfId="22912">
      <pivotArea dataOnly="0" labelOnly="1" grandCol="1" outline="0" fieldPosition="0"/>
    </format>
    <format dxfId="22911">
      <pivotArea outline="0" collapsedLevelsAreSubtotals="1" fieldPosition="0"/>
    </format>
    <format dxfId="22910">
      <pivotArea field="12" type="button" dataOnly="0" labelOnly="1" outline="0" axis="axisRow" fieldPosition="0"/>
    </format>
    <format dxfId="22909">
      <pivotArea dataOnly="0" labelOnly="1" outline="0" fieldPosition="0">
        <references count="1">
          <reference field="12" count="0"/>
        </references>
      </pivotArea>
    </format>
    <format dxfId="22908">
      <pivotArea dataOnly="0" labelOnly="1" outline="0" fieldPosition="0">
        <references count="1">
          <reference field="14" count="0"/>
        </references>
      </pivotArea>
    </format>
    <format dxfId="22907">
      <pivotArea dataOnly="0" labelOnly="1" grandCol="1" outline="0" fieldPosition="0"/>
    </format>
    <format dxfId="22906">
      <pivotArea dataOnly="0" labelOnly="1" grandRow="1" outline="0" fieldPosition="0"/>
    </format>
    <format dxfId="22905">
      <pivotArea dataOnly="0" labelOnly="1" grandRow="1" outline="0" fieldPosition="0"/>
    </format>
    <format dxfId="22904">
      <pivotArea outline="0" collapsedLevelsAreSubtotals="1" fieldPosition="0"/>
    </format>
    <format dxfId="22903">
      <pivotArea dataOnly="0" labelOnly="1" outline="0" fieldPosition="0">
        <references count="1">
          <reference field="12" count="0"/>
        </references>
      </pivotArea>
    </format>
    <format dxfId="22902">
      <pivotArea dataOnly="0" labelOnly="1" grandRow="1" outline="0" fieldPosition="0"/>
    </format>
    <format dxfId="22901">
      <pivotArea outline="0" collapsedLevelsAreSubtotals="1" fieldPosition="0"/>
    </format>
    <format dxfId="22900">
      <pivotArea dataOnly="0" labelOnly="1" outline="0" fieldPosition="0">
        <references count="1">
          <reference field="12" count="0"/>
        </references>
      </pivotArea>
    </format>
    <format dxfId="22899">
      <pivotArea dataOnly="0" labelOnly="1" grandRow="1" outline="0" fieldPosition="0"/>
    </format>
    <format dxfId="22898">
      <pivotArea outline="0" collapsedLevelsAreSubtotals="1" fieldPosition="0"/>
    </format>
    <format dxfId="22897">
      <pivotArea dataOnly="0" labelOnly="1" outline="0" fieldPosition="0">
        <references count="1">
          <reference field="12" count="0"/>
        </references>
      </pivotArea>
    </format>
    <format dxfId="22896">
      <pivotArea dataOnly="0" labelOnly="1" grandRow="1" outline="0" fieldPosition="0"/>
    </format>
    <format dxfId="22895">
      <pivotArea dataOnly="0" labelOnly="1" grandRow="1" outline="0" fieldPosition="0"/>
    </format>
    <format dxfId="22894">
      <pivotArea dataOnly="0" labelOnly="1" grandRow="1" outline="0" fieldPosition="0"/>
    </format>
    <format dxfId="22893">
      <pivotArea outline="0" collapsedLevelsAreSubtotals="1" fieldPosition="0"/>
    </format>
    <format dxfId="22892">
      <pivotArea dataOnly="0" labelOnly="1" outline="0" fieldPosition="0">
        <references count="1">
          <reference field="12" count="0"/>
        </references>
      </pivotArea>
    </format>
    <format dxfId="22891">
      <pivotArea dataOnly="0" labelOnly="1" grandRow="1" outline="0" fieldPosition="0"/>
    </format>
    <format dxfId="22890">
      <pivotArea outline="0" fieldPosition="0">
        <references count="1">
          <reference field="12" count="0" selected="0"/>
        </references>
      </pivotArea>
    </format>
    <format dxfId="22889">
      <pivotArea dataOnly="0" labelOnly="1" outline="0" fieldPosition="0">
        <references count="1">
          <reference field="12" count="0"/>
        </references>
      </pivotArea>
    </format>
    <format dxfId="22888">
      <pivotArea outline="0" collapsedLevelsAreSubtotals="1" fieldPosition="0"/>
    </format>
    <format dxfId="22887">
      <pivotArea field="12" type="button" dataOnly="0" labelOnly="1" outline="0" axis="axisRow" fieldPosition="0"/>
    </format>
    <format dxfId="22886">
      <pivotArea dataOnly="0" labelOnly="1" outline="0" fieldPosition="0">
        <references count="1">
          <reference field="12" count="0"/>
        </references>
      </pivotArea>
    </format>
    <format dxfId="22885">
      <pivotArea dataOnly="0" labelOnly="1" grandRow="1" outline="0" fieldPosition="0"/>
    </format>
    <format dxfId="22884">
      <pivotArea dataOnly="0" labelOnly="1" outline="0" fieldPosition="0">
        <references count="1">
          <reference field="14" count="0"/>
        </references>
      </pivotArea>
    </format>
    <format dxfId="22883">
      <pivotArea dataOnly="0" labelOnly="1" grandCol="1" outline="0" fieldPosition="0"/>
    </format>
    <format dxfId="22882">
      <pivotArea dataOnly="0" labelOnly="1" grandRow="1" outline="0" fieldPosition="0"/>
    </format>
    <format dxfId="22881">
      <pivotArea field="12" type="button" dataOnly="0" labelOnly="1" outline="0" axis="axisRow" fieldPosition="0"/>
    </format>
    <format dxfId="22880">
      <pivotArea dataOnly="0" labelOnly="1" outline="0" fieldPosition="0">
        <references count="1">
          <reference field="14" count="0"/>
        </references>
      </pivotArea>
    </format>
    <format dxfId="22879">
      <pivotArea dataOnly="0" labelOnly="1" grandCol="1" outline="0" fieldPosition="0"/>
    </format>
    <format dxfId="22878">
      <pivotArea dataOnly="0" labelOnly="1" grandRow="1" outline="0" fieldPosition="0"/>
    </format>
    <format dxfId="22877">
      <pivotArea dataOnly="0" labelOnly="1" grandRow="1" outline="0" fieldPosition="0"/>
    </format>
    <format dxfId="22876">
      <pivotArea dataOnly="0" labelOnly="1" grandRow="1" outline="0" fieldPosition="0"/>
    </format>
    <format dxfId="22875">
      <pivotArea dataOnly="0" labelOnly="1" grandRow="1" outline="0" fieldPosition="0"/>
    </format>
    <format dxfId="22874">
      <pivotArea dataOnly="0" labelOnly="1" grandRow="1" outline="0" fieldPosition="0"/>
    </format>
    <format dxfId="22873">
      <pivotArea dataOnly="0" labelOnly="1" grandRow="1" outline="0" fieldPosition="0"/>
    </format>
    <format dxfId="22872">
      <pivotArea dataOnly="0" labelOnly="1" grandRow="1" outline="0" fieldPosition="0"/>
    </format>
    <format dxfId="22871">
      <pivotArea dataOnly="0" labelOnly="1" grandRow="1" outline="0" fieldPosition="0"/>
    </format>
    <format dxfId="22870">
      <pivotArea dataOnly="0" labelOnly="1" grandRow="1" outline="0" fieldPosition="0"/>
    </format>
    <format dxfId="22869">
      <pivotArea dataOnly="0" labelOnly="1" grandRow="1" outline="0" fieldPosition="0"/>
    </format>
    <format dxfId="22868">
      <pivotArea dataOnly="0" labelOnly="1" grandRow="1" outline="0" fieldPosition="0"/>
    </format>
    <format dxfId="22867">
      <pivotArea dataOnly="0" labelOnly="1" grandRow="1" outline="0" fieldPosition="0"/>
    </format>
    <format dxfId="22866">
      <pivotArea dataOnly="0" labelOnly="1" grandRow="1" outline="0" fieldPosition="0"/>
    </format>
    <format dxfId="22865">
      <pivotArea dataOnly="0" labelOnly="1" grandRow="1" outline="0" fieldPosition="0"/>
    </format>
    <format dxfId="22864">
      <pivotArea dataOnly="0" labelOnly="1" grandRow="1" outline="0" fieldPosition="0"/>
    </format>
    <format dxfId="22863">
      <pivotArea dataOnly="0" labelOnly="1" grandRow="1" outline="0" fieldPosition="0"/>
    </format>
    <format dxfId="22862">
      <pivotArea dataOnly="0" labelOnly="1" grandRow="1" outline="0" fieldPosition="0"/>
    </format>
    <format dxfId="22861">
      <pivotArea type="origin" dataOnly="0" labelOnly="1" outline="0" fieldPosition="0"/>
    </format>
    <format dxfId="22860">
      <pivotArea field="12" type="button" dataOnly="0" labelOnly="1" outline="0" axis="axisRow" fieldPosition="0"/>
    </format>
    <format dxfId="22859">
      <pivotArea dataOnly="0" labelOnly="1" outline="0" fieldPosition="0">
        <references count="1">
          <reference field="12" count="0"/>
        </references>
      </pivotArea>
    </format>
    <format dxfId="22858">
      <pivotArea dataOnly="0" labelOnly="1" grandRow="1" outline="0" fieldPosition="0"/>
    </format>
    <format dxfId="22857">
      <pivotArea type="origin" dataOnly="0" labelOnly="1" outline="0" fieldPosition="0"/>
    </format>
    <format dxfId="22856">
      <pivotArea field="12" type="button" dataOnly="0" labelOnly="1" outline="0" axis="axisRow" fieldPosition="0"/>
    </format>
    <format dxfId="22855">
      <pivotArea dataOnly="0" labelOnly="1" outline="0" fieldPosition="0">
        <references count="1">
          <reference field="12" count="0"/>
        </references>
      </pivotArea>
    </format>
    <format dxfId="22854">
      <pivotArea dataOnly="0" labelOnly="1" grandRow="1" outline="0" fieldPosition="0"/>
    </format>
    <format dxfId="22853">
      <pivotArea type="origin" dataOnly="0" labelOnly="1" outline="0" fieldPosition="0"/>
    </format>
    <format dxfId="22852">
      <pivotArea field="12" type="button" dataOnly="0" labelOnly="1" outline="0" axis="axisRow" fieldPosition="0"/>
    </format>
    <format dxfId="22851">
      <pivotArea dataOnly="0" labelOnly="1" outline="0" fieldPosition="0">
        <references count="1">
          <reference field="12" count="0"/>
        </references>
      </pivotArea>
    </format>
    <format dxfId="22850">
      <pivotArea dataOnly="0" labelOnly="1" grandRow="1" outline="0" fieldPosition="0"/>
    </format>
    <format dxfId="22849">
      <pivotArea type="origin" dataOnly="0" labelOnly="1" outline="0" fieldPosition="0"/>
    </format>
    <format dxfId="22848">
      <pivotArea field="12" type="button" dataOnly="0" labelOnly="1" outline="0" axis="axisRow" fieldPosition="0"/>
    </format>
    <format dxfId="22847">
      <pivotArea dataOnly="0" labelOnly="1" outline="0" fieldPosition="0">
        <references count="1">
          <reference field="12" count="0"/>
        </references>
      </pivotArea>
    </format>
    <format dxfId="22846">
      <pivotArea dataOnly="0" labelOnly="1" grandRow="1" outline="0" fieldPosition="0"/>
    </format>
    <format dxfId="22845">
      <pivotArea outline="0" collapsedLevelsAreSubtotals="1" fieldPosition="0"/>
    </format>
    <format dxfId="22844">
      <pivotArea field="12" type="button" dataOnly="0" labelOnly="1" outline="0" axis="axisRow" fieldPosition="0"/>
    </format>
    <format dxfId="22843">
      <pivotArea dataOnly="0" labelOnly="1" outline="0" fieldPosition="0">
        <references count="1">
          <reference field="12" count="0"/>
        </references>
      </pivotArea>
    </format>
    <format dxfId="22842">
      <pivotArea dataOnly="0" labelOnly="1" outline="0" fieldPosition="0">
        <references count="1">
          <reference field="14" count="0"/>
        </references>
      </pivotArea>
    </format>
    <format dxfId="22841">
      <pivotArea dataOnly="0" labelOnly="1" grandCol="1" outline="0" fieldPosition="0"/>
    </format>
    <format dxfId="22840">
      <pivotArea outline="0" collapsedLevelsAreSubtotals="1" fieldPosition="0"/>
    </format>
    <format dxfId="22839">
      <pivotArea field="12" type="button" dataOnly="0" labelOnly="1" outline="0" axis="axisRow" fieldPosition="0"/>
    </format>
    <format dxfId="22838">
      <pivotArea dataOnly="0" labelOnly="1" outline="0" fieldPosition="0">
        <references count="1">
          <reference field="12" count="0"/>
        </references>
      </pivotArea>
    </format>
    <format dxfId="22837">
      <pivotArea dataOnly="0" labelOnly="1" outline="0" fieldPosition="0">
        <references count="1">
          <reference field="14" count="0"/>
        </references>
      </pivotArea>
    </format>
    <format dxfId="22836">
      <pivotArea dataOnly="0" labelOnly="1" grandCol="1" outline="0" fieldPosition="0"/>
    </format>
    <format dxfId="22835">
      <pivotArea field="12" type="button" dataOnly="0" labelOnly="1" outline="0" axis="axisRow" fieldPosition="0"/>
    </format>
    <format dxfId="22834">
      <pivotArea dataOnly="0" labelOnly="1" outline="0" fieldPosition="0">
        <references count="1">
          <reference field="14" count="0"/>
        </references>
      </pivotArea>
    </format>
    <format dxfId="22833">
      <pivotArea dataOnly="0" labelOnly="1" grandCol="1" outline="0" fieldPosition="0"/>
    </format>
    <format dxfId="22832">
      <pivotArea outline="0" collapsedLevelsAreSubtotals="1" fieldPosition="0"/>
    </format>
    <format dxfId="22831">
      <pivotArea field="14" type="button" dataOnly="0" labelOnly="1" outline="0" axis="axisCol" fieldPosition="0"/>
    </format>
    <format dxfId="22830">
      <pivotArea type="topRight" dataOnly="0" labelOnly="1" outline="0" fieldPosition="0"/>
    </format>
    <format dxfId="22829">
      <pivotArea dataOnly="0" labelOnly="1" outline="0" fieldPosition="0">
        <references count="1">
          <reference field="14" count="0"/>
        </references>
      </pivotArea>
    </format>
    <format dxfId="22828">
      <pivotArea dataOnly="0" labelOnly="1" grandCol="1" outline="0" fieldPosition="0"/>
    </format>
    <format dxfId="22827">
      <pivotArea outline="0" collapsedLevelsAreSubtotals="1" fieldPosition="0"/>
    </format>
    <format dxfId="22826">
      <pivotArea field="12" type="button" dataOnly="0" labelOnly="1" outline="0" axis="axisRow" fieldPosition="0"/>
    </format>
    <format dxfId="22825">
      <pivotArea dataOnly="0" labelOnly="1" outline="0" fieldPosition="0">
        <references count="1">
          <reference field="12" count="0"/>
        </references>
      </pivotArea>
    </format>
    <format dxfId="22824">
      <pivotArea dataOnly="0" labelOnly="1" outline="0" fieldPosition="0">
        <references count="1">
          <reference field="14" count="0"/>
        </references>
      </pivotArea>
    </format>
    <format dxfId="22823">
      <pivotArea dataOnly="0" labelOnly="1" grandCol="1" outline="0" fieldPosition="0"/>
    </format>
    <format dxfId="22822">
      <pivotArea grandRow="1" outline="0" collapsedLevelsAreSubtotals="1" fieldPosition="0"/>
    </format>
    <format dxfId="22821">
      <pivotArea dataOnly="0" labelOnly="1" grandRow="1" outline="0" fieldPosition="0"/>
    </format>
    <format dxfId="22820">
      <pivotArea grandRow="1" outline="0" collapsedLevelsAreSubtotals="1" fieldPosition="0"/>
    </format>
    <format dxfId="2281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3091">
      <pivotArea outline="0" collapsedLevelsAreSubtotals="1" fieldPosition="0"/>
    </format>
    <format dxfId="23090">
      <pivotArea dataOnly="0" labelOnly="1" grandCol="1" outline="0" fieldPosition="0"/>
    </format>
    <format dxfId="23089">
      <pivotArea outline="0" collapsedLevelsAreSubtotals="1" fieldPosition="0"/>
    </format>
    <format dxfId="23088">
      <pivotArea dataOnly="0" labelOnly="1" grandCol="1" outline="0" fieldPosition="0"/>
    </format>
    <format dxfId="23087">
      <pivotArea dataOnly="0" labelOnly="1" grandRow="1" outline="0" fieldPosition="0"/>
    </format>
    <format dxfId="23086">
      <pivotArea dataOnly="0" labelOnly="1" grandCol="1" outline="0" fieldPosition="0"/>
    </format>
    <format dxfId="23085">
      <pivotArea dataOnly="0" labelOnly="1" grandCol="1" outline="0" fieldPosition="0"/>
    </format>
    <format dxfId="23084">
      <pivotArea dataOnly="0" labelOnly="1" outline="0" fieldPosition="0">
        <references count="1">
          <reference field="12" count="0"/>
        </references>
      </pivotArea>
    </format>
    <format dxfId="23083">
      <pivotArea dataOnly="0" labelOnly="1" grandCol="1" outline="0" fieldPosition="0"/>
    </format>
    <format dxfId="23082">
      <pivotArea dataOnly="0" labelOnly="1" outline="0" fieldPosition="0">
        <references count="1">
          <reference field="12" count="0"/>
        </references>
      </pivotArea>
    </format>
    <format dxfId="23081">
      <pivotArea dataOnly="0" labelOnly="1" grandCol="1" outline="0" fieldPosition="0"/>
    </format>
    <format dxfId="23080">
      <pivotArea grandRow="1" outline="0" collapsedLevelsAreSubtotals="1" fieldPosition="0"/>
    </format>
    <format dxfId="23079">
      <pivotArea dataOnly="0" labelOnly="1" grandRow="1" outline="0" fieldPosition="0"/>
    </format>
    <format dxfId="23078">
      <pivotArea dataOnly="0" labelOnly="1" grandRow="1" outline="0" fieldPosition="0"/>
    </format>
    <format dxfId="23077">
      <pivotArea grandRow="1" outline="0" collapsedLevelsAreSubtotals="1" fieldPosition="0"/>
    </format>
    <format dxfId="23076">
      <pivotArea dataOnly="0" labelOnly="1" grandRow="1" outline="0" fieldPosition="0"/>
    </format>
    <format dxfId="23075">
      <pivotArea grandRow="1" outline="0" collapsedLevelsAreSubtotals="1" fieldPosition="0"/>
    </format>
    <format dxfId="23074">
      <pivotArea dataOnly="0" labelOnly="1" grandRow="1" outline="0" fieldPosition="0"/>
    </format>
    <format dxfId="23073">
      <pivotArea grandRow="1" outline="0" collapsedLevelsAreSubtotals="1" fieldPosition="0"/>
    </format>
    <format dxfId="23072">
      <pivotArea grandRow="1" outline="0" collapsedLevelsAreSubtotals="1" fieldPosition="0"/>
    </format>
    <format dxfId="23071">
      <pivotArea dataOnly="0" labelOnly="1" grandRow="1" outline="0" fieldPosition="0"/>
    </format>
    <format dxfId="23070">
      <pivotArea dataOnly="0" labelOnly="1" grandRow="1" outline="0" fieldPosition="0"/>
    </format>
    <format dxfId="23069">
      <pivotArea dataOnly="0" labelOnly="1" grandRow="1" outline="0" fieldPosition="0"/>
    </format>
    <format dxfId="23068">
      <pivotArea dataOnly="0" labelOnly="1" grandRow="1" outline="0" fieldPosition="0"/>
    </format>
    <format dxfId="23067">
      <pivotArea grandRow="1" outline="0" collapsedLevelsAreSubtotals="1" fieldPosition="0"/>
    </format>
    <format dxfId="23066">
      <pivotArea dataOnly="0" labelOnly="1" grandRow="1" outline="0" fieldPosition="0"/>
    </format>
    <format dxfId="23065">
      <pivotArea dataOnly="0" labelOnly="1" outline="0" fieldPosition="0">
        <references count="1">
          <reference field="12" count="0"/>
        </references>
      </pivotArea>
    </format>
    <format dxfId="23064">
      <pivotArea dataOnly="0" labelOnly="1" grandCol="1" outline="0" fieldPosition="0"/>
    </format>
    <format dxfId="23063">
      <pivotArea grandRow="1" outline="0" collapsedLevelsAreSubtotals="1" fieldPosition="0"/>
    </format>
    <format dxfId="23062">
      <pivotArea dataOnly="0" labelOnly="1" grandRow="1" outline="0" fieldPosition="0"/>
    </format>
    <format dxfId="23061">
      <pivotArea grandRow="1" outline="0" collapsedLevelsAreSubtotals="1" fieldPosition="0"/>
    </format>
    <format dxfId="23060">
      <pivotArea dataOnly="0" labelOnly="1" grandRow="1" outline="0" fieldPosition="0"/>
    </format>
    <format dxfId="23059">
      <pivotArea dataOnly="0" labelOnly="1" outline="0" fieldPosition="0">
        <references count="1">
          <reference field="12" count="0"/>
        </references>
      </pivotArea>
    </format>
    <format dxfId="23058">
      <pivotArea dataOnly="0" labelOnly="1" grandCol="1" outline="0" fieldPosition="0"/>
    </format>
    <format dxfId="23057">
      <pivotArea dataOnly="0" labelOnly="1" grandCol="1" outline="0" fieldPosition="0"/>
    </format>
    <format dxfId="23056">
      <pivotArea grandRow="1" grandCol="1" outline="0" collapsedLevelsAreSubtotals="1" fieldPosition="0"/>
    </format>
    <format dxfId="23055">
      <pivotArea dataOnly="0" labelOnly="1" outline="0" fieldPosition="0">
        <references count="1">
          <reference field="12" count="0"/>
        </references>
      </pivotArea>
    </format>
    <format dxfId="23054">
      <pivotArea dataOnly="0" labelOnly="1" grandCol="1" outline="0" fieldPosition="0"/>
    </format>
    <format dxfId="23053">
      <pivotArea dataOnly="0" labelOnly="1" outline="0" fieldPosition="0">
        <references count="1">
          <reference field="12" count="0"/>
        </references>
      </pivotArea>
    </format>
    <format dxfId="23052">
      <pivotArea dataOnly="0" labelOnly="1" grandCol="1" outline="0" fieldPosition="0"/>
    </format>
    <format dxfId="23051">
      <pivotArea grandRow="1" outline="0" collapsedLevelsAreSubtotals="1" fieldPosition="0"/>
    </format>
    <format dxfId="23050">
      <pivotArea grandRow="1" outline="0" collapsedLevelsAreSubtotals="1" fieldPosition="0"/>
    </format>
    <format dxfId="23049">
      <pivotArea type="origin" dataOnly="0" labelOnly="1" outline="0" fieldPosition="0"/>
    </format>
    <format dxfId="23048">
      <pivotArea type="origin" dataOnly="0" labelOnly="1" outline="0" fieldPosition="0"/>
    </format>
    <format dxfId="23047">
      <pivotArea type="origin" dataOnly="0" labelOnly="1" outline="0" fieldPosition="0"/>
    </format>
    <format dxfId="23046">
      <pivotArea type="topRight" dataOnly="0" labelOnly="1" outline="0" fieldPosition="0"/>
    </format>
    <format dxfId="23045">
      <pivotArea dataOnly="0" labelOnly="1" grandRow="1" outline="0" fieldPosition="0"/>
    </format>
    <format dxfId="23044">
      <pivotArea grandRow="1" outline="0" collapsedLevelsAreSubtotals="1" fieldPosition="0"/>
    </format>
    <format dxfId="23043">
      <pivotArea dataOnly="0" labelOnly="1" grandRow="1" outline="0" fieldPosition="0"/>
    </format>
    <format dxfId="23042">
      <pivotArea dataOnly="0" labelOnly="1" grandRow="1" outline="0" fieldPosition="0"/>
    </format>
    <format dxfId="23041">
      <pivotArea grandRow="1" outline="0" collapsedLevelsAreSubtotals="1" fieldPosition="0"/>
    </format>
    <format dxfId="23040">
      <pivotArea dataOnly="0" labelOnly="1" grandRow="1" outline="0" fieldPosition="0"/>
    </format>
    <format dxfId="23039">
      <pivotArea grandRow="1" outline="0" collapsedLevelsAreSubtotals="1" fieldPosition="0"/>
    </format>
    <format dxfId="23038">
      <pivotArea dataOnly="0" labelOnly="1" grandRow="1" outline="0" fieldPosition="0"/>
    </format>
    <format dxfId="23037">
      <pivotArea grandRow="1" outline="0" collapsedLevelsAreSubtotals="1" fieldPosition="0"/>
    </format>
    <format dxfId="23036">
      <pivotArea dataOnly="0" labelOnly="1" grandRow="1" outline="0" fieldPosition="0"/>
    </format>
    <format dxfId="23035">
      <pivotArea grandRow="1" outline="0" collapsedLevelsAreSubtotals="1" fieldPosition="0"/>
    </format>
    <format dxfId="23034">
      <pivotArea dataOnly="0" labelOnly="1" grandRow="1" outline="0" fieldPosition="0"/>
    </format>
    <format dxfId="23033">
      <pivotArea dataOnly="0" labelOnly="1" grandRow="1" outline="0" fieldPosition="0"/>
    </format>
    <format dxfId="23032">
      <pivotArea field="10" type="button" dataOnly="0" labelOnly="1" outline="0" axis="axisPage" fieldPosition="0"/>
    </format>
    <format dxfId="23031">
      <pivotArea type="origin" dataOnly="0" labelOnly="1" outline="0" fieldPosition="0"/>
    </format>
    <format dxfId="23030">
      <pivotArea dataOnly="0" labelOnly="1" grandRow="1" outline="0" fieldPosition="0"/>
    </format>
    <format dxfId="23029">
      <pivotArea field="10" type="button" dataOnly="0" labelOnly="1" outline="0" axis="axisPage" fieldPosition="0"/>
    </format>
    <format dxfId="23028">
      <pivotArea type="origin" dataOnly="0" labelOnly="1" outline="0" fieldPosition="0"/>
    </format>
    <format dxfId="23027">
      <pivotArea dataOnly="0" labelOnly="1" grandRow="1" outline="0" fieldPosition="0"/>
    </format>
    <format dxfId="23026">
      <pivotArea field="10" type="button" dataOnly="0" labelOnly="1" outline="0" axis="axisPage" fieldPosition="0"/>
    </format>
    <format dxfId="23025">
      <pivotArea type="origin" dataOnly="0" labelOnly="1" outline="0" fieldPosition="0"/>
    </format>
    <format dxfId="23024">
      <pivotArea dataOnly="0" labelOnly="1" grandRow="1" outline="0" fieldPosition="0"/>
    </format>
    <format dxfId="23023">
      <pivotArea field="10" type="button" dataOnly="0" labelOnly="1" outline="0" axis="axisPage" fieldPosition="0"/>
    </format>
    <format dxfId="23022">
      <pivotArea type="origin" dataOnly="0" labelOnly="1" outline="0" fieldPosition="0"/>
    </format>
    <format dxfId="23021">
      <pivotArea dataOnly="0" labelOnly="1" grandRow="1" outline="0" fieldPosition="0"/>
    </format>
    <format dxfId="23020">
      <pivotArea grandRow="1" outline="0" collapsedLevelsAreSubtotals="1" fieldPosition="0"/>
    </format>
    <format dxfId="23019">
      <pivotArea dataOnly="0" labelOnly="1" grandRow="1" outline="0" fieldPosition="0"/>
    </format>
    <format dxfId="23018">
      <pivotArea grandRow="1" outline="0" collapsedLevelsAreSubtotals="1" fieldPosition="0"/>
    </format>
    <format dxfId="23017">
      <pivotArea dataOnly="0" labelOnly="1" grandRow="1" outline="0" fieldPosition="0"/>
    </format>
    <format dxfId="23016">
      <pivotArea dataOnly="0" labelOnly="1" grandRow="1" outline="0" fieldPosition="0"/>
    </format>
    <format dxfId="23015">
      <pivotArea dataOnly="0" labelOnly="1" grandRow="1" outline="0" fieldPosition="0"/>
    </format>
    <format dxfId="23014">
      <pivotArea outline="0" fieldPosition="0">
        <references count="1">
          <reference field="12" count="0" selected="0"/>
        </references>
      </pivotArea>
    </format>
    <format dxfId="23013">
      <pivotArea type="origin" dataOnly="0" labelOnly="1" outline="0" fieldPosition="0"/>
    </format>
    <format dxfId="23012">
      <pivotArea field="12" type="button" dataOnly="0" labelOnly="1" outline="0" axis="axisCol" fieldPosition="0"/>
    </format>
    <format dxfId="23011">
      <pivotArea type="topRight" dataOnly="0" labelOnly="1" outline="0" offset="A1" fieldPosition="0"/>
    </format>
    <format dxfId="23010">
      <pivotArea dataOnly="0" labelOnly="1" grandRow="1" outline="0" fieldPosition="0"/>
    </format>
    <format dxfId="23009">
      <pivotArea grandRow="1" outline="0" collapsedLevelsAreSubtotals="1" fieldPosition="0"/>
    </format>
    <format dxfId="23008">
      <pivotArea dataOnly="0" labelOnly="1" grandRow="1" outline="0" fieldPosition="0"/>
    </format>
    <format dxfId="23007">
      <pivotArea dataOnly="0" labelOnly="1" grandRow="1" outline="0" fieldPosition="0"/>
    </format>
    <format dxfId="23006">
      <pivotArea dataOnly="0" labelOnly="1" grandRow="1" outline="0" fieldPosition="0"/>
    </format>
    <format dxfId="23005">
      <pivotArea dataOnly="0" labelOnly="1" grandRow="1" outline="0" fieldPosition="0"/>
    </format>
    <format dxfId="23004">
      <pivotArea grandRow="1" outline="0" collapsedLevelsAreSubtotals="1" fieldPosition="0"/>
    </format>
    <format dxfId="23003">
      <pivotArea dataOnly="0" labelOnly="1" grandRow="1" outline="0" fieldPosition="0"/>
    </format>
    <format dxfId="23002">
      <pivotArea dataOnly="0" labelOnly="1" grandRow="1" outline="0" fieldPosition="0"/>
    </format>
    <format dxfId="23001">
      <pivotArea dataOnly="0" labelOnly="1" outline="0" fieldPosition="0">
        <references count="1">
          <reference field="13" count="0"/>
        </references>
      </pivotArea>
    </format>
    <format dxfId="23000">
      <pivotArea dataOnly="0" labelOnly="1" grandRow="1" outline="0" fieldPosition="0"/>
    </format>
    <format dxfId="22999">
      <pivotArea dataOnly="0" labelOnly="1" outline="0" fieldPosition="0">
        <references count="1">
          <reference field="13" count="0"/>
        </references>
      </pivotArea>
    </format>
    <format dxfId="22998">
      <pivotArea dataOnly="0" labelOnly="1" grandRow="1" outline="0" fieldPosition="0"/>
    </format>
    <format dxfId="22997">
      <pivotArea dataOnly="0" labelOnly="1" outline="0" fieldPosition="0">
        <references count="1">
          <reference field="13" count="0"/>
        </references>
      </pivotArea>
    </format>
    <format dxfId="22996">
      <pivotArea dataOnly="0" labelOnly="1" grandRow="1" outline="0" fieldPosition="0"/>
    </format>
    <format dxfId="22995">
      <pivotArea dataOnly="0" labelOnly="1" outline="0" fieldPosition="0">
        <references count="1">
          <reference field="13" count="0"/>
        </references>
      </pivotArea>
    </format>
    <format dxfId="22994">
      <pivotArea dataOnly="0" labelOnly="1" grandRow="1" outline="0" fieldPosition="0"/>
    </format>
    <format dxfId="22993">
      <pivotArea grandRow="1" outline="0" collapsedLevelsAreSubtotals="1" fieldPosition="0"/>
    </format>
    <format dxfId="22992">
      <pivotArea dataOnly="0" labelOnly="1" grandRow="1" outline="0" fieldPosition="0"/>
    </format>
    <format dxfId="22991">
      <pivotArea grandRow="1" outline="0" collapsedLevelsAreSubtotals="1" fieldPosition="0"/>
    </format>
    <format dxfId="22990">
      <pivotArea dataOnly="0" labelOnly="1" grandRow="1" outline="0" fieldPosition="0"/>
    </format>
    <format dxfId="22989">
      <pivotArea dataOnly="0" labelOnly="1" outline="0" fieldPosition="0">
        <references count="1">
          <reference field="13" count="19">
            <x v="0"/>
            <x v="1"/>
            <x v="2"/>
            <x v="3"/>
            <x v="4"/>
            <x v="5"/>
            <x v="6"/>
            <x v="7"/>
            <x v="8"/>
            <x v="9"/>
            <x v="10"/>
            <x v="11"/>
            <x v="12"/>
            <x v="13"/>
            <x v="15"/>
            <x v="16"/>
            <x v="17"/>
            <x v="18"/>
            <x v="19"/>
          </reference>
        </references>
      </pivotArea>
    </format>
    <format dxfId="22988">
      <pivotArea dataOnly="0" labelOnly="1" grandRow="1" outline="0" fieldPosition="0"/>
    </format>
    <format dxfId="22987">
      <pivotArea dataOnly="0" labelOnly="1" outline="0" fieldPosition="0">
        <references count="1">
          <reference field="13" count="19">
            <x v="0"/>
            <x v="1"/>
            <x v="2"/>
            <x v="3"/>
            <x v="4"/>
            <x v="5"/>
            <x v="6"/>
            <x v="7"/>
            <x v="8"/>
            <x v="9"/>
            <x v="10"/>
            <x v="11"/>
            <x v="12"/>
            <x v="13"/>
            <x v="15"/>
            <x v="16"/>
            <x v="17"/>
            <x v="18"/>
            <x v="19"/>
          </reference>
        </references>
      </pivotArea>
    </format>
    <format dxfId="22986">
      <pivotArea dataOnly="0" labelOnly="1" grandRow="1" outline="0" fieldPosition="0"/>
    </format>
    <format dxfId="22985">
      <pivotArea grandRow="1" outline="0" collapsedLevelsAreSubtotals="1" fieldPosition="0"/>
    </format>
    <format dxfId="22984">
      <pivotArea dataOnly="0" labelOnly="1" grandRow="1" outline="0" fieldPosition="0"/>
    </format>
    <format dxfId="22983">
      <pivotArea dataOnly="0" labelOnly="1" grandRow="1" outline="0" fieldPosition="0"/>
    </format>
    <format dxfId="22982">
      <pivotArea dataOnly="0" labelOnly="1" outline="0" fieldPosition="0">
        <references count="1">
          <reference field="13" count="11">
            <x v="1"/>
            <x v="2"/>
            <x v="3"/>
            <x v="4"/>
            <x v="5"/>
            <x v="6"/>
            <x v="7"/>
            <x v="9"/>
            <x v="10"/>
            <x v="13"/>
            <x v="18"/>
          </reference>
        </references>
      </pivotArea>
    </format>
    <format dxfId="22981">
      <pivotArea dataOnly="0" labelOnly="1" grandRow="1" outline="0" fieldPosition="0"/>
    </format>
    <format dxfId="22980">
      <pivotArea dataOnly="0" labelOnly="1" outline="0" fieldPosition="0">
        <references count="1">
          <reference field="13" count="11">
            <x v="1"/>
            <x v="2"/>
            <x v="3"/>
            <x v="4"/>
            <x v="5"/>
            <x v="6"/>
            <x v="7"/>
            <x v="9"/>
            <x v="10"/>
            <x v="13"/>
            <x v="18"/>
          </reference>
        </references>
      </pivotArea>
    </format>
    <format dxfId="22979">
      <pivotArea dataOnly="0" labelOnly="1" grandRow="1" outline="0" fieldPosition="0"/>
    </format>
    <format dxfId="22978">
      <pivotArea grandRow="1" outline="0" collapsedLevelsAreSubtotals="1" fieldPosition="0"/>
    </format>
    <format dxfId="22977">
      <pivotArea dataOnly="0" labelOnly="1" grandRow="1" outline="0" fieldPosition="0"/>
    </format>
    <format dxfId="22976">
      <pivotArea outline="0" fieldPosition="0">
        <references count="1">
          <reference field="13" count="1" selected="0">
            <x v="18"/>
          </reference>
        </references>
      </pivotArea>
    </format>
    <format dxfId="22975">
      <pivotArea grandRow="1" outline="0" collapsedLevelsAreSubtotals="1" fieldPosition="0"/>
    </format>
    <format dxfId="22974">
      <pivotArea dataOnly="0" labelOnly="1" outline="0" fieldPosition="0">
        <references count="1">
          <reference field="13" count="12">
            <x v="1"/>
            <x v="2"/>
            <x v="3"/>
            <x v="4"/>
            <x v="5"/>
            <x v="6"/>
            <x v="7"/>
            <x v="9"/>
            <x v="10"/>
            <x v="13"/>
            <x v="17"/>
            <x v="18"/>
          </reference>
        </references>
      </pivotArea>
    </format>
    <format dxfId="22973">
      <pivotArea dataOnly="0" labelOnly="1" grandRow="1" outline="0" fieldPosition="0"/>
    </format>
    <format dxfId="22972">
      <pivotArea grandRow="1" outline="0" collapsedLevelsAreSubtotals="1" fieldPosition="0"/>
    </format>
    <format dxfId="22971">
      <pivotArea dataOnly="0" labelOnly="1" grandRow="1" outline="0" fieldPosition="0"/>
    </format>
    <format dxfId="22970">
      <pivotArea dataOnly="0" labelOnly="1" outline="0" fieldPosition="0">
        <references count="1">
          <reference field="13" count="12">
            <x v="1"/>
            <x v="2"/>
            <x v="3"/>
            <x v="4"/>
            <x v="5"/>
            <x v="6"/>
            <x v="7"/>
            <x v="9"/>
            <x v="10"/>
            <x v="13"/>
            <x v="17"/>
            <x v="18"/>
          </reference>
        </references>
      </pivotArea>
    </format>
    <format dxfId="22969">
      <pivotArea dataOnly="0" labelOnly="1" grandRow="1" outline="0" fieldPosition="0"/>
    </format>
    <format dxfId="22968">
      <pivotArea dataOnly="0" labelOnly="1" outline="0" fieldPosition="0">
        <references count="1">
          <reference field="13" count="12">
            <x v="1"/>
            <x v="2"/>
            <x v="3"/>
            <x v="4"/>
            <x v="5"/>
            <x v="6"/>
            <x v="7"/>
            <x v="9"/>
            <x v="10"/>
            <x v="13"/>
            <x v="17"/>
            <x v="18"/>
          </reference>
        </references>
      </pivotArea>
    </format>
    <format dxfId="22967">
      <pivotArea dataOnly="0" labelOnly="1" grandRow="1" outline="0" fieldPosition="0"/>
    </format>
    <format dxfId="22966">
      <pivotArea dataOnly="0" labelOnly="1" outline="0" fieldPosition="0">
        <references count="1">
          <reference field="13" count="12">
            <x v="1"/>
            <x v="2"/>
            <x v="3"/>
            <x v="4"/>
            <x v="5"/>
            <x v="6"/>
            <x v="7"/>
            <x v="9"/>
            <x v="10"/>
            <x v="13"/>
            <x v="17"/>
            <x v="18"/>
          </reference>
        </references>
      </pivotArea>
    </format>
    <format dxfId="22965">
      <pivotArea dataOnly="0" labelOnly="1" grandRow="1" outline="0" fieldPosition="0"/>
    </format>
    <format dxfId="22964">
      <pivotArea dataOnly="0" labelOnly="1" outline="0" fieldPosition="0">
        <references count="1">
          <reference field="13" count="12">
            <x v="1"/>
            <x v="2"/>
            <x v="3"/>
            <x v="4"/>
            <x v="5"/>
            <x v="6"/>
            <x v="7"/>
            <x v="9"/>
            <x v="10"/>
            <x v="13"/>
            <x v="17"/>
            <x v="18"/>
          </reference>
        </references>
      </pivotArea>
    </format>
    <format dxfId="22963">
      <pivotArea dataOnly="0" labelOnly="1" outline="0" fieldPosition="0">
        <references count="1">
          <reference field="13" count="0"/>
        </references>
      </pivotArea>
    </format>
    <format dxfId="22962">
      <pivotArea dataOnly="0" labelOnly="1" grandRow="1" outline="0" fieldPosition="0"/>
    </format>
    <format dxfId="22961">
      <pivotArea outline="0" collapsedLevelsAreSubtotals="1" fieldPosition="0"/>
    </format>
    <format dxfId="22960">
      <pivotArea field="13" type="button" dataOnly="0" labelOnly="1" outline="0" axis="axisRow" fieldPosition="0"/>
    </format>
    <format dxfId="22959">
      <pivotArea dataOnly="0" labelOnly="1" outline="0" fieldPosition="0">
        <references count="1">
          <reference field="13" count="12">
            <x v="1"/>
            <x v="2"/>
            <x v="3"/>
            <x v="4"/>
            <x v="5"/>
            <x v="6"/>
            <x v="8"/>
            <x v="9"/>
            <x v="10"/>
            <x v="13"/>
            <x v="17"/>
            <x v="18"/>
          </reference>
        </references>
      </pivotArea>
    </format>
    <format dxfId="22958">
      <pivotArea dataOnly="0" labelOnly="1" grandRow="1" outline="0" fieldPosition="0"/>
    </format>
    <format dxfId="22957">
      <pivotArea dataOnly="0" labelOnly="1" outline="0" fieldPosition="0">
        <references count="1">
          <reference field="12" count="0"/>
        </references>
      </pivotArea>
    </format>
    <format dxfId="22956">
      <pivotArea dataOnly="0" labelOnly="1" grandCol="1" outline="0" fieldPosition="0"/>
    </format>
    <format dxfId="22955">
      <pivotArea field="13" type="button" dataOnly="0" labelOnly="1" outline="0" axis="axisRow" fieldPosition="0"/>
    </format>
    <format dxfId="22954">
      <pivotArea dataOnly="0" labelOnly="1" outline="0" fieldPosition="0">
        <references count="1">
          <reference field="12" count="0"/>
        </references>
      </pivotArea>
    </format>
    <format dxfId="22953">
      <pivotArea dataOnly="0" labelOnly="1" grandCol="1" outline="0" fieldPosition="0"/>
    </format>
    <format dxfId="22952">
      <pivotArea grandRow="1" outline="0" collapsedLevelsAreSubtotals="1" fieldPosition="0"/>
    </format>
    <format dxfId="2295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3285">
      <pivotArea outline="0" collapsedLevelsAreSubtotals="1" fieldPosition="0"/>
    </format>
    <format dxfId="23284">
      <pivotArea dataOnly="0" labelOnly="1" grandRow="1" outline="0" fieldPosition="0"/>
    </format>
    <format dxfId="23283">
      <pivotArea dataOnly="0" labelOnly="1" outline="0" fieldPosition="0">
        <references count="1">
          <reference field="13" count="0"/>
        </references>
      </pivotArea>
    </format>
    <format dxfId="23282">
      <pivotArea dataOnly="0" labelOnly="1" grandCol="1" outline="0" fieldPosition="0"/>
    </format>
    <format dxfId="23281">
      <pivotArea outline="0" collapsedLevelsAreSubtotals="1" fieldPosition="0"/>
    </format>
    <format dxfId="23280">
      <pivotArea dataOnly="0" labelOnly="1" grandRow="1" outline="0" fieldPosition="0"/>
    </format>
    <format dxfId="23279">
      <pivotArea dataOnly="0" labelOnly="1" outline="0" fieldPosition="0">
        <references count="1">
          <reference field="13" count="0"/>
        </references>
      </pivotArea>
    </format>
    <format dxfId="23278">
      <pivotArea dataOnly="0" labelOnly="1" grandCol="1" outline="0" fieldPosition="0"/>
    </format>
    <format dxfId="23277">
      <pivotArea type="all" dataOnly="0" outline="0" fieldPosition="0"/>
    </format>
    <format dxfId="23276">
      <pivotArea outline="0" collapsedLevelsAreSubtotals="1" fieldPosition="0"/>
    </format>
    <format dxfId="23275">
      <pivotArea outline="0" collapsedLevelsAreSubtotals="1" fieldPosition="0"/>
    </format>
    <format dxfId="23274">
      <pivotArea type="origin" dataOnly="0" labelOnly="1" outline="0" fieldPosition="0"/>
    </format>
    <format dxfId="23273">
      <pivotArea type="origin" dataOnly="0" labelOnly="1" outline="0" fieldPosition="0"/>
    </format>
    <format dxfId="23272">
      <pivotArea type="origin" dataOnly="0" labelOnly="1" outline="0" fieldPosition="0"/>
    </format>
    <format dxfId="23271">
      <pivotArea field="13" type="button" dataOnly="0" labelOnly="1" outline="0" axis="axisCol" fieldPosition="0"/>
    </format>
    <format dxfId="23270">
      <pivotArea type="topRight" dataOnly="0" labelOnly="1" outline="0" fieldPosition="0"/>
    </format>
    <format dxfId="23269">
      <pivotArea dataOnly="0" labelOnly="1" outline="0" fieldPosition="0">
        <references count="1">
          <reference field="13" count="0"/>
        </references>
      </pivotArea>
    </format>
    <format dxfId="23268">
      <pivotArea dataOnly="0" labelOnly="1" grandCol="1" outline="0" fieldPosition="0"/>
    </format>
    <format dxfId="23267">
      <pivotArea outline="0" collapsedLevelsAreSubtotals="1" fieldPosition="0"/>
    </format>
    <format dxfId="23266">
      <pivotArea dataOnly="0" labelOnly="1" outline="0" fieldPosition="0">
        <references count="1">
          <reference field="13" count="0"/>
        </references>
      </pivotArea>
    </format>
    <format dxfId="23265">
      <pivotArea dataOnly="0" labelOnly="1" grandCol="1" outline="0" fieldPosition="0"/>
    </format>
    <format dxfId="23264">
      <pivotArea outline="0" collapsedLevelsAreSubtotals="1" fieldPosition="0"/>
    </format>
    <format dxfId="23263">
      <pivotArea dataOnly="0" labelOnly="1" outline="0" fieldPosition="0">
        <references count="1">
          <reference field="13" count="0"/>
        </references>
      </pivotArea>
    </format>
    <format dxfId="23262">
      <pivotArea dataOnly="0" labelOnly="1" grandCol="1" outline="0" fieldPosition="0"/>
    </format>
    <format dxfId="23261">
      <pivotArea outline="0" collapsedLevelsAreSubtotals="1" fieldPosition="0"/>
    </format>
    <format dxfId="23260">
      <pivotArea dataOnly="0" labelOnly="1" grandRow="1" outline="0" fieldPosition="0"/>
    </format>
    <format dxfId="23259">
      <pivotArea dataOnly="0" labelOnly="1" outline="0" fieldPosition="0">
        <references count="1">
          <reference field="13" count="0"/>
        </references>
      </pivotArea>
    </format>
    <format dxfId="23258">
      <pivotArea dataOnly="0" labelOnly="1" grandCol="1" outline="0" fieldPosition="0"/>
    </format>
    <format dxfId="23257">
      <pivotArea dataOnly="0" labelOnly="1" outline="0" fieldPosition="0">
        <references count="1">
          <reference field="13" count="0"/>
        </references>
      </pivotArea>
    </format>
    <format dxfId="23256">
      <pivotArea dataOnly="0" labelOnly="1" grandCol="1" outline="0" fieldPosition="0"/>
    </format>
    <format dxfId="23255">
      <pivotArea dataOnly="0" labelOnly="1" outline="0" fieldPosition="0">
        <references count="1">
          <reference field="13" count="0"/>
        </references>
      </pivotArea>
    </format>
    <format dxfId="23254">
      <pivotArea dataOnly="0" labelOnly="1" grandCol="1" outline="0" fieldPosition="0"/>
    </format>
    <format dxfId="23253">
      <pivotArea outline="0" collapsedLevelsAreSubtotals="1" fieldPosition="0"/>
    </format>
    <format dxfId="23252">
      <pivotArea dataOnly="0" labelOnly="1" outline="0" fieldPosition="0">
        <references count="1">
          <reference field="13" count="0"/>
        </references>
      </pivotArea>
    </format>
    <format dxfId="23251">
      <pivotArea dataOnly="0" labelOnly="1" grandCol="1" outline="0" fieldPosition="0"/>
    </format>
    <format dxfId="23250">
      <pivotArea grandRow="1" outline="0" collapsedLevelsAreSubtotals="1" fieldPosition="0"/>
    </format>
    <format dxfId="23249">
      <pivotArea dataOnly="0" labelOnly="1" grandRow="1" outline="0" fieldPosition="0"/>
    </format>
    <format dxfId="23248">
      <pivotArea dataOnly="0" labelOnly="1" outline="0" fieldPosition="0">
        <references count="1">
          <reference field="13" count="0"/>
        </references>
      </pivotArea>
    </format>
    <format dxfId="23247">
      <pivotArea outline="0" collapsedLevelsAreSubtotals="1" fieldPosition="0"/>
    </format>
    <format dxfId="23246">
      <pivotArea dataOnly="0" labelOnly="1" grandRow="1" outline="0" fieldPosition="0"/>
    </format>
    <format dxfId="23245">
      <pivotArea dataOnly="0" labelOnly="1" outline="0" fieldPosition="0">
        <references count="1">
          <reference field="13" count="0"/>
        </references>
      </pivotArea>
    </format>
    <format dxfId="23244">
      <pivotArea dataOnly="0" labelOnly="1" grandCol="1" outline="0" fieldPosition="0"/>
    </format>
    <format dxfId="23243">
      <pivotArea outline="0" collapsedLevelsAreSubtotals="1" fieldPosition="0"/>
    </format>
    <format dxfId="23242">
      <pivotArea dataOnly="0" labelOnly="1" grandRow="1" outline="0" fieldPosition="0"/>
    </format>
    <format dxfId="23241">
      <pivotArea dataOnly="0" labelOnly="1" outline="0" fieldPosition="0">
        <references count="1">
          <reference field="13" count="0"/>
        </references>
      </pivotArea>
    </format>
    <format dxfId="23240">
      <pivotArea dataOnly="0" labelOnly="1" grandCol="1" outline="0" fieldPosition="0"/>
    </format>
    <format dxfId="23239">
      <pivotArea dataOnly="0" labelOnly="1" grandRow="1" outline="0" fieldPosition="0"/>
    </format>
    <format dxfId="23238">
      <pivotArea dataOnly="0" labelOnly="1" outline="0" fieldPosition="0">
        <references count="1">
          <reference field="13" count="0"/>
        </references>
      </pivotArea>
    </format>
    <format dxfId="23237">
      <pivotArea dataOnly="0" labelOnly="1" grandCol="1" outline="0" fieldPosition="0"/>
    </format>
    <format dxfId="23236">
      <pivotArea dataOnly="0" labelOnly="1" outline="0" fieldPosition="0">
        <references count="1">
          <reference field="13" count="0"/>
        </references>
      </pivotArea>
    </format>
    <format dxfId="23235">
      <pivotArea dataOnly="0" labelOnly="1" grandCol="1" outline="0" fieldPosition="0"/>
    </format>
    <format dxfId="23234">
      <pivotArea grandRow="1" outline="0" collapsedLevelsAreSubtotals="1" fieldPosition="0"/>
    </format>
    <format dxfId="23233">
      <pivotArea dataOnly="0" labelOnly="1" grandRow="1" outline="0" fieldPosition="0"/>
    </format>
    <format dxfId="23232">
      <pivotArea dataOnly="0" labelOnly="1" grandRow="1" outline="0" fieldPosition="0"/>
    </format>
    <format dxfId="23231">
      <pivotArea dataOnly="0" labelOnly="1" outline="0" fieldPosition="0">
        <references count="1">
          <reference field="13" count="0"/>
        </references>
      </pivotArea>
    </format>
    <format dxfId="23230">
      <pivotArea dataOnly="0" labelOnly="1" grandCol="1" outline="0" fieldPosition="0"/>
    </format>
    <format dxfId="23229">
      <pivotArea outline="0" fieldPosition="0">
        <references count="1">
          <reference field="13" count="1" selected="0">
            <x v="1"/>
          </reference>
        </references>
      </pivotArea>
    </format>
    <format dxfId="23228">
      <pivotArea grandCol="1" outline="0" collapsedLevelsAreSubtotals="1" fieldPosition="0"/>
    </format>
    <format dxfId="23227">
      <pivotArea type="topRight" dataOnly="0" labelOnly="1" outline="0" fieldPosition="0"/>
    </format>
    <format dxfId="23226">
      <pivotArea dataOnly="0" labelOnly="1" outline="0" fieldPosition="0">
        <references count="1">
          <reference field="13" count="1">
            <x v="1"/>
          </reference>
        </references>
      </pivotArea>
    </format>
    <format dxfId="23225">
      <pivotArea dataOnly="0" labelOnly="1" grandCol="1" outline="0" fieldPosition="0"/>
    </format>
    <format dxfId="23224">
      <pivotArea outline="0" fieldPosition="0">
        <references count="1">
          <reference field="13" count="1" selected="0">
            <x v="1"/>
          </reference>
        </references>
      </pivotArea>
    </format>
    <format dxfId="23223">
      <pivotArea grandCol="1" outline="0" collapsedLevelsAreSubtotals="1" fieldPosition="0"/>
    </format>
    <format dxfId="23222">
      <pivotArea type="topRight" dataOnly="0" labelOnly="1" outline="0" fieldPosition="0"/>
    </format>
    <format dxfId="23221">
      <pivotArea dataOnly="0" labelOnly="1" outline="0" fieldPosition="0">
        <references count="1">
          <reference field="13" count="1">
            <x v="1"/>
          </reference>
        </references>
      </pivotArea>
    </format>
    <format dxfId="23220">
      <pivotArea dataOnly="0" labelOnly="1" grandCol="1" outline="0" fieldPosition="0"/>
    </format>
    <format dxfId="23219">
      <pivotArea dataOnly="0" labelOnly="1" outline="0" fieldPosition="0">
        <references count="1">
          <reference field="13" count="0"/>
        </references>
      </pivotArea>
    </format>
    <format dxfId="23218">
      <pivotArea dataOnly="0" labelOnly="1" grandCol="1" outline="0" fieldPosition="0"/>
    </format>
    <format dxfId="23217">
      <pivotArea dataOnly="0" labelOnly="1" outline="0" fieldPosition="0">
        <references count="1">
          <reference field="13" count="0"/>
        </references>
      </pivotArea>
    </format>
    <format dxfId="23216">
      <pivotArea dataOnly="0" labelOnly="1" grandCol="1" outline="0" fieldPosition="0"/>
    </format>
    <format dxfId="23215">
      <pivotArea dataOnly="0" labelOnly="1" outline="0" fieldPosition="0">
        <references count="1">
          <reference field="13" count="0"/>
        </references>
      </pivotArea>
    </format>
    <format dxfId="23214">
      <pivotArea dataOnly="0" labelOnly="1" grandCol="1" outline="0" fieldPosition="0"/>
    </format>
    <format dxfId="23213">
      <pivotArea dataOnly="0" labelOnly="1" outline="0" fieldPosition="0">
        <references count="1">
          <reference field="13" count="0"/>
        </references>
      </pivotArea>
    </format>
    <format dxfId="23212">
      <pivotArea dataOnly="0" labelOnly="1" grandCol="1" outline="0" fieldPosition="0"/>
    </format>
    <format dxfId="23211">
      <pivotArea dataOnly="0" labelOnly="1" outline="0" fieldPosition="0">
        <references count="1">
          <reference field="13" count="0"/>
        </references>
      </pivotArea>
    </format>
    <format dxfId="23210">
      <pivotArea dataOnly="0" labelOnly="1" grandCol="1" outline="0" fieldPosition="0"/>
    </format>
    <format dxfId="23209">
      <pivotArea dataOnly="0" labelOnly="1" outline="0" fieldPosition="0">
        <references count="1">
          <reference field="13" count="0"/>
        </references>
      </pivotArea>
    </format>
    <format dxfId="23208">
      <pivotArea dataOnly="0" labelOnly="1" grandCol="1" outline="0" fieldPosition="0"/>
    </format>
    <format dxfId="23207">
      <pivotArea dataOnly="0" labelOnly="1" outline="0" fieldPosition="0">
        <references count="1">
          <reference field="13" count="0"/>
        </references>
      </pivotArea>
    </format>
    <format dxfId="23206">
      <pivotArea dataOnly="0" labelOnly="1" grandCol="1" outline="0" fieldPosition="0"/>
    </format>
    <format dxfId="23205">
      <pivotArea dataOnly="0" labelOnly="1" outline="0" fieldPosition="0">
        <references count="1">
          <reference field="13" count="0"/>
        </references>
      </pivotArea>
    </format>
    <format dxfId="23204">
      <pivotArea dataOnly="0" labelOnly="1" grandCol="1" outline="0" fieldPosition="0"/>
    </format>
    <format dxfId="23203">
      <pivotArea grandRow="1" outline="0" collapsedLevelsAreSubtotals="1" fieldPosition="0"/>
    </format>
    <format dxfId="23202">
      <pivotArea dataOnly="0" labelOnly="1" grandRow="1" outline="0" fieldPosition="0"/>
    </format>
    <format dxfId="23201">
      <pivotArea dataOnly="0" labelOnly="1" grandRow="1" outline="0" fieldPosition="0"/>
    </format>
    <format dxfId="23200">
      <pivotArea dataOnly="0" labelOnly="1" outline="0" fieldPosition="0">
        <references count="1">
          <reference field="13" count="0"/>
        </references>
      </pivotArea>
    </format>
    <format dxfId="23199">
      <pivotArea dataOnly="0" labelOnly="1" grandCol="1" outline="0" fieldPosition="0"/>
    </format>
    <format dxfId="23198">
      <pivotArea dataOnly="0" labelOnly="1" grandRow="1" outline="0" fieldPosition="0"/>
    </format>
    <format dxfId="23197">
      <pivotArea dataOnly="0" labelOnly="1" outline="0" fieldPosition="0">
        <references count="1">
          <reference field="13" count="0"/>
        </references>
      </pivotArea>
    </format>
    <format dxfId="23196">
      <pivotArea dataOnly="0" labelOnly="1" grandCol="1" outline="0" fieldPosition="0"/>
    </format>
    <format dxfId="23195">
      <pivotArea dataOnly="0" labelOnly="1" grandRow="1" outline="0" fieldPosition="0"/>
    </format>
    <format dxfId="23194">
      <pivotArea dataOnly="0" labelOnly="1" outline="0" fieldPosition="0">
        <references count="1">
          <reference field="13" count="0"/>
        </references>
      </pivotArea>
    </format>
    <format dxfId="23193">
      <pivotArea dataOnly="0" labelOnly="1" grandCol="1" outline="0" fieldPosition="0"/>
    </format>
    <format dxfId="23192">
      <pivotArea dataOnly="0" labelOnly="1" outline="0" fieldPosition="0">
        <references count="1">
          <reference field="13" count="0"/>
        </references>
      </pivotArea>
    </format>
    <format dxfId="23191">
      <pivotArea dataOnly="0" labelOnly="1" grandCol="1" outline="0" fieldPosition="0"/>
    </format>
    <format dxfId="23190">
      <pivotArea dataOnly="0" labelOnly="1" outline="0" fieldPosition="0">
        <references count="1">
          <reference field="13" count="0"/>
        </references>
      </pivotArea>
    </format>
    <format dxfId="23189">
      <pivotArea dataOnly="0" labelOnly="1" grandCol="1" outline="0" fieldPosition="0"/>
    </format>
    <format dxfId="23188">
      <pivotArea dataOnly="0" labelOnly="1" grandRow="1" outline="0" fieldPosition="0"/>
    </format>
    <format dxfId="23187">
      <pivotArea dataOnly="0" labelOnly="1" outline="0" fieldPosition="0">
        <references count="1">
          <reference field="13" count="0"/>
        </references>
      </pivotArea>
    </format>
    <format dxfId="23186">
      <pivotArea dataOnly="0" labelOnly="1" grandCol="1" outline="0" fieldPosition="0"/>
    </format>
    <format dxfId="23185">
      <pivotArea dataOnly="0" labelOnly="1" grandRow="1" outline="0" fieldPosition="0"/>
    </format>
    <format dxfId="23184">
      <pivotArea dataOnly="0" labelOnly="1" outline="0" fieldPosition="0">
        <references count="1">
          <reference field="13" count="0"/>
        </references>
      </pivotArea>
    </format>
    <format dxfId="23183">
      <pivotArea dataOnly="0" labelOnly="1" grandCol="1" outline="0" fieldPosition="0"/>
    </format>
    <format dxfId="23182">
      <pivotArea dataOnly="0" labelOnly="1" grandRow="1" outline="0" fieldPosition="0"/>
    </format>
    <format dxfId="23181">
      <pivotArea dataOnly="0" labelOnly="1" outline="0" fieldPosition="0">
        <references count="1">
          <reference field="13" count="0"/>
        </references>
      </pivotArea>
    </format>
    <format dxfId="23180">
      <pivotArea dataOnly="0" labelOnly="1" grandCol="1" outline="0" fieldPosition="0"/>
    </format>
    <format dxfId="23179">
      <pivotArea type="topRight" dataOnly="0" labelOnly="1" outline="0" fieldPosition="0"/>
    </format>
    <format dxfId="23178">
      <pivotArea type="topRight" dataOnly="0" labelOnly="1" outline="0" fieldPosition="0"/>
    </format>
    <format dxfId="23177">
      <pivotArea dataOnly="0" labelOnly="1" outline="0" fieldPosition="0">
        <references count="1">
          <reference field="13" count="0"/>
        </references>
      </pivotArea>
    </format>
    <format dxfId="23176">
      <pivotArea dataOnly="0" labelOnly="1" grandCol="1" outline="0" fieldPosition="0"/>
    </format>
    <format dxfId="23175">
      <pivotArea dataOnly="0" labelOnly="1" grandRow="1" outline="0" fieldPosition="0"/>
    </format>
    <format dxfId="23174">
      <pivotArea dataOnly="0" labelOnly="1" outline="0" fieldPosition="0">
        <references count="1">
          <reference field="13" count="0"/>
        </references>
      </pivotArea>
    </format>
    <format dxfId="23173">
      <pivotArea dataOnly="0" labelOnly="1" grandCol="1" outline="0" fieldPosition="0"/>
    </format>
    <format dxfId="23172">
      <pivotArea dataOnly="0" labelOnly="1" grandRow="1" outline="0" fieldPosition="0"/>
    </format>
    <format dxfId="23171">
      <pivotArea dataOnly="0" labelOnly="1" outline="0" fieldPosition="0">
        <references count="1">
          <reference field="13" count="0"/>
        </references>
      </pivotArea>
    </format>
    <format dxfId="23170">
      <pivotArea dataOnly="0" labelOnly="1" grandCol="1" outline="0" fieldPosition="0"/>
    </format>
    <format dxfId="23169">
      <pivotArea dataOnly="0" labelOnly="1" grandRow="1" outline="0" fieldPosition="0"/>
    </format>
    <format dxfId="23168">
      <pivotArea dataOnly="0" labelOnly="1" outline="0" fieldPosition="0">
        <references count="1">
          <reference field="13" count="0"/>
        </references>
      </pivotArea>
    </format>
    <format dxfId="23167">
      <pivotArea dataOnly="0" labelOnly="1" grandCol="1" outline="0" fieldPosition="0"/>
    </format>
    <format dxfId="23166">
      <pivotArea dataOnly="0" labelOnly="1" outline="0" fieldPosition="0">
        <references count="1">
          <reference field="13" count="0"/>
        </references>
      </pivotArea>
    </format>
    <format dxfId="23165">
      <pivotArea dataOnly="0" labelOnly="1" grandCol="1" outline="0" fieldPosition="0"/>
    </format>
    <format dxfId="23164">
      <pivotArea grandRow="1" outline="0" collapsedLevelsAreSubtotals="1" fieldPosition="0"/>
    </format>
    <format dxfId="23163">
      <pivotArea dataOnly="0" labelOnly="1" grandRow="1" outline="0" fieldPosition="0"/>
    </format>
    <format dxfId="23162">
      <pivotArea dataOnly="0" labelOnly="1" grandRow="1" outline="0" fieldPosition="0"/>
    </format>
    <format dxfId="23161">
      <pivotArea dataOnly="0" labelOnly="1" outline="0" fieldPosition="0">
        <references count="1">
          <reference field="13" count="0"/>
        </references>
      </pivotArea>
    </format>
    <format dxfId="23160">
      <pivotArea dataOnly="0" labelOnly="1" grandCol="1" outline="0" fieldPosition="0"/>
    </format>
    <format dxfId="23159">
      <pivotArea dataOnly="0" labelOnly="1" grandRow="1" outline="0" fieldPosition="0"/>
    </format>
    <format dxfId="23158">
      <pivotArea dataOnly="0" labelOnly="1" outline="0" fieldPosition="0">
        <references count="1">
          <reference field="13" count="0"/>
        </references>
      </pivotArea>
    </format>
    <format dxfId="23157">
      <pivotArea dataOnly="0" labelOnly="1" grandCol="1" outline="0" fieldPosition="0"/>
    </format>
    <format dxfId="23156">
      <pivotArea dataOnly="0" labelOnly="1" outline="0" fieldPosition="0">
        <references count="1">
          <reference field="13" count="0"/>
        </references>
      </pivotArea>
    </format>
    <format dxfId="23155">
      <pivotArea dataOnly="0" labelOnly="1" grandCol="1" outline="0" fieldPosition="0"/>
    </format>
    <format dxfId="23154">
      <pivotArea grandRow="1" outline="0" collapsedLevelsAreSubtotals="1" fieldPosition="0"/>
    </format>
    <format dxfId="23153">
      <pivotArea dataOnly="0" labelOnly="1" grandRow="1" outline="0" fieldPosition="0"/>
    </format>
    <format dxfId="23152">
      <pivotArea dataOnly="0" labelOnly="1" grandRow="1" outline="0" fieldPosition="0"/>
    </format>
    <format dxfId="23151">
      <pivotArea dataOnly="0" labelOnly="1" outline="0" fieldPosition="0">
        <references count="1">
          <reference field="13" count="0"/>
        </references>
      </pivotArea>
    </format>
    <format dxfId="23150">
      <pivotArea dataOnly="0" labelOnly="1" grandCol="1" outline="0" fieldPosition="0"/>
    </format>
    <format dxfId="23149">
      <pivotArea dataOnly="0" labelOnly="1" grandRow="1" outline="0" fieldPosition="0"/>
    </format>
    <format dxfId="23148">
      <pivotArea dataOnly="0" labelOnly="1" outline="0" fieldPosition="0">
        <references count="1">
          <reference field="13" count="0"/>
        </references>
      </pivotArea>
    </format>
    <format dxfId="23147">
      <pivotArea dataOnly="0" labelOnly="1" grandCol="1" outline="0" fieldPosition="0"/>
    </format>
    <format dxfId="23146">
      <pivotArea dataOnly="0" labelOnly="1" outline="0" fieldPosition="0">
        <references count="1">
          <reference field="13" count="0"/>
        </references>
      </pivotArea>
    </format>
    <format dxfId="23145">
      <pivotArea dataOnly="0" labelOnly="1" grandCol="1" outline="0" fieldPosition="0"/>
    </format>
    <format dxfId="23144">
      <pivotArea dataOnly="0" labelOnly="1" grandRow="1" outline="0" fieldPosition="0"/>
    </format>
    <format dxfId="23143">
      <pivotArea dataOnly="0" labelOnly="1" grandRow="1" outline="0" fieldPosition="0"/>
    </format>
    <format dxfId="23142">
      <pivotArea grandRow="1" outline="0" collapsedLevelsAreSubtotals="1" fieldPosition="0"/>
    </format>
    <format dxfId="23141">
      <pivotArea dataOnly="0" labelOnly="1" grandRow="1" outline="0" fieldPosition="0"/>
    </format>
    <format dxfId="23140">
      <pivotArea dataOnly="0" labelOnly="1" grandRow="1" outline="0" fieldPosition="0"/>
    </format>
    <format dxfId="23139">
      <pivotArea dataOnly="0" labelOnly="1" outline="0" fieldPosition="0">
        <references count="1">
          <reference field="13" count="0"/>
        </references>
      </pivotArea>
    </format>
    <format dxfId="23138">
      <pivotArea dataOnly="0" labelOnly="1" grandCol="1" outline="0" fieldPosition="0"/>
    </format>
    <format dxfId="23137">
      <pivotArea dataOnly="0" labelOnly="1" grandRow="1" outline="0" fieldPosition="0"/>
    </format>
    <format dxfId="23136">
      <pivotArea dataOnly="0" labelOnly="1" outline="0" fieldPosition="0">
        <references count="1">
          <reference field="13" count="0"/>
        </references>
      </pivotArea>
    </format>
    <format dxfId="23135">
      <pivotArea dataOnly="0" labelOnly="1" grandCol="1" outline="0" fieldPosition="0"/>
    </format>
    <format dxfId="23134">
      <pivotArea grandRow="1" outline="0" collapsedLevelsAreSubtotals="1" fieldPosition="0"/>
    </format>
    <format dxfId="23133">
      <pivotArea dataOnly="0" labelOnly="1" grandRow="1" outline="0" fieldPosition="0"/>
    </format>
    <format dxfId="23132">
      <pivotArea dataOnly="0" labelOnly="1" grandRow="1" outline="0" fieldPosition="0"/>
    </format>
    <format dxfId="23131">
      <pivotArea dataOnly="0" labelOnly="1" outline="0" fieldPosition="0">
        <references count="1">
          <reference field="13" count="0"/>
        </references>
      </pivotArea>
    </format>
    <format dxfId="23130">
      <pivotArea dataOnly="0" labelOnly="1" grandCol="1" outline="0" fieldPosition="0"/>
    </format>
    <format dxfId="23129">
      <pivotArea dataOnly="0" labelOnly="1" grandRow="1" outline="0" fieldPosition="0"/>
    </format>
    <format dxfId="23128">
      <pivotArea dataOnly="0" labelOnly="1" outline="0" fieldPosition="0">
        <references count="1">
          <reference field="13" count="0"/>
        </references>
      </pivotArea>
    </format>
    <format dxfId="23127">
      <pivotArea dataOnly="0" labelOnly="1" grandCol="1" outline="0" fieldPosition="0"/>
    </format>
    <format dxfId="23126">
      <pivotArea grandRow="1" outline="0" collapsedLevelsAreSubtotals="1" fieldPosition="0"/>
    </format>
    <format dxfId="23125">
      <pivotArea dataOnly="0" labelOnly="1" grandRow="1" outline="0" fieldPosition="0"/>
    </format>
    <format dxfId="23124">
      <pivotArea dataOnly="0" labelOnly="1" outline="0" fieldPosition="0">
        <references count="1">
          <reference field="13" count="0"/>
        </references>
      </pivotArea>
    </format>
    <format dxfId="23123">
      <pivotArea dataOnly="0" labelOnly="1" grandCol="1" outline="0" fieldPosition="0"/>
    </format>
    <format dxfId="23122">
      <pivotArea dataOnly="0" labelOnly="1" outline="0" fieldPosition="0">
        <references count="1">
          <reference field="13" count="0"/>
        </references>
      </pivotArea>
    </format>
    <format dxfId="23121">
      <pivotArea dataOnly="0" labelOnly="1" grandCol="1" outline="0" fieldPosition="0"/>
    </format>
    <format dxfId="23120">
      <pivotArea grandRow="1" outline="0" collapsedLevelsAreSubtotals="1" fieldPosition="0"/>
    </format>
    <format dxfId="23119">
      <pivotArea dataOnly="0" labelOnly="1" outline="0" fieldPosition="0">
        <references count="1">
          <reference field="13" count="0"/>
        </references>
      </pivotArea>
    </format>
    <format dxfId="23118">
      <pivotArea dataOnly="0" labelOnly="1" grandCol="1" outline="0" fieldPosition="0"/>
    </format>
    <format dxfId="23117">
      <pivotArea dataOnly="0" labelOnly="1" outline="0" fieldPosition="0">
        <references count="1">
          <reference field="13" count="0"/>
        </references>
      </pivotArea>
    </format>
    <format dxfId="23116">
      <pivotArea dataOnly="0" labelOnly="1" grandCol="1" outline="0" fieldPosition="0"/>
    </format>
    <format dxfId="23115">
      <pivotArea dataOnly="0" labelOnly="1" outline="0" fieldPosition="0">
        <references count="1">
          <reference field="13" count="0"/>
        </references>
      </pivotArea>
    </format>
    <format dxfId="23114">
      <pivotArea dataOnly="0" labelOnly="1" grandCol="1" outline="0" fieldPosition="0"/>
    </format>
    <format dxfId="23113">
      <pivotArea dataOnly="0" labelOnly="1" outline="0" fieldPosition="0">
        <references count="1">
          <reference field="13" count="0"/>
        </references>
      </pivotArea>
    </format>
    <format dxfId="23112">
      <pivotArea dataOnly="0" labelOnly="1" grandCol="1" outline="0" fieldPosition="0"/>
    </format>
    <format dxfId="23111">
      <pivotArea dataOnly="0" labelOnly="1" outline="0" fieldPosition="0">
        <references count="1">
          <reference field="13" count="0"/>
        </references>
      </pivotArea>
    </format>
    <format dxfId="23110">
      <pivotArea dataOnly="0" labelOnly="1" grandCol="1" outline="0" fieldPosition="0"/>
    </format>
    <format dxfId="23109">
      <pivotArea dataOnly="0" labelOnly="1" outline="0" fieldPosition="0">
        <references count="1">
          <reference field="13" count="0"/>
        </references>
      </pivotArea>
    </format>
    <format dxfId="23108">
      <pivotArea dataOnly="0" labelOnly="1" grandCol="1" outline="0" fieldPosition="0"/>
    </format>
    <format dxfId="23107">
      <pivotArea field="13" type="button" dataOnly="0" labelOnly="1" outline="0" axis="axisCol" fieldPosition="0"/>
    </format>
    <format dxfId="23106">
      <pivotArea type="topRight" dataOnly="0" labelOnly="1" outline="0" fieldPosition="0"/>
    </format>
    <format dxfId="23105">
      <pivotArea outline="0" collapsedLevelsAreSubtotals="1" fieldPosition="0"/>
    </format>
    <format dxfId="23104">
      <pivotArea field="15" type="button" dataOnly="0" labelOnly="1" outline="0" axis="axisRow" fieldPosition="0"/>
    </format>
    <format dxfId="23103">
      <pivotArea dataOnly="0" labelOnly="1" outline="0" fieldPosition="0">
        <references count="1">
          <reference field="15" count="0"/>
        </references>
      </pivotArea>
    </format>
    <format dxfId="23102">
      <pivotArea dataOnly="0" labelOnly="1" grandRow="1" outline="0" fieldPosition="0"/>
    </format>
    <format dxfId="23101">
      <pivotArea dataOnly="0" labelOnly="1" outline="0" fieldPosition="0">
        <references count="1">
          <reference field="13" count="0"/>
        </references>
      </pivotArea>
    </format>
    <format dxfId="23100">
      <pivotArea dataOnly="0" labelOnly="1" grandCol="1" outline="0" fieldPosition="0"/>
    </format>
    <format dxfId="23099">
      <pivotArea field="15" type="button" dataOnly="0" labelOnly="1" outline="0" axis="axisRow" fieldPosition="0"/>
    </format>
    <format dxfId="23098">
      <pivotArea dataOnly="0" labelOnly="1" outline="0" fieldPosition="0">
        <references count="1">
          <reference field="13" count="0"/>
        </references>
      </pivotArea>
    </format>
    <format dxfId="23097">
      <pivotArea dataOnly="0" labelOnly="1" grandCol="1" outline="0" fieldPosition="0"/>
    </format>
    <format dxfId="23096">
      <pivotArea field="15" type="button" dataOnly="0" labelOnly="1" outline="0" axis="axisRow" fieldPosition="0"/>
    </format>
    <format dxfId="23095">
      <pivotArea dataOnly="0" labelOnly="1" outline="0" fieldPosition="0">
        <references count="1">
          <reference field="13" count="0"/>
        </references>
      </pivotArea>
    </format>
    <format dxfId="23094">
      <pivotArea dataOnly="0" labelOnly="1" grandCol="1" outline="0" fieldPosition="0"/>
    </format>
    <format dxfId="23093">
      <pivotArea grandRow="1" outline="0" collapsedLevelsAreSubtotals="1" fieldPosition="0"/>
    </format>
    <format dxfId="23092">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8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3480">
      <pivotArea type="all" dataOnly="0" outline="0" fieldPosition="0"/>
    </format>
    <format dxfId="23479">
      <pivotArea outline="0" collapsedLevelsAreSubtotals="1" fieldPosition="0"/>
    </format>
    <format dxfId="23478">
      <pivotArea dataOnly="0" labelOnly="1" outline="0" fieldPosition="0">
        <references count="1">
          <reference field="12" count="0"/>
        </references>
      </pivotArea>
    </format>
    <format dxfId="23477">
      <pivotArea field="12" dataOnly="0" labelOnly="1" grandRow="1" outline="0" axis="axisRow" fieldPosition="0">
        <references count="1">
          <reference field="4294967294" count="1" selected="0">
            <x v="1"/>
          </reference>
        </references>
      </pivotArea>
    </format>
    <format dxfId="23476">
      <pivotArea dataOnly="0" labelOnly="1" outline="0" fieldPosition="0">
        <references count="2">
          <reference field="4294967294" count="1">
            <x v="1"/>
          </reference>
          <reference field="12" count="1" selected="0">
            <x v="0"/>
          </reference>
        </references>
      </pivotArea>
    </format>
    <format dxfId="23475">
      <pivotArea dataOnly="0" labelOnly="1" outline="0" fieldPosition="0">
        <references count="2">
          <reference field="4294967294" count="1">
            <x v="1"/>
          </reference>
          <reference field="12" count="1" selected="0">
            <x v="1"/>
          </reference>
        </references>
      </pivotArea>
    </format>
    <format dxfId="23474">
      <pivotArea dataOnly="0" labelOnly="1" outline="0" fieldPosition="0">
        <references count="2">
          <reference field="4294967294" count="1">
            <x v="1"/>
          </reference>
          <reference field="12" count="1" selected="0">
            <x v="2"/>
          </reference>
        </references>
      </pivotArea>
    </format>
    <format dxfId="23473">
      <pivotArea dataOnly="0" labelOnly="1" outline="0" fieldPosition="0">
        <references count="2">
          <reference field="4294967294" count="1">
            <x v="1"/>
          </reference>
          <reference field="12" count="1" selected="0">
            <x v="3"/>
          </reference>
        </references>
      </pivotArea>
    </format>
    <format dxfId="23472">
      <pivotArea dataOnly="0" labelOnly="1" outline="0" fieldPosition="0">
        <references count="2">
          <reference field="4294967294" count="1">
            <x v="1"/>
          </reference>
          <reference field="12" count="1" selected="0">
            <x v="4"/>
          </reference>
        </references>
      </pivotArea>
    </format>
    <format dxfId="23471">
      <pivotArea dataOnly="0" labelOnly="1" outline="0" fieldPosition="0">
        <references count="2">
          <reference field="4294967294" count="1">
            <x v="1"/>
          </reference>
          <reference field="12" count="1" selected="0">
            <x v="5"/>
          </reference>
        </references>
      </pivotArea>
    </format>
    <format dxfId="23470">
      <pivotArea dataOnly="0" labelOnly="1" outline="0" fieldPosition="0">
        <references count="1">
          <reference field="13" count="0"/>
        </references>
      </pivotArea>
    </format>
    <format dxfId="23469">
      <pivotArea dataOnly="0" labelOnly="1" grandCol="1" outline="0" fieldPosition="0"/>
    </format>
    <format dxfId="23468">
      <pivotArea type="all" dataOnly="0" outline="0" fieldPosition="0"/>
    </format>
    <format dxfId="23467">
      <pivotArea outline="0" collapsedLevelsAreSubtotals="1" fieldPosition="0"/>
    </format>
    <format dxfId="23466">
      <pivotArea dataOnly="0" labelOnly="1" outline="0" fieldPosition="0">
        <references count="1">
          <reference field="12" count="0"/>
        </references>
      </pivotArea>
    </format>
    <format dxfId="23465">
      <pivotArea field="12" dataOnly="0" labelOnly="1" grandRow="1" outline="0" axis="axisRow" fieldPosition="0">
        <references count="1">
          <reference field="4294967294" count="1" selected="0">
            <x v="1"/>
          </reference>
        </references>
      </pivotArea>
    </format>
    <format dxfId="23464">
      <pivotArea dataOnly="0" labelOnly="1" outline="0" fieldPosition="0">
        <references count="2">
          <reference field="4294967294" count="1">
            <x v="1"/>
          </reference>
          <reference field="12" count="1" selected="0">
            <x v="0"/>
          </reference>
        </references>
      </pivotArea>
    </format>
    <format dxfId="23463">
      <pivotArea dataOnly="0" labelOnly="1" outline="0" fieldPosition="0">
        <references count="2">
          <reference field="4294967294" count="1">
            <x v="1"/>
          </reference>
          <reference field="12" count="1" selected="0">
            <x v="1"/>
          </reference>
        </references>
      </pivotArea>
    </format>
    <format dxfId="23462">
      <pivotArea dataOnly="0" labelOnly="1" outline="0" fieldPosition="0">
        <references count="2">
          <reference field="4294967294" count="1">
            <x v="1"/>
          </reference>
          <reference field="12" count="1" selected="0">
            <x v="2"/>
          </reference>
        </references>
      </pivotArea>
    </format>
    <format dxfId="23461">
      <pivotArea dataOnly="0" labelOnly="1" outline="0" fieldPosition="0">
        <references count="2">
          <reference field="4294967294" count="1">
            <x v="1"/>
          </reference>
          <reference field="12" count="1" selected="0">
            <x v="3"/>
          </reference>
        </references>
      </pivotArea>
    </format>
    <format dxfId="23460">
      <pivotArea dataOnly="0" labelOnly="1" outline="0" fieldPosition="0">
        <references count="2">
          <reference field="4294967294" count="1">
            <x v="1"/>
          </reference>
          <reference field="12" count="1" selected="0">
            <x v="4"/>
          </reference>
        </references>
      </pivotArea>
    </format>
    <format dxfId="23459">
      <pivotArea dataOnly="0" labelOnly="1" outline="0" fieldPosition="0">
        <references count="2">
          <reference field="4294967294" count="1">
            <x v="1"/>
          </reference>
          <reference field="12" count="1" selected="0">
            <x v="5"/>
          </reference>
        </references>
      </pivotArea>
    </format>
    <format dxfId="23458">
      <pivotArea dataOnly="0" labelOnly="1" outline="0" fieldPosition="0">
        <references count="1">
          <reference field="13" count="0"/>
        </references>
      </pivotArea>
    </format>
    <format dxfId="23457">
      <pivotArea dataOnly="0" labelOnly="1" grandCol="1" outline="0" fieldPosition="0"/>
    </format>
    <format dxfId="23456">
      <pivotArea field="12" dataOnly="0" labelOnly="1" grandRow="1" outline="0" axis="axisRow" fieldPosition="0">
        <references count="1">
          <reference field="4294967294" count="1" selected="0">
            <x v="1"/>
          </reference>
        </references>
      </pivotArea>
    </format>
    <format dxfId="23455">
      <pivotArea field="12" grandRow="1" outline="0" collapsedLevelsAreSubtotals="1" axis="axisRow" fieldPosition="0">
        <references count="1">
          <reference field="4294967294" count="1" selected="0">
            <x v="1"/>
          </reference>
        </references>
      </pivotArea>
    </format>
    <format dxfId="23454">
      <pivotArea field="12" dataOnly="0" labelOnly="1" grandRow="1" outline="0" axis="axisRow" fieldPosition="0">
        <references count="1">
          <reference field="4294967294" count="1" selected="0">
            <x v="1"/>
          </reference>
        </references>
      </pivotArea>
    </format>
    <format dxfId="23453">
      <pivotArea field="12" grandRow="1" outline="0" collapsedLevelsAreSubtotals="1" axis="axisRow" fieldPosition="0">
        <references count="1">
          <reference field="4294967294" count="1" selected="0">
            <x v="1"/>
          </reference>
        </references>
      </pivotArea>
    </format>
    <format dxfId="23452">
      <pivotArea field="12" dataOnly="0" labelOnly="1" grandRow="1" outline="0" axis="axisRow" fieldPosition="0">
        <references count="1">
          <reference field="4294967294" count="1" selected="0">
            <x v="1"/>
          </reference>
        </references>
      </pivotArea>
    </format>
    <format dxfId="23451">
      <pivotArea outline="0" collapsedLevelsAreSubtotals="1" fieldPosition="0"/>
    </format>
    <format dxfId="23450">
      <pivotArea field="12" dataOnly="0" labelOnly="1" grandRow="1" outline="0" axis="axisRow" fieldPosition="0">
        <references count="1">
          <reference field="4294967294" count="1" selected="0">
            <x v="1"/>
          </reference>
        </references>
      </pivotArea>
    </format>
    <format dxfId="23449">
      <pivotArea field="12" dataOnly="0" labelOnly="1" grandRow="1" outline="0" axis="axisRow" fieldPosition="0">
        <references count="1">
          <reference field="4294967294" count="1" selected="0">
            <x v="1"/>
          </reference>
        </references>
      </pivotArea>
    </format>
    <format dxfId="23448">
      <pivotArea field="12" grandRow="1" outline="0" axis="axisRow" fieldPosition="0">
        <references count="1">
          <reference field="4294967294" count="1" selected="0">
            <x v="1"/>
          </reference>
        </references>
      </pivotArea>
    </format>
    <format dxfId="23447">
      <pivotArea field="12" grandRow="1" outline="0" axis="axisRow" fieldPosition="0">
        <references count="1">
          <reference field="4294967294" count="1" selected="0">
            <x v="1"/>
          </reference>
        </references>
      </pivotArea>
    </format>
    <format dxfId="23446">
      <pivotArea field="12" dataOnly="0" labelOnly="1" grandRow="1" outline="0" axis="axisRow" fieldPosition="0">
        <references count="1">
          <reference field="4294967294" count="1" selected="0">
            <x v="1"/>
          </reference>
        </references>
      </pivotArea>
    </format>
    <format dxfId="23445">
      <pivotArea field="12" type="button" dataOnly="0" labelOnly="1" outline="0" axis="axisRow" fieldPosition="0"/>
    </format>
    <format dxfId="23444">
      <pivotArea field="-2" type="button" dataOnly="0" labelOnly="1" outline="0" axis="axisRow" fieldPosition="1"/>
    </format>
    <format dxfId="23443">
      <pivotArea outline="0" collapsedLevelsAreSubtotals="1" fieldPosition="0">
        <references count="2">
          <reference field="4294967294" count="1" selected="0">
            <x v="1"/>
          </reference>
          <reference field="12" count="0" selected="0"/>
        </references>
      </pivotArea>
    </format>
    <format dxfId="23442">
      <pivotArea dataOnly="0" labelOnly="1" outline="0" fieldPosition="0">
        <references count="1">
          <reference field="12" count="0"/>
        </references>
      </pivotArea>
    </format>
    <format dxfId="23441">
      <pivotArea dataOnly="0" labelOnly="1" outline="0" fieldPosition="0">
        <references count="2">
          <reference field="4294967294" count="1">
            <x v="1"/>
          </reference>
          <reference field="12" count="1" selected="0">
            <x v="0"/>
          </reference>
        </references>
      </pivotArea>
    </format>
    <format dxfId="23440">
      <pivotArea dataOnly="0" labelOnly="1" outline="0" fieldPosition="0">
        <references count="2">
          <reference field="4294967294" count="1">
            <x v="1"/>
          </reference>
          <reference field="12" count="1" selected="0">
            <x v="1"/>
          </reference>
        </references>
      </pivotArea>
    </format>
    <format dxfId="23439">
      <pivotArea dataOnly="0" labelOnly="1" outline="0" fieldPosition="0">
        <references count="2">
          <reference field="4294967294" count="1">
            <x v="1"/>
          </reference>
          <reference field="12" count="1" selected="0">
            <x v="2"/>
          </reference>
        </references>
      </pivotArea>
    </format>
    <format dxfId="23438">
      <pivotArea dataOnly="0" labelOnly="1" outline="0" fieldPosition="0">
        <references count="2">
          <reference field="4294967294" count="1">
            <x v="1"/>
          </reference>
          <reference field="12" count="1" selected="0">
            <x v="3"/>
          </reference>
        </references>
      </pivotArea>
    </format>
    <format dxfId="23437">
      <pivotArea dataOnly="0" labelOnly="1" outline="0" fieldPosition="0">
        <references count="2">
          <reference field="4294967294" count="1">
            <x v="1"/>
          </reference>
          <reference field="12" count="1" selected="0">
            <x v="4"/>
          </reference>
        </references>
      </pivotArea>
    </format>
    <format dxfId="23436">
      <pivotArea dataOnly="0" labelOnly="1" outline="0" fieldPosition="0">
        <references count="2">
          <reference field="4294967294" count="1">
            <x v="1"/>
          </reference>
          <reference field="12" count="1" selected="0">
            <x v="5"/>
          </reference>
        </references>
      </pivotArea>
    </format>
    <format dxfId="23435">
      <pivotArea dataOnly="0" labelOnly="1" outline="0" fieldPosition="0">
        <references count="1">
          <reference field="13" count="0"/>
        </references>
      </pivotArea>
    </format>
    <format dxfId="23434">
      <pivotArea dataOnly="0" labelOnly="1" grandCol="1" outline="0" fieldPosition="0"/>
    </format>
    <format dxfId="23433">
      <pivotArea dataOnly="0" labelOnly="1" outline="0" fieldPosition="0">
        <references count="1">
          <reference field="13" count="0"/>
        </references>
      </pivotArea>
    </format>
    <format dxfId="23432">
      <pivotArea dataOnly="0" labelOnly="1" grandCol="1" outline="0" fieldPosition="0"/>
    </format>
    <format dxfId="23431">
      <pivotArea outline="0" collapsedLevelsAreSubtotals="1" fieldPosition="0">
        <references count="2">
          <reference field="4294967294" count="1" selected="0">
            <x v="1"/>
          </reference>
          <reference field="12" count="1" selected="0">
            <x v="0"/>
          </reference>
        </references>
      </pivotArea>
    </format>
    <format dxfId="23430">
      <pivotArea outline="0" collapsedLevelsAreSubtotals="1" fieldPosition="0">
        <references count="2">
          <reference field="4294967294" count="1" selected="0">
            <x v="1"/>
          </reference>
          <reference field="12" count="1" selected="0">
            <x v="1"/>
          </reference>
        </references>
      </pivotArea>
    </format>
    <format dxfId="23429">
      <pivotArea outline="0" collapsedLevelsAreSubtotals="1" fieldPosition="0">
        <references count="2">
          <reference field="4294967294" count="1" selected="0">
            <x v="1"/>
          </reference>
          <reference field="12" count="1" selected="0">
            <x v="3"/>
          </reference>
        </references>
      </pivotArea>
    </format>
    <format dxfId="23428">
      <pivotArea outline="0" collapsedLevelsAreSubtotals="1" fieldPosition="0">
        <references count="2">
          <reference field="4294967294" count="1" selected="0">
            <x v="1"/>
          </reference>
          <reference field="12" count="1" selected="0">
            <x v="2"/>
          </reference>
        </references>
      </pivotArea>
    </format>
    <format dxfId="23427">
      <pivotArea outline="0" collapsedLevelsAreSubtotals="1" fieldPosition="0">
        <references count="2">
          <reference field="4294967294" count="1" selected="0">
            <x v="1"/>
          </reference>
          <reference field="12" count="1" selected="0">
            <x v="4"/>
          </reference>
        </references>
      </pivotArea>
    </format>
    <format dxfId="23426">
      <pivotArea outline="0" collapsedLevelsAreSubtotals="1" fieldPosition="0">
        <references count="2">
          <reference field="4294967294" count="1" selected="0">
            <x v="1"/>
          </reference>
          <reference field="12" count="1" selected="0">
            <x v="5"/>
          </reference>
        </references>
      </pivotArea>
    </format>
    <format dxfId="23425">
      <pivotArea outline="0" fieldPosition="0">
        <references count="2">
          <reference field="4294967294" count="1" selected="0">
            <x v="1"/>
          </reference>
          <reference field="12" count="0" selected="0"/>
        </references>
      </pivotArea>
    </format>
    <format dxfId="23424">
      <pivotArea field="12" type="button" dataOnly="0" labelOnly="1" outline="0" axis="axisRow" fieldPosition="0"/>
    </format>
    <format dxfId="23423">
      <pivotArea field="-2" type="button" dataOnly="0" labelOnly="1" outline="0" axis="axisRow" fieldPosition="1"/>
    </format>
    <format dxfId="23422">
      <pivotArea dataOnly="0" labelOnly="1" outline="0" fieldPosition="0">
        <references count="1">
          <reference field="12" count="0"/>
        </references>
      </pivotArea>
    </format>
    <format dxfId="23421">
      <pivotArea dataOnly="0" labelOnly="1" outline="0" fieldPosition="0">
        <references count="2">
          <reference field="4294967294" count="1">
            <x v="1"/>
          </reference>
          <reference field="12" count="1" selected="0">
            <x v="0"/>
          </reference>
        </references>
      </pivotArea>
    </format>
    <format dxfId="23420">
      <pivotArea dataOnly="0" labelOnly="1" outline="0" fieldPosition="0">
        <references count="2">
          <reference field="4294967294" count="1">
            <x v="1"/>
          </reference>
          <reference field="12" count="1" selected="0">
            <x v="1"/>
          </reference>
        </references>
      </pivotArea>
    </format>
    <format dxfId="23419">
      <pivotArea dataOnly="0" labelOnly="1" outline="0" fieldPosition="0">
        <references count="2">
          <reference field="4294967294" count="1">
            <x v="1"/>
          </reference>
          <reference field="12" count="1" selected="0">
            <x v="2"/>
          </reference>
        </references>
      </pivotArea>
    </format>
    <format dxfId="23418">
      <pivotArea dataOnly="0" labelOnly="1" outline="0" fieldPosition="0">
        <references count="2">
          <reference field="4294967294" count="1">
            <x v="1"/>
          </reference>
          <reference field="12" count="1" selected="0">
            <x v="3"/>
          </reference>
        </references>
      </pivotArea>
    </format>
    <format dxfId="23417">
      <pivotArea dataOnly="0" labelOnly="1" outline="0" fieldPosition="0">
        <references count="2">
          <reference field="4294967294" count="1">
            <x v="1"/>
          </reference>
          <reference field="12" count="1" selected="0">
            <x v="4"/>
          </reference>
        </references>
      </pivotArea>
    </format>
    <format dxfId="23416">
      <pivotArea dataOnly="0" labelOnly="1" outline="0" fieldPosition="0">
        <references count="2">
          <reference field="4294967294" count="1">
            <x v="1"/>
          </reference>
          <reference field="12" count="1" selected="0">
            <x v="5"/>
          </reference>
        </references>
      </pivotArea>
    </format>
    <format dxfId="23415">
      <pivotArea dataOnly="0" labelOnly="1" outline="0" fieldPosition="0">
        <references count="1">
          <reference field="13" count="0"/>
        </references>
      </pivotArea>
    </format>
    <format dxfId="23414">
      <pivotArea dataOnly="0" labelOnly="1" grandCol="1" outline="0" fieldPosition="0"/>
    </format>
    <format dxfId="23413">
      <pivotArea outline="0" fieldPosition="0">
        <references count="2">
          <reference field="4294967294" count="1" selected="0">
            <x v="1"/>
          </reference>
          <reference field="12" count="0" selected="0"/>
        </references>
      </pivotArea>
    </format>
    <format dxfId="23412">
      <pivotArea field="12" type="button" dataOnly="0" labelOnly="1" outline="0" axis="axisRow" fieldPosition="0"/>
    </format>
    <format dxfId="23411">
      <pivotArea field="-2" type="button" dataOnly="0" labelOnly="1" outline="0" axis="axisRow" fieldPosition="1"/>
    </format>
    <format dxfId="23410">
      <pivotArea dataOnly="0" labelOnly="1" outline="0" fieldPosition="0">
        <references count="1">
          <reference field="12" count="0"/>
        </references>
      </pivotArea>
    </format>
    <format dxfId="23409">
      <pivotArea dataOnly="0" labelOnly="1" outline="0" fieldPosition="0">
        <references count="2">
          <reference field="4294967294" count="1">
            <x v="1"/>
          </reference>
          <reference field="12" count="1" selected="0">
            <x v="0"/>
          </reference>
        </references>
      </pivotArea>
    </format>
    <format dxfId="23408">
      <pivotArea dataOnly="0" labelOnly="1" outline="0" fieldPosition="0">
        <references count="2">
          <reference field="4294967294" count="1">
            <x v="1"/>
          </reference>
          <reference field="12" count="1" selected="0">
            <x v="1"/>
          </reference>
        </references>
      </pivotArea>
    </format>
    <format dxfId="23407">
      <pivotArea dataOnly="0" labelOnly="1" outline="0" fieldPosition="0">
        <references count="2">
          <reference field="4294967294" count="1">
            <x v="1"/>
          </reference>
          <reference field="12" count="1" selected="0">
            <x v="2"/>
          </reference>
        </references>
      </pivotArea>
    </format>
    <format dxfId="23406">
      <pivotArea dataOnly="0" labelOnly="1" outline="0" fieldPosition="0">
        <references count="2">
          <reference field="4294967294" count="1">
            <x v="1"/>
          </reference>
          <reference field="12" count="1" selected="0">
            <x v="3"/>
          </reference>
        </references>
      </pivotArea>
    </format>
    <format dxfId="23405">
      <pivotArea dataOnly="0" labelOnly="1" outline="0" fieldPosition="0">
        <references count="2">
          <reference field="4294967294" count="1">
            <x v="1"/>
          </reference>
          <reference field="12" count="1" selected="0">
            <x v="4"/>
          </reference>
        </references>
      </pivotArea>
    </format>
    <format dxfId="23404">
      <pivotArea dataOnly="0" labelOnly="1" outline="0" fieldPosition="0">
        <references count="2">
          <reference field="4294967294" count="1">
            <x v="1"/>
          </reference>
          <reference field="12" count="1" selected="0">
            <x v="5"/>
          </reference>
        </references>
      </pivotArea>
    </format>
    <format dxfId="23403">
      <pivotArea dataOnly="0" labelOnly="1" outline="0" fieldPosition="0">
        <references count="1">
          <reference field="13" count="0"/>
        </references>
      </pivotArea>
    </format>
    <format dxfId="23402">
      <pivotArea dataOnly="0" labelOnly="1" grandCol="1" outline="0" fieldPosition="0"/>
    </format>
    <format dxfId="23401">
      <pivotArea outline="0" fieldPosition="0">
        <references count="2">
          <reference field="4294967294" count="1" selected="0">
            <x v="1"/>
          </reference>
          <reference field="12" count="0" selected="0"/>
        </references>
      </pivotArea>
    </format>
    <format dxfId="23400">
      <pivotArea field="12" type="button" dataOnly="0" labelOnly="1" outline="0" axis="axisRow" fieldPosition="0"/>
    </format>
    <format dxfId="23399">
      <pivotArea field="-2" type="button" dataOnly="0" labelOnly="1" outline="0" axis="axisRow" fieldPosition="1"/>
    </format>
    <format dxfId="23398">
      <pivotArea dataOnly="0" labelOnly="1" outline="0" fieldPosition="0">
        <references count="1">
          <reference field="12" count="0"/>
        </references>
      </pivotArea>
    </format>
    <format dxfId="23397">
      <pivotArea dataOnly="0" labelOnly="1" outline="0" fieldPosition="0">
        <references count="2">
          <reference field="4294967294" count="1">
            <x v="1"/>
          </reference>
          <reference field="12" count="1" selected="0">
            <x v="0"/>
          </reference>
        </references>
      </pivotArea>
    </format>
    <format dxfId="23396">
      <pivotArea dataOnly="0" labelOnly="1" outline="0" fieldPosition="0">
        <references count="2">
          <reference field="4294967294" count="1">
            <x v="1"/>
          </reference>
          <reference field="12" count="1" selected="0">
            <x v="1"/>
          </reference>
        </references>
      </pivotArea>
    </format>
    <format dxfId="23395">
      <pivotArea dataOnly="0" labelOnly="1" outline="0" fieldPosition="0">
        <references count="2">
          <reference field="4294967294" count="1">
            <x v="1"/>
          </reference>
          <reference field="12" count="1" selected="0">
            <x v="2"/>
          </reference>
        </references>
      </pivotArea>
    </format>
    <format dxfId="23394">
      <pivotArea dataOnly="0" labelOnly="1" outline="0" fieldPosition="0">
        <references count="2">
          <reference field="4294967294" count="1">
            <x v="1"/>
          </reference>
          <reference field="12" count="1" selected="0">
            <x v="3"/>
          </reference>
        </references>
      </pivotArea>
    </format>
    <format dxfId="23393">
      <pivotArea dataOnly="0" labelOnly="1" outline="0" fieldPosition="0">
        <references count="2">
          <reference field="4294967294" count="1">
            <x v="1"/>
          </reference>
          <reference field="12" count="1" selected="0">
            <x v="4"/>
          </reference>
        </references>
      </pivotArea>
    </format>
    <format dxfId="23392">
      <pivotArea dataOnly="0" labelOnly="1" outline="0" fieldPosition="0">
        <references count="2">
          <reference field="4294967294" count="1">
            <x v="1"/>
          </reference>
          <reference field="12" count="1" selected="0">
            <x v="5"/>
          </reference>
        </references>
      </pivotArea>
    </format>
    <format dxfId="23391">
      <pivotArea dataOnly="0" labelOnly="1" outline="0" fieldPosition="0">
        <references count="1">
          <reference field="13" count="0"/>
        </references>
      </pivotArea>
    </format>
    <format dxfId="23390">
      <pivotArea dataOnly="0" labelOnly="1" grandCol="1" outline="0" fieldPosition="0"/>
    </format>
    <format dxfId="23389">
      <pivotArea type="origin" dataOnly="0" labelOnly="1" outline="0" fieldPosition="0"/>
    </format>
    <format dxfId="23388">
      <pivotArea field="12" type="button" dataOnly="0" labelOnly="1" outline="0" axis="axisRow" fieldPosition="0"/>
    </format>
    <format dxfId="23387">
      <pivotArea dataOnly="0" labelOnly="1" outline="0" fieldPosition="0">
        <references count="1">
          <reference field="12" count="0"/>
        </references>
      </pivotArea>
    </format>
    <format dxfId="23386">
      <pivotArea field="12" dataOnly="0" labelOnly="1" grandRow="1" outline="0" axis="axisRow" fieldPosition="0">
        <references count="1">
          <reference field="4294967294" count="1" selected="0">
            <x v="1"/>
          </reference>
        </references>
      </pivotArea>
    </format>
    <format dxfId="23385">
      <pivotArea field="12" dataOnly="0" labelOnly="1" grandRow="1" outline="0" axis="axisRow" fieldPosition="0">
        <references count="1">
          <reference field="4294967294" count="1" selected="0">
            <x v="1"/>
          </reference>
        </references>
      </pivotArea>
    </format>
    <format dxfId="23384">
      <pivotArea type="origin" dataOnly="0" labelOnly="1" outline="0" fieldPosition="0"/>
    </format>
    <format dxfId="23383">
      <pivotArea field="12" type="button" dataOnly="0" labelOnly="1" outline="0" axis="axisRow" fieldPosition="0"/>
    </format>
    <format dxfId="23382">
      <pivotArea dataOnly="0" labelOnly="1" outline="0" fieldPosition="0">
        <references count="1">
          <reference field="12" count="0"/>
        </references>
      </pivotArea>
    </format>
    <format dxfId="23381">
      <pivotArea field="12" dataOnly="0" labelOnly="1" grandRow="1" outline="0" axis="axisRow" fieldPosition="0">
        <references count="1">
          <reference field="4294967294" count="1" selected="0">
            <x v="1"/>
          </reference>
        </references>
      </pivotArea>
    </format>
    <format dxfId="23380">
      <pivotArea field="12" dataOnly="0" labelOnly="1" grandRow="1" outline="0" axis="axisRow" fieldPosition="0">
        <references count="1">
          <reference field="4294967294" count="1" selected="0">
            <x v="1"/>
          </reference>
        </references>
      </pivotArea>
    </format>
    <format dxfId="23379">
      <pivotArea type="origin" dataOnly="0" labelOnly="1" outline="0" fieldPosition="0"/>
    </format>
    <format dxfId="23378">
      <pivotArea field="12" type="button" dataOnly="0" labelOnly="1" outline="0" axis="axisRow" fieldPosition="0"/>
    </format>
    <format dxfId="23377">
      <pivotArea dataOnly="0" labelOnly="1" outline="0" fieldPosition="0">
        <references count="1">
          <reference field="12" count="0"/>
        </references>
      </pivotArea>
    </format>
    <format dxfId="23376">
      <pivotArea field="12" dataOnly="0" labelOnly="1" grandRow="1" outline="0" axis="axisRow" fieldPosition="0">
        <references count="1">
          <reference field="4294967294" count="1" selected="0">
            <x v="1"/>
          </reference>
        </references>
      </pivotArea>
    </format>
    <format dxfId="23375">
      <pivotArea field="12" dataOnly="0" labelOnly="1" grandRow="1" outline="0" axis="axisRow" fieldPosition="0">
        <references count="1">
          <reference field="4294967294" count="1" selected="0">
            <x v="1"/>
          </reference>
        </references>
      </pivotArea>
    </format>
    <format dxfId="23374">
      <pivotArea type="origin" dataOnly="0" labelOnly="1" outline="0" fieldPosition="0"/>
    </format>
    <format dxfId="23373">
      <pivotArea field="12" type="button" dataOnly="0" labelOnly="1" outline="0" axis="axisRow" fieldPosition="0"/>
    </format>
    <format dxfId="23372">
      <pivotArea dataOnly="0" labelOnly="1" outline="0" fieldPosition="0">
        <references count="1">
          <reference field="12" count="0"/>
        </references>
      </pivotArea>
    </format>
    <format dxfId="23371">
      <pivotArea field="12" dataOnly="0" labelOnly="1" grandRow="1" outline="0" axis="axisRow" fieldPosition="0">
        <references count="1">
          <reference field="4294967294" count="1" selected="0">
            <x v="1"/>
          </reference>
        </references>
      </pivotArea>
    </format>
    <format dxfId="23370">
      <pivotArea field="12" dataOnly="0" labelOnly="1" grandRow="1" outline="0" axis="axisRow" fieldPosition="0">
        <references count="1">
          <reference field="4294967294" count="1" selected="0">
            <x v="1"/>
          </reference>
        </references>
      </pivotArea>
    </format>
    <format dxfId="23369">
      <pivotArea outline="0" collapsedLevelsAreSubtotals="1" fieldPosition="0"/>
    </format>
    <format dxfId="23368">
      <pivotArea type="origin" dataOnly="0" labelOnly="1" outline="0" offset="B1" fieldPosition="0"/>
    </format>
    <format dxfId="23367">
      <pivotArea field="13" type="button" dataOnly="0" labelOnly="1" outline="0" axis="axisCol" fieldPosition="0"/>
    </format>
    <format dxfId="23366">
      <pivotArea type="topRight" dataOnly="0" labelOnly="1" outline="0" fieldPosition="0"/>
    </format>
    <format dxfId="23365">
      <pivotArea field="-2" type="button" dataOnly="0" labelOnly="1" outline="0" axis="axisRow" fieldPosition="1"/>
    </format>
    <format dxfId="23364">
      <pivotArea dataOnly="0" labelOnly="1" outline="0" fieldPosition="0">
        <references count="2">
          <reference field="4294967294" count="1">
            <x v="1"/>
          </reference>
          <reference field="12" count="1" selected="0">
            <x v="0"/>
          </reference>
        </references>
      </pivotArea>
    </format>
    <format dxfId="23363">
      <pivotArea dataOnly="0" labelOnly="1" outline="0" fieldPosition="0">
        <references count="2">
          <reference field="4294967294" count="1">
            <x v="1"/>
          </reference>
          <reference field="12" count="1" selected="0">
            <x v="1"/>
          </reference>
        </references>
      </pivotArea>
    </format>
    <format dxfId="23362">
      <pivotArea dataOnly="0" labelOnly="1" outline="0" fieldPosition="0">
        <references count="2">
          <reference field="4294967294" count="1">
            <x v="1"/>
          </reference>
          <reference field="12" count="1" selected="0">
            <x v="2"/>
          </reference>
        </references>
      </pivotArea>
    </format>
    <format dxfId="23361">
      <pivotArea dataOnly="0" labelOnly="1" outline="0" fieldPosition="0">
        <references count="2">
          <reference field="4294967294" count="1">
            <x v="1"/>
          </reference>
          <reference field="12" count="1" selected="0">
            <x v="3"/>
          </reference>
        </references>
      </pivotArea>
    </format>
    <format dxfId="23360">
      <pivotArea dataOnly="0" labelOnly="1" outline="0" fieldPosition="0">
        <references count="2">
          <reference field="4294967294" count="1">
            <x v="1"/>
          </reference>
          <reference field="12" count="1" selected="0">
            <x v="4"/>
          </reference>
        </references>
      </pivotArea>
    </format>
    <format dxfId="23359">
      <pivotArea dataOnly="0" labelOnly="1" outline="0" fieldPosition="0">
        <references count="2">
          <reference field="4294967294" count="1">
            <x v="1"/>
          </reference>
          <reference field="12" count="1" selected="0">
            <x v="5"/>
          </reference>
        </references>
      </pivotArea>
    </format>
    <format dxfId="23358">
      <pivotArea dataOnly="0" labelOnly="1" outline="0" fieldPosition="0">
        <references count="1">
          <reference field="13" count="0"/>
        </references>
      </pivotArea>
    </format>
    <format dxfId="23357">
      <pivotArea dataOnly="0" labelOnly="1" grandCol="1" outline="0" fieldPosition="0"/>
    </format>
    <format dxfId="23356">
      <pivotArea outline="0" collapsedLevelsAreSubtotals="1" fieldPosition="0"/>
    </format>
    <format dxfId="23355">
      <pivotArea field="12" type="button" dataOnly="0" labelOnly="1" outline="0" axis="axisRow" fieldPosition="0"/>
    </format>
    <format dxfId="23354">
      <pivotArea field="-2" type="button" dataOnly="0" labelOnly="1" outline="0" axis="axisRow" fieldPosition="1"/>
    </format>
    <format dxfId="23353">
      <pivotArea dataOnly="0" labelOnly="1" outline="0" fieldPosition="0">
        <references count="1">
          <reference field="12" count="0"/>
        </references>
      </pivotArea>
    </format>
    <format dxfId="23352">
      <pivotArea field="12" dataOnly="0" labelOnly="1" grandRow="1" outline="0" axis="axisRow" fieldPosition="0">
        <references count="1">
          <reference field="4294967294" count="1" selected="0">
            <x v="0"/>
          </reference>
        </references>
      </pivotArea>
    </format>
    <format dxfId="23351">
      <pivotArea field="12" dataOnly="0" labelOnly="1" grandRow="1" outline="0" axis="axisRow" fieldPosition="0">
        <references count="1">
          <reference field="4294967294" count="1" selected="0">
            <x v="1"/>
          </reference>
        </references>
      </pivotArea>
    </format>
    <format dxfId="23350">
      <pivotArea field="12" dataOnly="0" labelOnly="1" grandRow="1" outline="0" axis="axisRow" fieldPosition="0">
        <references count="1">
          <reference field="4294967294" count="1" selected="0">
            <x v="0"/>
          </reference>
        </references>
      </pivotArea>
    </format>
    <format dxfId="23349">
      <pivotArea field="12" dataOnly="0" labelOnly="1" grandRow="1" outline="0" axis="axisRow" fieldPosition="0">
        <references count="1">
          <reference field="4294967294" count="1" selected="0">
            <x v="1"/>
          </reference>
        </references>
      </pivotArea>
    </format>
    <format dxfId="23348">
      <pivotArea dataOnly="0" labelOnly="1" outline="0" fieldPosition="0">
        <references count="2">
          <reference field="4294967294" count="2">
            <x v="0"/>
            <x v="1"/>
          </reference>
          <reference field="12" count="1" selected="0">
            <x v="0"/>
          </reference>
        </references>
      </pivotArea>
    </format>
    <format dxfId="23347">
      <pivotArea dataOnly="0" labelOnly="1" outline="0" fieldPosition="0">
        <references count="2">
          <reference field="4294967294" count="2">
            <x v="0"/>
            <x v="1"/>
          </reference>
          <reference field="12" count="1" selected="0">
            <x v="1"/>
          </reference>
        </references>
      </pivotArea>
    </format>
    <format dxfId="23346">
      <pivotArea dataOnly="0" labelOnly="1" outline="0" fieldPosition="0">
        <references count="2">
          <reference field="4294967294" count="2">
            <x v="0"/>
            <x v="1"/>
          </reference>
          <reference field="12" count="1" selected="0">
            <x v="2"/>
          </reference>
        </references>
      </pivotArea>
    </format>
    <format dxfId="23345">
      <pivotArea dataOnly="0" labelOnly="1" outline="0" fieldPosition="0">
        <references count="2">
          <reference field="4294967294" count="2">
            <x v="0"/>
            <x v="1"/>
          </reference>
          <reference field="12" count="1" selected="0">
            <x v="3"/>
          </reference>
        </references>
      </pivotArea>
    </format>
    <format dxfId="23344">
      <pivotArea dataOnly="0" labelOnly="1" outline="0" fieldPosition="0">
        <references count="2">
          <reference field="4294967294" count="2">
            <x v="0"/>
            <x v="1"/>
          </reference>
          <reference field="12" count="1" selected="0">
            <x v="4"/>
          </reference>
        </references>
      </pivotArea>
    </format>
    <format dxfId="23343">
      <pivotArea dataOnly="0" labelOnly="1" outline="0" fieldPosition="0">
        <references count="2">
          <reference field="4294967294" count="2">
            <x v="0"/>
            <x v="1"/>
          </reference>
          <reference field="12" count="1" selected="0">
            <x v="5"/>
          </reference>
        </references>
      </pivotArea>
    </format>
    <format dxfId="23342">
      <pivotArea dataOnly="0" labelOnly="1" outline="0" fieldPosition="0">
        <references count="1">
          <reference field="13" count="0"/>
        </references>
      </pivotArea>
    </format>
    <format dxfId="23341">
      <pivotArea dataOnly="0" labelOnly="1" grandCol="1" outline="0" fieldPosition="0"/>
    </format>
    <format dxfId="23340">
      <pivotArea outline="0" collapsedLevelsAreSubtotals="1" fieldPosition="0"/>
    </format>
    <format dxfId="23339">
      <pivotArea field="12" type="button" dataOnly="0" labelOnly="1" outline="0" axis="axisRow" fieldPosition="0"/>
    </format>
    <format dxfId="23338">
      <pivotArea field="-2" type="button" dataOnly="0" labelOnly="1" outline="0" axis="axisRow" fieldPosition="1"/>
    </format>
    <format dxfId="23337">
      <pivotArea dataOnly="0" labelOnly="1" outline="0" fieldPosition="0">
        <references count="1">
          <reference field="12" count="0"/>
        </references>
      </pivotArea>
    </format>
    <format dxfId="23336">
      <pivotArea field="12" dataOnly="0" labelOnly="1" grandRow="1" outline="0" axis="axisRow" fieldPosition="0">
        <references count="1">
          <reference field="4294967294" count="1" selected="0">
            <x v="0"/>
          </reference>
        </references>
      </pivotArea>
    </format>
    <format dxfId="23335">
      <pivotArea field="12" dataOnly="0" labelOnly="1" grandRow="1" outline="0" axis="axisRow" fieldPosition="0">
        <references count="1">
          <reference field="4294967294" count="1" selected="0">
            <x v="1"/>
          </reference>
        </references>
      </pivotArea>
    </format>
    <format dxfId="23334">
      <pivotArea field="12" dataOnly="0" labelOnly="1" grandRow="1" outline="0" axis="axisRow" fieldPosition="0">
        <references count="1">
          <reference field="4294967294" count="1" selected="0">
            <x v="0"/>
          </reference>
        </references>
      </pivotArea>
    </format>
    <format dxfId="23333">
      <pivotArea field="12" dataOnly="0" labelOnly="1" grandRow="1" outline="0" axis="axisRow" fieldPosition="0">
        <references count="1">
          <reference field="4294967294" count="1" selected="0">
            <x v="1"/>
          </reference>
        </references>
      </pivotArea>
    </format>
    <format dxfId="23332">
      <pivotArea dataOnly="0" labelOnly="1" outline="0" fieldPosition="0">
        <references count="2">
          <reference field="4294967294" count="2">
            <x v="0"/>
            <x v="1"/>
          </reference>
          <reference field="12" count="1" selected="0">
            <x v="0"/>
          </reference>
        </references>
      </pivotArea>
    </format>
    <format dxfId="23331">
      <pivotArea dataOnly="0" labelOnly="1" outline="0" fieldPosition="0">
        <references count="2">
          <reference field="4294967294" count="2">
            <x v="0"/>
            <x v="1"/>
          </reference>
          <reference field="12" count="1" selected="0">
            <x v="1"/>
          </reference>
        </references>
      </pivotArea>
    </format>
    <format dxfId="23330">
      <pivotArea dataOnly="0" labelOnly="1" outline="0" fieldPosition="0">
        <references count="2">
          <reference field="4294967294" count="2">
            <x v="0"/>
            <x v="1"/>
          </reference>
          <reference field="12" count="1" selected="0">
            <x v="2"/>
          </reference>
        </references>
      </pivotArea>
    </format>
    <format dxfId="23329">
      <pivotArea dataOnly="0" labelOnly="1" outline="0" fieldPosition="0">
        <references count="2">
          <reference field="4294967294" count="2">
            <x v="0"/>
            <x v="1"/>
          </reference>
          <reference field="12" count="1" selected="0">
            <x v="3"/>
          </reference>
        </references>
      </pivotArea>
    </format>
    <format dxfId="23328">
      <pivotArea dataOnly="0" labelOnly="1" outline="0" fieldPosition="0">
        <references count="2">
          <reference field="4294967294" count="2">
            <x v="0"/>
            <x v="1"/>
          </reference>
          <reference field="12" count="1" selected="0">
            <x v="4"/>
          </reference>
        </references>
      </pivotArea>
    </format>
    <format dxfId="23327">
      <pivotArea dataOnly="0" labelOnly="1" outline="0" fieldPosition="0">
        <references count="2">
          <reference field="4294967294" count="2">
            <x v="0"/>
            <x v="1"/>
          </reference>
          <reference field="12" count="1" selected="0">
            <x v="5"/>
          </reference>
        </references>
      </pivotArea>
    </format>
    <format dxfId="23326">
      <pivotArea dataOnly="0" labelOnly="1" outline="0" fieldPosition="0">
        <references count="1">
          <reference field="13" count="0"/>
        </references>
      </pivotArea>
    </format>
    <format dxfId="23325">
      <pivotArea dataOnly="0" labelOnly="1" grandCol="1" outline="0" fieldPosition="0"/>
    </format>
    <format dxfId="23324">
      <pivotArea outline="0" collapsedLevelsAreSubtotals="1" fieldPosition="0"/>
    </format>
    <format dxfId="23323">
      <pivotArea field="12" type="button" dataOnly="0" labelOnly="1" outline="0" axis="axisRow" fieldPosition="0"/>
    </format>
    <format dxfId="23322">
      <pivotArea field="-2" type="button" dataOnly="0" labelOnly="1" outline="0" axis="axisRow" fieldPosition="1"/>
    </format>
    <format dxfId="23321">
      <pivotArea dataOnly="0" labelOnly="1" outline="0" fieldPosition="0">
        <references count="1">
          <reference field="12" count="0"/>
        </references>
      </pivotArea>
    </format>
    <format dxfId="23320">
      <pivotArea field="12" dataOnly="0" labelOnly="1" grandRow="1" outline="0" axis="axisRow" fieldPosition="0">
        <references count="1">
          <reference field="4294967294" count="1" selected="0">
            <x v="0"/>
          </reference>
        </references>
      </pivotArea>
    </format>
    <format dxfId="23319">
      <pivotArea field="12" dataOnly="0" labelOnly="1" grandRow="1" outline="0" axis="axisRow" fieldPosition="0">
        <references count="1">
          <reference field="4294967294" count="1" selected="0">
            <x v="1"/>
          </reference>
        </references>
      </pivotArea>
    </format>
    <format dxfId="23318">
      <pivotArea field="12" dataOnly="0" labelOnly="1" grandRow="1" outline="0" axis="axisRow" fieldPosition="0">
        <references count="1">
          <reference field="4294967294" count="1" selected="0">
            <x v="0"/>
          </reference>
        </references>
      </pivotArea>
    </format>
    <format dxfId="23317">
      <pivotArea field="12" dataOnly="0" labelOnly="1" grandRow="1" outline="0" axis="axisRow" fieldPosition="0">
        <references count="1">
          <reference field="4294967294" count="1" selected="0">
            <x v="1"/>
          </reference>
        </references>
      </pivotArea>
    </format>
    <format dxfId="23316">
      <pivotArea dataOnly="0" labelOnly="1" outline="0" fieldPosition="0">
        <references count="2">
          <reference field="4294967294" count="2">
            <x v="0"/>
            <x v="1"/>
          </reference>
          <reference field="12" count="1" selected="0">
            <x v="0"/>
          </reference>
        </references>
      </pivotArea>
    </format>
    <format dxfId="23315">
      <pivotArea dataOnly="0" labelOnly="1" outline="0" fieldPosition="0">
        <references count="2">
          <reference field="4294967294" count="2">
            <x v="0"/>
            <x v="1"/>
          </reference>
          <reference field="12" count="1" selected="0">
            <x v="1"/>
          </reference>
        </references>
      </pivotArea>
    </format>
    <format dxfId="23314">
      <pivotArea dataOnly="0" labelOnly="1" outline="0" fieldPosition="0">
        <references count="2">
          <reference field="4294967294" count="2">
            <x v="0"/>
            <x v="1"/>
          </reference>
          <reference field="12" count="1" selected="0">
            <x v="2"/>
          </reference>
        </references>
      </pivotArea>
    </format>
    <format dxfId="23313">
      <pivotArea dataOnly="0" labelOnly="1" outline="0" fieldPosition="0">
        <references count="2">
          <reference field="4294967294" count="2">
            <x v="0"/>
            <x v="1"/>
          </reference>
          <reference field="12" count="1" selected="0">
            <x v="3"/>
          </reference>
        </references>
      </pivotArea>
    </format>
    <format dxfId="23312">
      <pivotArea dataOnly="0" labelOnly="1" outline="0" fieldPosition="0">
        <references count="2">
          <reference field="4294967294" count="2">
            <x v="0"/>
            <x v="1"/>
          </reference>
          <reference field="12" count="1" selected="0">
            <x v="4"/>
          </reference>
        </references>
      </pivotArea>
    </format>
    <format dxfId="23311">
      <pivotArea dataOnly="0" labelOnly="1" outline="0" fieldPosition="0">
        <references count="2">
          <reference field="4294967294" count="2">
            <x v="0"/>
            <x v="1"/>
          </reference>
          <reference field="12" count="1" selected="0">
            <x v="5"/>
          </reference>
        </references>
      </pivotArea>
    </format>
    <format dxfId="23310">
      <pivotArea dataOnly="0" labelOnly="1" outline="0" fieldPosition="0">
        <references count="1">
          <reference field="13" count="0"/>
        </references>
      </pivotArea>
    </format>
    <format dxfId="23309">
      <pivotArea dataOnly="0" labelOnly="1" grandCol="1" outline="0" fieldPosition="0"/>
    </format>
    <format dxfId="23308">
      <pivotArea outline="0" collapsedLevelsAreSubtotals="1" fieldPosition="0"/>
    </format>
    <format dxfId="23307">
      <pivotArea field="12" type="button" dataOnly="0" labelOnly="1" outline="0" axis="axisRow" fieldPosition="0"/>
    </format>
    <format dxfId="23306">
      <pivotArea field="-2" type="button" dataOnly="0" labelOnly="1" outline="0" axis="axisRow" fieldPosition="1"/>
    </format>
    <format dxfId="23305">
      <pivotArea dataOnly="0" labelOnly="1" outline="0" fieldPosition="0">
        <references count="1">
          <reference field="12" count="0"/>
        </references>
      </pivotArea>
    </format>
    <format dxfId="23304">
      <pivotArea field="12" dataOnly="0" labelOnly="1" grandRow="1" outline="0" axis="axisRow" fieldPosition="0">
        <references count="1">
          <reference field="4294967294" count="1" selected="0">
            <x v="0"/>
          </reference>
        </references>
      </pivotArea>
    </format>
    <format dxfId="23303">
      <pivotArea field="12" dataOnly="0" labelOnly="1" grandRow="1" outline="0" axis="axisRow" fieldPosition="0">
        <references count="1">
          <reference field="4294967294" count="1" selected="0">
            <x v="1"/>
          </reference>
        </references>
      </pivotArea>
    </format>
    <format dxfId="23302">
      <pivotArea field="12" dataOnly="0" labelOnly="1" grandRow="1" outline="0" axis="axisRow" fieldPosition="0">
        <references count="1">
          <reference field="4294967294" count="1" selected="0">
            <x v="0"/>
          </reference>
        </references>
      </pivotArea>
    </format>
    <format dxfId="23301">
      <pivotArea field="12" dataOnly="0" labelOnly="1" grandRow="1" outline="0" axis="axisRow" fieldPosition="0">
        <references count="1">
          <reference field="4294967294" count="1" selected="0">
            <x v="1"/>
          </reference>
        </references>
      </pivotArea>
    </format>
    <format dxfId="23300">
      <pivotArea dataOnly="0" labelOnly="1" outline="0" fieldPosition="0">
        <references count="2">
          <reference field="4294967294" count="2">
            <x v="0"/>
            <x v="1"/>
          </reference>
          <reference field="12" count="1" selected="0">
            <x v="0"/>
          </reference>
        </references>
      </pivotArea>
    </format>
    <format dxfId="23299">
      <pivotArea dataOnly="0" labelOnly="1" outline="0" fieldPosition="0">
        <references count="2">
          <reference field="4294967294" count="2">
            <x v="0"/>
            <x v="1"/>
          </reference>
          <reference field="12" count="1" selected="0">
            <x v="1"/>
          </reference>
        </references>
      </pivotArea>
    </format>
    <format dxfId="23298">
      <pivotArea dataOnly="0" labelOnly="1" outline="0" fieldPosition="0">
        <references count="2">
          <reference field="4294967294" count="2">
            <x v="0"/>
            <x v="1"/>
          </reference>
          <reference field="12" count="1" selected="0">
            <x v="2"/>
          </reference>
        </references>
      </pivotArea>
    </format>
    <format dxfId="23297">
      <pivotArea dataOnly="0" labelOnly="1" outline="0" fieldPosition="0">
        <references count="2">
          <reference field="4294967294" count="2">
            <x v="0"/>
            <x v="1"/>
          </reference>
          <reference field="12" count="1" selected="0">
            <x v="3"/>
          </reference>
        </references>
      </pivotArea>
    </format>
    <format dxfId="23296">
      <pivotArea dataOnly="0" labelOnly="1" outline="0" fieldPosition="0">
        <references count="2">
          <reference field="4294967294" count="2">
            <x v="0"/>
            <x v="1"/>
          </reference>
          <reference field="12" count="1" selected="0">
            <x v="4"/>
          </reference>
        </references>
      </pivotArea>
    </format>
    <format dxfId="23295">
      <pivotArea dataOnly="0" labelOnly="1" outline="0" fieldPosition="0">
        <references count="2">
          <reference field="4294967294" count="2">
            <x v="0"/>
            <x v="1"/>
          </reference>
          <reference field="12" count="1" selected="0">
            <x v="5"/>
          </reference>
        </references>
      </pivotArea>
    </format>
    <format dxfId="23294">
      <pivotArea dataOnly="0" labelOnly="1" outline="0" fieldPosition="0">
        <references count="1">
          <reference field="13" count="0"/>
        </references>
      </pivotArea>
    </format>
    <format dxfId="23293">
      <pivotArea dataOnly="0" labelOnly="1" grandCol="1" outline="0" fieldPosition="0"/>
    </format>
    <format dxfId="23292">
      <pivotArea field="12" type="button" dataOnly="0" labelOnly="1" outline="0" axis="axisRow" fieldPosition="0"/>
    </format>
    <format dxfId="23291">
      <pivotArea field="-2" type="button" dataOnly="0" labelOnly="1" outline="0" axis="axisRow" fieldPosition="1"/>
    </format>
    <format dxfId="23290">
      <pivotArea dataOnly="0" labelOnly="1" outline="0" fieldPosition="0">
        <references count="1">
          <reference field="13" count="0"/>
        </references>
      </pivotArea>
    </format>
    <format dxfId="23289">
      <pivotArea dataOnly="0" labelOnly="1" grandCol="1" outline="0" fieldPosition="0"/>
    </format>
    <format dxfId="23288">
      <pivotArea field="12" grandRow="1" outline="0" axis="axisRow" fieldPosition="0">
        <references count="1">
          <reference field="4294967294" count="1" selected="0">
            <x v="1"/>
          </reference>
        </references>
      </pivotArea>
    </format>
    <format dxfId="23287">
      <pivotArea field="12" dataOnly="0" labelOnly="1" grandRow="1" outline="0" axis="axisRow" fieldPosition="0">
        <references count="1">
          <reference field="4294967294" count="1" selected="0">
            <x v="0"/>
          </reference>
        </references>
      </pivotArea>
    </format>
    <format dxfId="23286">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3602">
      <pivotArea dataOnly="0" labelOnly="1" grandCol="1" outline="0" fieldPosition="0"/>
    </format>
    <format dxfId="23601">
      <pivotArea dataOnly="0" labelOnly="1" grandCol="1" outline="0" fieldPosition="0"/>
    </format>
    <format dxfId="23600">
      <pivotArea dataOnly="0" labelOnly="1" grandCol="1" outline="0" fieldPosition="0"/>
    </format>
    <format dxfId="23599">
      <pivotArea outline="0" collapsedLevelsAreSubtotals="1" fieldPosition="0"/>
    </format>
    <format dxfId="23598">
      <pivotArea dataOnly="0" labelOnly="1" grandRow="1" outline="0" fieldPosition="0"/>
    </format>
    <format dxfId="23597">
      <pivotArea outline="0" collapsedLevelsAreSubtotals="1" fieldPosition="0"/>
    </format>
    <format dxfId="23596">
      <pivotArea dataOnly="0" labelOnly="1" grandRow="1" outline="0" fieldPosition="0"/>
    </format>
    <format dxfId="23595">
      <pivotArea type="all" dataOnly="0" outline="0" fieldPosition="0"/>
    </format>
    <format dxfId="23594">
      <pivotArea dataOnly="0" labelOnly="1" outline="0" fieldPosition="0">
        <references count="1">
          <reference field="12" count="0"/>
        </references>
      </pivotArea>
    </format>
    <format dxfId="23593">
      <pivotArea dataOnly="0" labelOnly="1" outline="0" fieldPosition="0">
        <references count="1">
          <reference field="12" count="0"/>
        </references>
      </pivotArea>
    </format>
    <format dxfId="23592">
      <pivotArea type="all" dataOnly="0" outline="0" fieldPosition="0"/>
    </format>
    <format dxfId="23591">
      <pivotArea grandCol="1" outline="0" collapsedLevelsAreSubtotals="1" fieldPosition="0"/>
    </format>
    <format dxfId="23590">
      <pivotArea grandRow="1" grandCol="1" outline="0" collapsedLevelsAreSubtotals="1" fieldPosition="0"/>
    </format>
    <format dxfId="23589">
      <pivotArea dataOnly="0" labelOnly="1" grandRow="1" outline="0" fieldPosition="0"/>
    </format>
    <format dxfId="23588">
      <pivotArea dataOnly="0" labelOnly="1" grandRow="1" outline="0" fieldPosition="0"/>
    </format>
    <format dxfId="23587">
      <pivotArea dataOnly="0" labelOnly="1" grandRow="1" outline="0" fieldPosition="0"/>
    </format>
    <format dxfId="23586">
      <pivotArea dataOnly="0" labelOnly="1" grandRow="1" outline="0" fieldPosition="0"/>
    </format>
    <format dxfId="23585">
      <pivotArea dataOnly="0" labelOnly="1" grandRow="1" outline="0" fieldPosition="0"/>
    </format>
    <format dxfId="23584">
      <pivotArea dataOnly="0" labelOnly="1" grandRow="1" outline="0" fieldPosition="0"/>
    </format>
    <format dxfId="23583">
      <pivotArea dataOnly="0" labelOnly="1" grandRow="1" outline="0" fieldPosition="0"/>
    </format>
    <format dxfId="23582">
      <pivotArea dataOnly="0" labelOnly="1" grandRow="1" outline="0" fieldPosition="0"/>
    </format>
    <format dxfId="23581">
      <pivotArea dataOnly="0" labelOnly="1" grandCol="1" outline="0" fieldPosition="0"/>
    </format>
    <format dxfId="23580">
      <pivotArea dataOnly="0" labelOnly="1" grandCol="1" outline="0" fieldPosition="0"/>
    </format>
    <format dxfId="23579">
      <pivotArea dataOnly="0" labelOnly="1" outline="0" fieldPosition="0">
        <references count="1">
          <reference field="23" count="0"/>
        </references>
      </pivotArea>
    </format>
    <format dxfId="23578">
      <pivotArea dataOnly="0" labelOnly="1" grandCol="1" outline="0" fieldPosition="0"/>
    </format>
    <format dxfId="23577">
      <pivotArea dataOnly="0" labelOnly="1" outline="0" fieldPosition="0">
        <references count="1">
          <reference field="23" count="0"/>
        </references>
      </pivotArea>
    </format>
    <format dxfId="23576">
      <pivotArea dataOnly="0" labelOnly="1" grandCol="1" outline="0" fieldPosition="0"/>
    </format>
    <format dxfId="23575">
      <pivotArea field="23" grandRow="1" outline="0" axis="axisCol" fieldPosition="0">
        <references count="1">
          <reference field="23" count="0" selected="0"/>
        </references>
      </pivotArea>
    </format>
    <format dxfId="23574">
      <pivotArea grandCol="1" outline="0" collapsedLevelsAreSubtotals="1" fieldPosition="0"/>
    </format>
    <format dxfId="23573">
      <pivotArea dataOnly="0" labelOnly="1" outline="0" fieldPosition="0">
        <references count="1">
          <reference field="23" count="0"/>
        </references>
      </pivotArea>
    </format>
    <format dxfId="23572">
      <pivotArea dataOnly="0" labelOnly="1" grandCol="1" outline="0" fieldPosition="0"/>
    </format>
    <format dxfId="23571">
      <pivotArea dataOnly="0" labelOnly="1" outline="0" fieldPosition="0">
        <references count="1">
          <reference field="23" count="0"/>
        </references>
      </pivotArea>
    </format>
    <format dxfId="23570">
      <pivotArea dataOnly="0" labelOnly="1" grandCol="1" outline="0" fieldPosition="0"/>
    </format>
    <format dxfId="23569">
      <pivotArea dataOnly="0" labelOnly="1" outline="0" fieldPosition="0">
        <references count="1">
          <reference field="23" count="0"/>
        </references>
      </pivotArea>
    </format>
    <format dxfId="23568">
      <pivotArea dataOnly="0" labelOnly="1" grandCol="1" outline="0" fieldPosition="0"/>
    </format>
    <format dxfId="23567">
      <pivotArea dataOnly="0" labelOnly="1" outline="0" fieldPosition="0">
        <references count="1">
          <reference field="23" count="0"/>
        </references>
      </pivotArea>
    </format>
    <format dxfId="23566">
      <pivotArea dataOnly="0" labelOnly="1" grandCol="1" outline="0" fieldPosition="0"/>
    </format>
    <format dxfId="23565">
      <pivotArea outline="0" collapsedLevelsAreSubtotals="1" fieldPosition="0"/>
    </format>
    <format dxfId="23564">
      <pivotArea dataOnly="0" labelOnly="1" grandRow="1" outline="0" fieldPosition="0"/>
    </format>
    <format dxfId="23563">
      <pivotArea dataOnly="0" labelOnly="1" outline="0" fieldPosition="0">
        <references count="1">
          <reference field="23" count="0"/>
        </references>
      </pivotArea>
    </format>
    <format dxfId="23562">
      <pivotArea dataOnly="0" labelOnly="1" grandCol="1" outline="0" fieldPosition="0"/>
    </format>
    <format dxfId="23561">
      <pivotArea outline="0" collapsedLevelsAreSubtotals="1" fieldPosition="0"/>
    </format>
    <format dxfId="23560">
      <pivotArea dataOnly="0" labelOnly="1" grandRow="1" outline="0" fieldPosition="0"/>
    </format>
    <format dxfId="23559">
      <pivotArea dataOnly="0" labelOnly="1" outline="0" fieldPosition="0">
        <references count="1">
          <reference field="23" count="0"/>
        </references>
      </pivotArea>
    </format>
    <format dxfId="23558">
      <pivotArea dataOnly="0" labelOnly="1" grandCol="1" outline="0" fieldPosition="0"/>
    </format>
    <format dxfId="23557">
      <pivotArea outline="0" collapsedLevelsAreSubtotals="1" fieldPosition="0"/>
    </format>
    <format dxfId="23556">
      <pivotArea dataOnly="0" labelOnly="1" grandRow="1" outline="0" fieldPosition="0"/>
    </format>
    <format dxfId="23555">
      <pivotArea dataOnly="0" labelOnly="1" outline="0" fieldPosition="0">
        <references count="1">
          <reference field="23" count="0"/>
        </references>
      </pivotArea>
    </format>
    <format dxfId="23554">
      <pivotArea dataOnly="0" labelOnly="1" grandCol="1" outline="0" fieldPosition="0"/>
    </format>
    <format dxfId="23553">
      <pivotArea outline="0" collapsedLevelsAreSubtotals="1" fieldPosition="0"/>
    </format>
    <format dxfId="23552">
      <pivotArea dataOnly="0" labelOnly="1" outline="0" fieldPosition="0">
        <references count="1">
          <reference field="23" count="0"/>
        </references>
      </pivotArea>
    </format>
    <format dxfId="23551">
      <pivotArea dataOnly="0" labelOnly="1" grandCol="1" outline="0" fieldPosition="0"/>
    </format>
    <format dxfId="23550">
      <pivotArea dataOnly="0" labelOnly="1" grandRow="1" outline="0" fieldPosition="0"/>
    </format>
    <format dxfId="23549">
      <pivotArea outline="0" collapsedLevelsAreSubtotals="1" fieldPosition="0"/>
    </format>
    <format dxfId="23548">
      <pivotArea dataOnly="0" labelOnly="1" grandRow="1" outline="0" fieldPosition="0"/>
    </format>
    <format dxfId="23547">
      <pivotArea dataOnly="0" labelOnly="1" outline="0" fieldPosition="0">
        <references count="1">
          <reference field="23" count="0"/>
        </references>
      </pivotArea>
    </format>
    <format dxfId="23546">
      <pivotArea dataOnly="0" labelOnly="1" grandCol="1" outline="0" fieldPosition="0"/>
    </format>
    <format dxfId="23545">
      <pivotArea dataOnly="0" labelOnly="1" outline="0" fieldPosition="0">
        <references count="1">
          <reference field="23" count="0"/>
        </references>
      </pivotArea>
    </format>
    <format dxfId="23544">
      <pivotArea dataOnly="0" labelOnly="1" grandCol="1" outline="0" fieldPosition="0"/>
    </format>
    <format dxfId="23543">
      <pivotArea dataOnly="0" labelOnly="1" grandRow="1" outline="0" fieldPosition="0"/>
    </format>
    <format dxfId="23542">
      <pivotArea outline="0" collapsedLevelsAreSubtotals="1" fieldPosition="0"/>
    </format>
    <format dxfId="23541">
      <pivotArea dataOnly="0" labelOnly="1" grandRow="1" outline="0" fieldPosition="0"/>
    </format>
    <format dxfId="23540">
      <pivotArea dataOnly="0" labelOnly="1" outline="0" fieldPosition="0">
        <references count="1">
          <reference field="23" count="0"/>
        </references>
      </pivotArea>
    </format>
    <format dxfId="23539">
      <pivotArea dataOnly="0" labelOnly="1" grandCol="1" outline="0" fieldPosition="0"/>
    </format>
    <format dxfId="23538">
      <pivotArea dataOnly="0" labelOnly="1" grandRow="1" outline="0" fieldPosition="0"/>
    </format>
    <format dxfId="23537">
      <pivotArea type="origin" dataOnly="0" labelOnly="1" outline="0" fieldPosition="0"/>
    </format>
    <format dxfId="23536">
      <pivotArea dataOnly="0" labelOnly="1" grandRow="1" outline="0" fieldPosition="0"/>
    </format>
    <format dxfId="23535">
      <pivotArea type="origin" dataOnly="0" labelOnly="1" outline="0" fieldPosition="0"/>
    </format>
    <format dxfId="23534">
      <pivotArea dataOnly="0" labelOnly="1" grandRow="1" outline="0" fieldPosition="0"/>
    </format>
    <format dxfId="23533">
      <pivotArea type="origin" dataOnly="0" labelOnly="1" outline="0" fieldPosition="0"/>
    </format>
    <format dxfId="23532">
      <pivotArea dataOnly="0" labelOnly="1" grandRow="1" outline="0" fieldPosition="0"/>
    </format>
    <format dxfId="23531">
      <pivotArea type="origin" dataOnly="0" labelOnly="1" outline="0" fieldPosition="0"/>
    </format>
    <format dxfId="23530">
      <pivotArea dataOnly="0" labelOnly="1" grandRow="1" outline="0" fieldPosition="0"/>
    </format>
    <format dxfId="23529">
      <pivotArea outline="0" collapsedLevelsAreSubtotals="1" fieldPosition="0"/>
    </format>
    <format dxfId="23528">
      <pivotArea dataOnly="0" labelOnly="1" grandRow="1" outline="0" fieldPosition="0"/>
    </format>
    <format dxfId="23527">
      <pivotArea dataOnly="0" labelOnly="1" outline="0" fieldPosition="0">
        <references count="1">
          <reference field="23" count="0"/>
        </references>
      </pivotArea>
    </format>
    <format dxfId="23526">
      <pivotArea dataOnly="0" labelOnly="1" grandCol="1" outline="0" fieldPosition="0"/>
    </format>
    <format dxfId="23525">
      <pivotArea outline="0" collapsedLevelsAreSubtotals="1" fieldPosition="0"/>
    </format>
    <format dxfId="23524">
      <pivotArea dataOnly="0" labelOnly="1" grandRow="1" outline="0" fieldPosition="0"/>
    </format>
    <format dxfId="23523">
      <pivotArea dataOnly="0" labelOnly="1" outline="0" fieldPosition="0">
        <references count="1">
          <reference field="23" count="0"/>
        </references>
      </pivotArea>
    </format>
    <format dxfId="23522">
      <pivotArea dataOnly="0" labelOnly="1" grandCol="1" outline="0" fieldPosition="0"/>
    </format>
    <format dxfId="23521">
      <pivotArea outline="0" collapsedLevelsAreSubtotals="1" fieldPosition="0"/>
    </format>
    <format dxfId="23520">
      <pivotArea dataOnly="0" labelOnly="1" grandRow="1" outline="0" fieldPosition="0"/>
    </format>
    <format dxfId="23519">
      <pivotArea dataOnly="0" labelOnly="1" outline="0" fieldPosition="0">
        <references count="1">
          <reference field="23" count="0"/>
        </references>
      </pivotArea>
    </format>
    <format dxfId="23518">
      <pivotArea dataOnly="0" labelOnly="1" grandCol="1" outline="0" fieldPosition="0"/>
    </format>
    <format dxfId="23517">
      <pivotArea dataOnly="0" labelOnly="1" outline="0" fieldPosition="0">
        <references count="1">
          <reference field="23" count="0"/>
        </references>
      </pivotArea>
    </format>
    <format dxfId="23516">
      <pivotArea dataOnly="0" labelOnly="1" grandCol="1" outline="0" fieldPosition="0"/>
    </format>
    <format dxfId="23515">
      <pivotArea outline="0" collapsedLevelsAreSubtotals="1" fieldPosition="0"/>
    </format>
    <format dxfId="23514">
      <pivotArea dataOnly="0" labelOnly="1" grandRow="1" outline="0" fieldPosition="0"/>
    </format>
    <format dxfId="23513">
      <pivotArea dataOnly="0" labelOnly="1" outline="0" fieldPosition="0">
        <references count="1">
          <reference field="23" count="0"/>
        </references>
      </pivotArea>
    </format>
    <format dxfId="23512">
      <pivotArea dataOnly="0" labelOnly="1" grandCol="1" outline="0" fieldPosition="0"/>
    </format>
    <format dxfId="23511">
      <pivotArea outline="0" collapsedLevelsAreSubtotals="1" fieldPosition="0"/>
    </format>
    <format dxfId="23510">
      <pivotArea dataOnly="0" labelOnly="1" grandRow="1" outline="0" fieldPosition="0"/>
    </format>
    <format dxfId="23509">
      <pivotArea dataOnly="0" labelOnly="1" outline="0" fieldPosition="0">
        <references count="1">
          <reference field="23" count="0"/>
        </references>
      </pivotArea>
    </format>
    <format dxfId="23508">
      <pivotArea dataOnly="0" labelOnly="1" grandCol="1" outline="0" fieldPosition="0"/>
    </format>
    <format dxfId="23507">
      <pivotArea dataOnly="0" labelOnly="1" outline="0" fieldPosition="0">
        <references count="1">
          <reference field="23" count="0"/>
        </references>
      </pivotArea>
    </format>
    <format dxfId="23506">
      <pivotArea dataOnly="0" labelOnly="1" grandCol="1" outline="0" fieldPosition="0"/>
    </format>
    <format dxfId="23505">
      <pivotArea type="all" dataOnly="0" outline="0" fieldPosition="0"/>
    </format>
    <format dxfId="23504">
      <pivotArea outline="0" collapsedLevelsAreSubtotals="1" fieldPosition="0"/>
    </format>
    <format dxfId="23503">
      <pivotArea type="origin" dataOnly="0" labelOnly="1" outline="0" fieldPosition="0"/>
    </format>
    <format dxfId="23502">
      <pivotArea field="23" type="button" dataOnly="0" labelOnly="1" outline="0" axis="axisCol" fieldPosition="0"/>
    </format>
    <format dxfId="23501">
      <pivotArea type="topRight" dataOnly="0" labelOnly="1" outline="0" fieldPosition="0"/>
    </format>
    <format dxfId="23500">
      <pivotArea dataOnly="0" labelOnly="1" grandRow="1" outline="0" fieldPosition="0"/>
    </format>
    <format dxfId="23499">
      <pivotArea dataOnly="0" labelOnly="1" outline="0" fieldPosition="0">
        <references count="1">
          <reference field="23" count="0"/>
        </references>
      </pivotArea>
    </format>
    <format dxfId="23498">
      <pivotArea dataOnly="0" labelOnly="1" grandCol="1" outline="0" fieldPosition="0"/>
    </format>
    <format dxfId="23497">
      <pivotArea type="all" dataOnly="0" outline="0" fieldPosition="0"/>
    </format>
    <format dxfId="23496">
      <pivotArea outline="0" collapsedLevelsAreSubtotals="1" fieldPosition="0"/>
    </format>
    <format dxfId="23495">
      <pivotArea type="origin" dataOnly="0" labelOnly="1" outline="0" fieldPosition="0"/>
    </format>
    <format dxfId="23494">
      <pivotArea field="23" type="button" dataOnly="0" labelOnly="1" outline="0" axis="axisCol" fieldPosition="0"/>
    </format>
    <format dxfId="23493">
      <pivotArea type="topRight" dataOnly="0" labelOnly="1" outline="0" fieldPosition="0"/>
    </format>
    <format dxfId="23492">
      <pivotArea dataOnly="0" labelOnly="1" grandRow="1" outline="0" fieldPosition="0"/>
    </format>
    <format dxfId="23491">
      <pivotArea dataOnly="0" labelOnly="1" outline="0" fieldPosition="0">
        <references count="1">
          <reference field="23" count="0"/>
        </references>
      </pivotArea>
    </format>
    <format dxfId="23490">
      <pivotArea dataOnly="0" labelOnly="1" grandCol="1" outline="0" fieldPosition="0"/>
    </format>
    <format dxfId="23489">
      <pivotArea field="23" type="button" dataOnly="0" labelOnly="1" outline="0" axis="axisCol" fieldPosition="0"/>
    </format>
    <format dxfId="23488">
      <pivotArea type="topRight" dataOnly="0" labelOnly="1" outline="0" fieldPosition="0"/>
    </format>
    <format dxfId="23487">
      <pivotArea grandRow="1" outline="0" collapsedLevelsAreSubtotals="1" fieldPosition="0"/>
    </format>
    <format dxfId="23486">
      <pivotArea outline="0" collapsedLevelsAreSubtotals="1" fieldPosition="0"/>
    </format>
    <format dxfId="23485">
      <pivotArea field="15" type="button" dataOnly="0" labelOnly="1" outline="0" axis="axisRow" fieldPosition="0"/>
    </format>
    <format dxfId="23484">
      <pivotArea dataOnly="0" labelOnly="1" outline="0" fieldPosition="0">
        <references count="1">
          <reference field="15" count="0"/>
        </references>
      </pivotArea>
    </format>
    <format dxfId="23483">
      <pivotArea dataOnly="0" labelOnly="1" grandRow="1" outline="0" fieldPosition="0"/>
    </format>
    <format dxfId="23482">
      <pivotArea dataOnly="0" labelOnly="1" outline="0" fieldPosition="0">
        <references count="1">
          <reference field="23" count="0"/>
        </references>
      </pivotArea>
    </format>
    <format dxfId="23481">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3837">
      <pivotArea outline="0" collapsedLevelsAreSubtotals="1" fieldPosition="0"/>
    </format>
    <format dxfId="23836">
      <pivotArea dataOnly="0" labelOnly="1" grandCol="1" outline="0" fieldPosition="0"/>
    </format>
    <format dxfId="23835">
      <pivotArea outline="0" collapsedLevelsAreSubtotals="1" fieldPosition="0"/>
    </format>
    <format dxfId="23834">
      <pivotArea dataOnly="0" labelOnly="1" grandCol="1" outline="0" fieldPosition="0"/>
    </format>
    <format dxfId="23833">
      <pivotArea dataOnly="0" labelOnly="1" grandRow="1" outline="0" fieldPosition="0"/>
    </format>
    <format dxfId="23832">
      <pivotArea dataOnly="0" labelOnly="1" grandCol="1" outline="0" fieldPosition="0"/>
    </format>
    <format dxfId="23831">
      <pivotArea dataOnly="0" labelOnly="1" grandCol="1" outline="0" fieldPosition="0"/>
    </format>
    <format dxfId="23830">
      <pivotArea dataOnly="0" labelOnly="1" outline="0" fieldPosition="0">
        <references count="1">
          <reference field="12" count="0"/>
        </references>
      </pivotArea>
    </format>
    <format dxfId="23829">
      <pivotArea dataOnly="0" labelOnly="1" grandCol="1" outline="0" fieldPosition="0"/>
    </format>
    <format dxfId="23828">
      <pivotArea dataOnly="0" labelOnly="1" outline="0" fieldPosition="0">
        <references count="1">
          <reference field="12" count="0"/>
        </references>
      </pivotArea>
    </format>
    <format dxfId="23827">
      <pivotArea dataOnly="0" labelOnly="1" grandCol="1" outline="0" fieldPosition="0"/>
    </format>
    <format dxfId="23826">
      <pivotArea grandRow="1" outline="0" collapsedLevelsAreSubtotals="1" fieldPosition="0"/>
    </format>
    <format dxfId="23825">
      <pivotArea dataOnly="0" labelOnly="1" grandRow="1" outline="0" fieldPosition="0"/>
    </format>
    <format dxfId="23824">
      <pivotArea dataOnly="0" labelOnly="1" grandRow="1" outline="0" fieldPosition="0"/>
    </format>
    <format dxfId="23823">
      <pivotArea grandRow="1" outline="0" collapsedLevelsAreSubtotals="1" fieldPosition="0"/>
    </format>
    <format dxfId="23822">
      <pivotArea dataOnly="0" labelOnly="1" grandRow="1" outline="0" fieldPosition="0"/>
    </format>
    <format dxfId="23821">
      <pivotArea grandRow="1" outline="0" collapsedLevelsAreSubtotals="1" fieldPosition="0"/>
    </format>
    <format dxfId="23820">
      <pivotArea dataOnly="0" labelOnly="1" grandRow="1" outline="0" fieldPosition="0"/>
    </format>
    <format dxfId="23819">
      <pivotArea grandRow="1" outline="0" collapsedLevelsAreSubtotals="1" fieldPosition="0"/>
    </format>
    <format dxfId="23818">
      <pivotArea grandRow="1" outline="0" collapsedLevelsAreSubtotals="1" fieldPosition="0"/>
    </format>
    <format dxfId="23817">
      <pivotArea dataOnly="0" labelOnly="1" grandRow="1" outline="0" fieldPosition="0"/>
    </format>
    <format dxfId="23816">
      <pivotArea dataOnly="0" labelOnly="1" grandRow="1" outline="0" fieldPosition="0"/>
    </format>
    <format dxfId="23815">
      <pivotArea dataOnly="0" labelOnly="1" grandRow="1" outline="0" fieldPosition="0"/>
    </format>
    <format dxfId="23814">
      <pivotArea dataOnly="0" labelOnly="1" grandRow="1" outline="0" fieldPosition="0"/>
    </format>
    <format dxfId="23813">
      <pivotArea grandRow="1" outline="0" collapsedLevelsAreSubtotals="1" fieldPosition="0"/>
    </format>
    <format dxfId="23812">
      <pivotArea dataOnly="0" labelOnly="1" grandRow="1" outline="0" fieldPosition="0"/>
    </format>
    <format dxfId="23811">
      <pivotArea dataOnly="0" labelOnly="1" outline="0" fieldPosition="0">
        <references count="1">
          <reference field="12" count="0"/>
        </references>
      </pivotArea>
    </format>
    <format dxfId="23810">
      <pivotArea dataOnly="0" labelOnly="1" grandCol="1" outline="0" fieldPosition="0"/>
    </format>
    <format dxfId="23809">
      <pivotArea grandRow="1" outline="0" collapsedLevelsAreSubtotals="1" fieldPosition="0"/>
    </format>
    <format dxfId="23808">
      <pivotArea dataOnly="0" labelOnly="1" grandRow="1" outline="0" fieldPosition="0"/>
    </format>
    <format dxfId="23807">
      <pivotArea grandRow="1" outline="0" collapsedLevelsAreSubtotals="1" fieldPosition="0"/>
    </format>
    <format dxfId="23806">
      <pivotArea dataOnly="0" labelOnly="1" grandRow="1" outline="0" fieldPosition="0"/>
    </format>
    <format dxfId="23805">
      <pivotArea dataOnly="0" labelOnly="1" outline="0" fieldPosition="0">
        <references count="1">
          <reference field="12" count="0"/>
        </references>
      </pivotArea>
    </format>
    <format dxfId="23804">
      <pivotArea dataOnly="0" labelOnly="1" grandCol="1" outline="0" fieldPosition="0"/>
    </format>
    <format dxfId="23803">
      <pivotArea dataOnly="0" labelOnly="1" grandCol="1" outline="0" fieldPosition="0"/>
    </format>
    <format dxfId="23802">
      <pivotArea grandRow="1" grandCol="1" outline="0" collapsedLevelsAreSubtotals="1" fieldPosition="0"/>
    </format>
    <format dxfId="23801">
      <pivotArea dataOnly="0" labelOnly="1" outline="0" fieldPosition="0">
        <references count="1">
          <reference field="12" count="0"/>
        </references>
      </pivotArea>
    </format>
    <format dxfId="23800">
      <pivotArea dataOnly="0" labelOnly="1" grandCol="1" outline="0" fieldPosition="0"/>
    </format>
    <format dxfId="23799">
      <pivotArea dataOnly="0" labelOnly="1" outline="0" fieldPosition="0">
        <references count="1">
          <reference field="12" count="0"/>
        </references>
      </pivotArea>
    </format>
    <format dxfId="23798">
      <pivotArea dataOnly="0" labelOnly="1" grandCol="1" outline="0" fieldPosition="0"/>
    </format>
    <format dxfId="23797">
      <pivotArea grandRow="1" outline="0" collapsedLevelsAreSubtotals="1" fieldPosition="0"/>
    </format>
    <format dxfId="23796">
      <pivotArea grandRow="1" outline="0" collapsedLevelsAreSubtotals="1" fieldPosition="0"/>
    </format>
    <format dxfId="23795">
      <pivotArea type="origin" dataOnly="0" labelOnly="1" outline="0" fieldPosition="0"/>
    </format>
    <format dxfId="23794">
      <pivotArea type="origin" dataOnly="0" labelOnly="1" outline="0" fieldPosition="0"/>
    </format>
    <format dxfId="23793">
      <pivotArea type="origin" dataOnly="0" labelOnly="1" outline="0" fieldPosition="0"/>
    </format>
    <format dxfId="23792">
      <pivotArea dataOnly="0" labelOnly="1" outline="0" fieldPosition="0">
        <references count="1">
          <reference field="12" count="0"/>
        </references>
      </pivotArea>
    </format>
    <format dxfId="23791">
      <pivotArea type="topRight" dataOnly="0" labelOnly="1" outline="0" fieldPosition="0"/>
    </format>
    <format dxfId="23790">
      <pivotArea outline="0" collapsedLevelsAreSubtotals="1" fieldPosition="0"/>
    </format>
    <format dxfId="23789">
      <pivotArea dataOnly="0" labelOnly="1" grandRow="1" outline="0" fieldPosition="0"/>
    </format>
    <format dxfId="23788">
      <pivotArea dataOnly="0" labelOnly="1" outline="0" fieldPosition="0">
        <references count="1">
          <reference field="12" count="0"/>
        </references>
      </pivotArea>
    </format>
    <format dxfId="23787">
      <pivotArea dataOnly="0" labelOnly="1" grandCol="1" outline="0" fieldPosition="0"/>
    </format>
    <format dxfId="23786">
      <pivotArea dataOnly="0" labelOnly="1" outline="0" fieldPosition="0">
        <references count="1">
          <reference field="12" count="0"/>
        </references>
      </pivotArea>
    </format>
    <format dxfId="23785">
      <pivotArea dataOnly="0" labelOnly="1" grandCol="1" outline="0" fieldPosition="0"/>
    </format>
    <format dxfId="23784">
      <pivotArea grandRow="1" outline="0" collapsedLevelsAreSubtotals="1" fieldPosition="0"/>
    </format>
    <format dxfId="23783">
      <pivotArea dataOnly="0" labelOnly="1" grandRow="1" outline="0" fieldPosition="0"/>
    </format>
    <format dxfId="23782">
      <pivotArea outline="0" collapsedLevelsAreSubtotals="1" fieldPosition="0"/>
    </format>
    <format dxfId="23781">
      <pivotArea dataOnly="0" labelOnly="1" grandRow="1" outline="0" fieldPosition="0"/>
    </format>
    <format dxfId="23780">
      <pivotArea dataOnly="0" labelOnly="1" outline="0" fieldPosition="0">
        <references count="1">
          <reference field="12" count="0"/>
        </references>
      </pivotArea>
    </format>
    <format dxfId="23779">
      <pivotArea dataOnly="0" labelOnly="1" grandCol="1" outline="0" fieldPosition="0"/>
    </format>
    <format dxfId="23778">
      <pivotArea grandRow="1" outline="0" collapsedLevelsAreSubtotals="1" fieldPosition="0"/>
    </format>
    <format dxfId="23777">
      <pivotArea dataOnly="0" labelOnly="1" grandRow="1" outline="0" fieldPosition="0"/>
    </format>
    <format dxfId="23776">
      <pivotArea grandRow="1" outline="0" collapsedLevelsAreSubtotals="1" fieldPosition="0"/>
    </format>
    <format dxfId="23775">
      <pivotArea dataOnly="0" labelOnly="1" grandRow="1" outline="0" fieldPosition="0"/>
    </format>
    <format dxfId="23774">
      <pivotArea dataOnly="0" labelOnly="1" outline="0" fieldPosition="0">
        <references count="1">
          <reference field="12" count="0"/>
        </references>
      </pivotArea>
    </format>
    <format dxfId="23773">
      <pivotArea dataOnly="0" labelOnly="1" grandCol="1" outline="0" fieldPosition="0"/>
    </format>
    <format dxfId="23772">
      <pivotArea grandRow="1" outline="0" collapsedLevelsAreSubtotals="1" fieldPosition="0"/>
    </format>
    <format dxfId="23771">
      <pivotArea dataOnly="0" labelOnly="1" grandRow="1" outline="0" fieldPosition="0"/>
    </format>
    <format dxfId="23770">
      <pivotArea dataOnly="0" labelOnly="1" outline="0" fieldPosition="0">
        <references count="1">
          <reference field="12" count="0"/>
        </references>
      </pivotArea>
    </format>
    <format dxfId="23769">
      <pivotArea dataOnly="0" labelOnly="1" grandCol="1" outline="0" fieldPosition="0"/>
    </format>
    <format dxfId="23768">
      <pivotArea grandRow="1" outline="0" collapsedLevelsAreSubtotals="1" fieldPosition="0"/>
    </format>
    <format dxfId="23767">
      <pivotArea dataOnly="0" labelOnly="1" grandRow="1" outline="0" fieldPosition="0"/>
    </format>
    <format dxfId="23766">
      <pivotArea outline="0" collapsedLevelsAreSubtotals="1" fieldPosition="0"/>
    </format>
    <format dxfId="23765">
      <pivotArea dataOnly="0" labelOnly="1" grandRow="1" outline="0" fieldPosition="0"/>
    </format>
    <format dxfId="23764">
      <pivotArea dataOnly="0" labelOnly="1" outline="0" fieldPosition="0">
        <references count="1">
          <reference field="12" count="0"/>
        </references>
      </pivotArea>
    </format>
    <format dxfId="23763">
      <pivotArea dataOnly="0" labelOnly="1" grandCol="1" outline="0" fieldPosition="0"/>
    </format>
    <format dxfId="23762">
      <pivotArea field="10" type="button" dataOnly="0" labelOnly="1" outline="0" axis="axisPage" fieldPosition="0"/>
    </format>
    <format dxfId="23761">
      <pivotArea type="origin" dataOnly="0" labelOnly="1" outline="0" fieldPosition="0"/>
    </format>
    <format dxfId="23760">
      <pivotArea dataOnly="0" labelOnly="1" grandRow="1" outline="0" fieldPosition="0"/>
    </format>
    <format dxfId="23759">
      <pivotArea field="10" type="button" dataOnly="0" labelOnly="1" outline="0" axis="axisPage" fieldPosition="0"/>
    </format>
    <format dxfId="23758">
      <pivotArea type="origin" dataOnly="0" labelOnly="1" outline="0" fieldPosition="0"/>
    </format>
    <format dxfId="23757">
      <pivotArea dataOnly="0" labelOnly="1" grandRow="1" outline="0" fieldPosition="0"/>
    </format>
    <format dxfId="23756">
      <pivotArea field="10" type="button" dataOnly="0" labelOnly="1" outline="0" axis="axisPage" fieldPosition="0"/>
    </format>
    <format dxfId="23755">
      <pivotArea type="origin" dataOnly="0" labelOnly="1" outline="0" fieldPosition="0"/>
    </format>
    <format dxfId="23754">
      <pivotArea dataOnly="0" labelOnly="1" grandRow="1" outline="0" fieldPosition="0"/>
    </format>
    <format dxfId="23753">
      <pivotArea field="10" type="button" dataOnly="0" labelOnly="1" outline="0" axis="axisPage" fieldPosition="0"/>
    </format>
    <format dxfId="23752">
      <pivotArea type="origin" dataOnly="0" labelOnly="1" outline="0" fieldPosition="0"/>
    </format>
    <format dxfId="23751">
      <pivotArea dataOnly="0" labelOnly="1" grandRow="1" outline="0" fieldPosition="0"/>
    </format>
    <format dxfId="23750">
      <pivotArea grandRow="1" outline="0" collapsedLevelsAreSubtotals="1" fieldPosition="0"/>
    </format>
    <format dxfId="23749">
      <pivotArea dataOnly="0" labelOnly="1" grandRow="1" outline="0" fieldPosition="0"/>
    </format>
    <format dxfId="23748">
      <pivotArea grandRow="1" outline="0" collapsedLevelsAreSubtotals="1" fieldPosition="0"/>
    </format>
    <format dxfId="23747">
      <pivotArea dataOnly="0" labelOnly="1" grandRow="1" outline="0" fieldPosition="0"/>
    </format>
    <format dxfId="23746">
      <pivotArea outline="0" collapsedLevelsAreSubtotals="1" fieldPosition="0"/>
    </format>
    <format dxfId="23745">
      <pivotArea dataOnly="0" labelOnly="1" grandRow="1" outline="0" fieldPosition="0"/>
    </format>
    <format dxfId="23744">
      <pivotArea outline="0" collapsedLevelsAreSubtotals="1" fieldPosition="0"/>
    </format>
    <format dxfId="23743">
      <pivotArea dataOnly="0" labelOnly="1" grandRow="1" outline="0" fieldPosition="0"/>
    </format>
    <format dxfId="23742">
      <pivotArea dataOnly="0" labelOnly="1" outline="0" fieldPosition="0">
        <references count="1">
          <reference field="12" count="0"/>
        </references>
      </pivotArea>
    </format>
    <format dxfId="23741">
      <pivotArea dataOnly="0" labelOnly="1" grandCol="1" outline="0" fieldPosition="0"/>
    </format>
    <format dxfId="23740">
      <pivotArea dataOnly="0" labelOnly="1" outline="0" fieldPosition="0">
        <references count="1">
          <reference field="12" count="0"/>
        </references>
      </pivotArea>
    </format>
    <format dxfId="23739">
      <pivotArea dataOnly="0" labelOnly="1" grandCol="1" outline="0" fieldPosition="0"/>
    </format>
    <format dxfId="23738">
      <pivotArea outline="0" fieldPosition="0">
        <references count="1">
          <reference field="12" count="0" selected="0"/>
        </references>
      </pivotArea>
    </format>
    <format dxfId="23737">
      <pivotArea type="origin" dataOnly="0" labelOnly="1" outline="0" fieldPosition="0"/>
    </format>
    <format dxfId="23736">
      <pivotArea field="12" type="button" dataOnly="0" labelOnly="1" outline="0" axis="axisCol" fieldPosition="0"/>
    </format>
    <format dxfId="23735">
      <pivotArea type="topRight" dataOnly="0" labelOnly="1" outline="0" offset="A1" fieldPosition="0"/>
    </format>
    <format dxfId="23734">
      <pivotArea dataOnly="0" labelOnly="1" grandRow="1" outline="0" fieldPosition="0"/>
    </format>
    <format dxfId="23733">
      <pivotArea dataOnly="0" labelOnly="1" outline="0" fieldPosition="0">
        <references count="1">
          <reference field="12" count="0"/>
        </references>
      </pivotArea>
    </format>
    <format dxfId="23732">
      <pivotArea grandRow="1" outline="0" collapsedLevelsAreSubtotals="1" fieldPosition="0"/>
    </format>
    <format dxfId="23731">
      <pivotArea dataOnly="0" labelOnly="1" grandRow="1" outline="0" fieldPosition="0"/>
    </format>
    <format dxfId="23730">
      <pivotArea outline="0" collapsedLevelsAreSubtotals="1" fieldPosition="0"/>
    </format>
    <format dxfId="23729">
      <pivotArea dataOnly="0" labelOnly="1" grandRow="1" outline="0" fieldPosition="0"/>
    </format>
    <format dxfId="23728">
      <pivotArea dataOnly="0" labelOnly="1" outline="0" fieldPosition="0">
        <references count="1">
          <reference field="12" count="0"/>
        </references>
      </pivotArea>
    </format>
    <format dxfId="23727">
      <pivotArea dataOnly="0" labelOnly="1" grandCol="1" outline="0" fieldPosition="0"/>
    </format>
    <format dxfId="23726">
      <pivotArea outline="0" collapsedLevelsAreSubtotals="1" fieldPosition="0"/>
    </format>
    <format dxfId="23725">
      <pivotArea dataOnly="0" labelOnly="1" grandRow="1" outline="0" fieldPosition="0"/>
    </format>
    <format dxfId="23724">
      <pivotArea dataOnly="0" labelOnly="1" outline="0" fieldPosition="0">
        <references count="1">
          <reference field="12" count="0"/>
        </references>
      </pivotArea>
    </format>
    <format dxfId="23723">
      <pivotArea dataOnly="0" labelOnly="1" grandCol="1" outline="0" fieldPosition="0"/>
    </format>
    <format dxfId="23722">
      <pivotArea outline="0" collapsedLevelsAreSubtotals="1" fieldPosition="0"/>
    </format>
    <format dxfId="23721">
      <pivotArea dataOnly="0" labelOnly="1" grandRow="1" outline="0" fieldPosition="0"/>
    </format>
    <format dxfId="23720">
      <pivotArea dataOnly="0" labelOnly="1" outline="0" fieldPosition="0">
        <references count="1">
          <reference field="12" count="0"/>
        </references>
      </pivotArea>
    </format>
    <format dxfId="23719">
      <pivotArea dataOnly="0" labelOnly="1" grandCol="1" outline="0" fieldPosition="0"/>
    </format>
    <format dxfId="23718">
      <pivotArea dataOnly="0" labelOnly="1" outline="0" fieldPosition="0">
        <references count="1">
          <reference field="12" count="0"/>
        </references>
      </pivotArea>
    </format>
    <format dxfId="23717">
      <pivotArea dataOnly="0" labelOnly="1" grandCol="1" outline="0" fieldPosition="0"/>
    </format>
    <format dxfId="23716">
      <pivotArea grandRow="1" outline="0" collapsedLevelsAreSubtotals="1" fieldPosition="0"/>
    </format>
    <format dxfId="23715">
      <pivotArea dataOnly="0" labelOnly="1" grandRow="1" outline="0" fieldPosition="0"/>
    </format>
    <format dxfId="23714">
      <pivotArea outline="0" collapsedLevelsAreSubtotals="1" fieldPosition="0"/>
    </format>
    <format dxfId="23713">
      <pivotArea dataOnly="0" labelOnly="1" grandRow="1" outline="0" fieldPosition="0"/>
    </format>
    <format dxfId="23712">
      <pivotArea dataOnly="0" labelOnly="1" outline="0" fieldPosition="0">
        <references count="1">
          <reference field="12" count="0"/>
        </references>
      </pivotArea>
    </format>
    <format dxfId="23711">
      <pivotArea dataOnly="0" labelOnly="1" grandCol="1" outline="0" fieldPosition="0"/>
    </format>
    <format dxfId="23710">
      <pivotArea outline="0" collapsedLevelsAreSubtotals="1" fieldPosition="0"/>
    </format>
    <format dxfId="23709">
      <pivotArea field="13" type="button" dataOnly="0" labelOnly="1" outline="0" axis="axisRow" fieldPosition="0"/>
    </format>
    <format dxfId="23708">
      <pivotArea dataOnly="0" labelOnly="1" outline="0" fieldPosition="0">
        <references count="1">
          <reference field="13" count="0"/>
        </references>
      </pivotArea>
    </format>
    <format dxfId="23707">
      <pivotArea dataOnly="0" labelOnly="1" grandRow="1" outline="0" fieldPosition="0"/>
    </format>
    <format dxfId="23706">
      <pivotArea dataOnly="0" labelOnly="1" outline="0" fieldPosition="0">
        <references count="1">
          <reference field="12" count="0"/>
        </references>
      </pivotArea>
    </format>
    <format dxfId="23705">
      <pivotArea dataOnly="0" labelOnly="1" grandCol="1" outline="0" fieldPosition="0"/>
    </format>
    <format dxfId="23704">
      <pivotArea outline="0" collapsedLevelsAreSubtotals="1" fieldPosition="0"/>
    </format>
    <format dxfId="23703">
      <pivotArea field="13" type="button" dataOnly="0" labelOnly="1" outline="0" axis="axisRow" fieldPosition="0"/>
    </format>
    <format dxfId="23702">
      <pivotArea dataOnly="0" labelOnly="1" outline="0" fieldPosition="0">
        <references count="1">
          <reference field="13" count="0"/>
        </references>
      </pivotArea>
    </format>
    <format dxfId="23701">
      <pivotArea dataOnly="0" labelOnly="1" grandRow="1" outline="0" fieldPosition="0"/>
    </format>
    <format dxfId="23700">
      <pivotArea dataOnly="0" labelOnly="1" outline="0" fieldPosition="0">
        <references count="1">
          <reference field="12" count="0"/>
        </references>
      </pivotArea>
    </format>
    <format dxfId="23699">
      <pivotArea dataOnly="0" labelOnly="1" grandCol="1" outline="0" fieldPosition="0"/>
    </format>
    <format dxfId="23698">
      <pivotArea outline="0" collapsedLevelsAreSubtotals="1" fieldPosition="0"/>
    </format>
    <format dxfId="23697">
      <pivotArea field="13" type="button" dataOnly="0" labelOnly="1" outline="0" axis="axisRow" fieldPosition="0"/>
    </format>
    <format dxfId="23696">
      <pivotArea dataOnly="0" labelOnly="1" outline="0" fieldPosition="0">
        <references count="1">
          <reference field="13" count="0"/>
        </references>
      </pivotArea>
    </format>
    <format dxfId="23695">
      <pivotArea dataOnly="0" labelOnly="1" grandRow="1" outline="0" fieldPosition="0"/>
    </format>
    <format dxfId="23694">
      <pivotArea dataOnly="0" labelOnly="1" outline="0" fieldPosition="0">
        <references count="1">
          <reference field="12" count="0"/>
        </references>
      </pivotArea>
    </format>
    <format dxfId="23693">
      <pivotArea dataOnly="0" labelOnly="1" grandCol="1" outline="0" fieldPosition="0"/>
    </format>
    <format dxfId="23692">
      <pivotArea outline="0" collapsedLevelsAreSubtotals="1" fieldPosition="0"/>
    </format>
    <format dxfId="23691">
      <pivotArea field="13" type="button" dataOnly="0" labelOnly="1" outline="0" axis="axisRow" fieldPosition="0"/>
    </format>
    <format dxfId="23690">
      <pivotArea dataOnly="0" labelOnly="1" outline="0" fieldPosition="0">
        <references count="1">
          <reference field="13" count="0"/>
        </references>
      </pivotArea>
    </format>
    <format dxfId="23689">
      <pivotArea dataOnly="0" labelOnly="1" grandRow="1" outline="0" fieldPosition="0"/>
    </format>
    <format dxfId="23688">
      <pivotArea dataOnly="0" labelOnly="1" outline="0" fieldPosition="0">
        <references count="1">
          <reference field="12" count="0"/>
        </references>
      </pivotArea>
    </format>
    <format dxfId="23687">
      <pivotArea dataOnly="0" labelOnly="1" grandCol="1" outline="0" fieldPosition="0"/>
    </format>
    <format dxfId="23686">
      <pivotArea grandRow="1" outline="0" collapsedLevelsAreSubtotals="1" fieldPosition="0"/>
    </format>
    <format dxfId="23685">
      <pivotArea dataOnly="0" labelOnly="1" grandRow="1" outline="0" fieldPosition="0"/>
    </format>
    <format dxfId="23684">
      <pivotArea grandRow="1" outline="0" collapsedLevelsAreSubtotals="1" fieldPosition="0"/>
    </format>
    <format dxfId="23683">
      <pivotArea dataOnly="0" labelOnly="1" grandRow="1" outline="0" fieldPosition="0"/>
    </format>
    <format dxfId="23682">
      <pivotArea outline="0" collapsedLevelsAreSubtotals="1" fieldPosition="0"/>
    </format>
    <format dxfId="23681">
      <pivotArea field="13" type="button" dataOnly="0" labelOnly="1" outline="0" axis="axisRow" fieldPosition="0"/>
    </format>
    <format dxfId="23680">
      <pivotArea dataOnly="0" labelOnly="1" outline="0" fieldPosition="0">
        <references count="1">
          <reference field="13" count="19">
            <x v="0"/>
            <x v="1"/>
            <x v="2"/>
            <x v="3"/>
            <x v="4"/>
            <x v="5"/>
            <x v="6"/>
            <x v="7"/>
            <x v="8"/>
            <x v="9"/>
            <x v="10"/>
            <x v="11"/>
            <x v="12"/>
            <x v="13"/>
            <x v="15"/>
            <x v="16"/>
            <x v="17"/>
            <x v="18"/>
            <x v="19"/>
          </reference>
        </references>
      </pivotArea>
    </format>
    <format dxfId="23679">
      <pivotArea dataOnly="0" labelOnly="1" grandRow="1" outline="0" fieldPosition="0"/>
    </format>
    <format dxfId="23678">
      <pivotArea dataOnly="0" labelOnly="1" outline="0" fieldPosition="0">
        <references count="1">
          <reference field="12" count="0"/>
        </references>
      </pivotArea>
    </format>
    <format dxfId="23677">
      <pivotArea dataOnly="0" labelOnly="1" grandCol="1" outline="0" fieldPosition="0"/>
    </format>
    <format dxfId="23676">
      <pivotArea outline="0" collapsedLevelsAreSubtotals="1" fieldPosition="0"/>
    </format>
    <format dxfId="23675">
      <pivotArea field="13" type="button" dataOnly="0" labelOnly="1" outline="0" axis="axisRow" fieldPosition="0"/>
    </format>
    <format dxfId="23674">
      <pivotArea dataOnly="0" labelOnly="1" outline="0" fieldPosition="0">
        <references count="1">
          <reference field="13" count="19">
            <x v="0"/>
            <x v="1"/>
            <x v="2"/>
            <x v="3"/>
            <x v="4"/>
            <x v="5"/>
            <x v="6"/>
            <x v="7"/>
            <x v="8"/>
            <x v="9"/>
            <x v="10"/>
            <x v="11"/>
            <x v="12"/>
            <x v="13"/>
            <x v="15"/>
            <x v="16"/>
            <x v="17"/>
            <x v="18"/>
            <x v="19"/>
          </reference>
        </references>
      </pivotArea>
    </format>
    <format dxfId="23673">
      <pivotArea dataOnly="0" labelOnly="1" grandRow="1" outline="0" fieldPosition="0"/>
    </format>
    <format dxfId="23672">
      <pivotArea dataOnly="0" labelOnly="1" outline="0" fieldPosition="0">
        <references count="1">
          <reference field="12" count="0"/>
        </references>
      </pivotArea>
    </format>
    <format dxfId="23671">
      <pivotArea dataOnly="0" labelOnly="1" grandCol="1" outline="0" fieldPosition="0"/>
    </format>
    <format dxfId="23670">
      <pivotArea outline="0" collapsedLevelsAreSubtotals="1" fieldPosition="0"/>
    </format>
    <format dxfId="23669">
      <pivotArea field="13" type="button" dataOnly="0" labelOnly="1" outline="0" axis="axisRow" fieldPosition="0"/>
    </format>
    <format dxfId="23668">
      <pivotArea dataOnly="0" labelOnly="1" outline="0" fieldPosition="0">
        <references count="1">
          <reference field="13" count="19">
            <x v="0"/>
            <x v="1"/>
            <x v="2"/>
            <x v="3"/>
            <x v="4"/>
            <x v="5"/>
            <x v="6"/>
            <x v="7"/>
            <x v="8"/>
            <x v="9"/>
            <x v="10"/>
            <x v="11"/>
            <x v="12"/>
            <x v="13"/>
            <x v="15"/>
            <x v="16"/>
            <x v="17"/>
            <x v="18"/>
            <x v="19"/>
          </reference>
        </references>
      </pivotArea>
    </format>
    <format dxfId="23667">
      <pivotArea dataOnly="0" labelOnly="1" grandRow="1" outline="0" fieldPosition="0"/>
    </format>
    <format dxfId="23666">
      <pivotArea dataOnly="0" labelOnly="1" outline="0" fieldPosition="0">
        <references count="1">
          <reference field="12" count="0"/>
        </references>
      </pivotArea>
    </format>
    <format dxfId="23665">
      <pivotArea dataOnly="0" labelOnly="1" grandCol="1" outline="0" fieldPosition="0"/>
    </format>
    <format dxfId="23664">
      <pivotArea grandRow="1" outline="0" collapsedLevelsAreSubtotals="1" fieldPosition="0"/>
    </format>
    <format dxfId="23663">
      <pivotArea dataOnly="0" labelOnly="1" grandRow="1" outline="0" fieldPosition="0"/>
    </format>
    <format dxfId="23662">
      <pivotArea field="13" type="button" dataOnly="0" labelOnly="1" outline="0" axis="axisRow" fieldPosition="0"/>
    </format>
    <format dxfId="23661">
      <pivotArea dataOnly="0" labelOnly="1" outline="0" fieldPosition="0">
        <references count="1">
          <reference field="12" count="0"/>
        </references>
      </pivotArea>
    </format>
    <format dxfId="23660">
      <pivotArea dataOnly="0" labelOnly="1" grandCol="1" outline="0" fieldPosition="0"/>
    </format>
    <format dxfId="23659">
      <pivotArea outline="0" fieldPosition="0">
        <references count="1">
          <reference field="4294967294" count="1">
            <x v="0"/>
          </reference>
        </references>
      </pivotArea>
    </format>
    <format dxfId="23658">
      <pivotArea outline="0" collapsedLevelsAreSubtotals="1" fieldPosition="0"/>
    </format>
    <format dxfId="23657">
      <pivotArea field="13" type="button" dataOnly="0" labelOnly="1" outline="0" axis="axisRow" fieldPosition="0"/>
    </format>
    <format dxfId="23656">
      <pivotArea dataOnly="0" labelOnly="1" outline="0" fieldPosition="0">
        <references count="1">
          <reference field="13" count="9">
            <x v="1"/>
            <x v="2"/>
            <x v="3"/>
            <x v="4"/>
            <x v="5"/>
            <x v="6"/>
            <x v="9"/>
            <x v="10"/>
            <x v="13"/>
          </reference>
        </references>
      </pivotArea>
    </format>
    <format dxfId="23655">
      <pivotArea dataOnly="0" labelOnly="1" grandRow="1" outline="0" fieldPosition="0"/>
    </format>
    <format dxfId="23654">
      <pivotArea dataOnly="0" labelOnly="1" outline="0" fieldPosition="0">
        <references count="1">
          <reference field="12" count="0"/>
        </references>
      </pivotArea>
    </format>
    <format dxfId="23653">
      <pivotArea dataOnly="0" labelOnly="1" grandCol="1" outline="0" fieldPosition="0"/>
    </format>
    <format dxfId="23652">
      <pivotArea outline="0" collapsedLevelsAreSubtotals="1" fieldPosition="0"/>
    </format>
    <format dxfId="23651">
      <pivotArea field="13" type="button" dataOnly="0" labelOnly="1" outline="0" axis="axisRow" fieldPosition="0"/>
    </format>
    <format dxfId="23650">
      <pivotArea dataOnly="0" labelOnly="1" outline="0" fieldPosition="0">
        <references count="1">
          <reference field="13" count="11">
            <x v="1"/>
            <x v="2"/>
            <x v="3"/>
            <x v="4"/>
            <x v="5"/>
            <x v="6"/>
            <x v="7"/>
            <x v="9"/>
            <x v="10"/>
            <x v="13"/>
            <x v="18"/>
          </reference>
        </references>
      </pivotArea>
    </format>
    <format dxfId="23649">
      <pivotArea dataOnly="0" labelOnly="1" grandRow="1" outline="0" fieldPosition="0"/>
    </format>
    <format dxfId="23648">
      <pivotArea dataOnly="0" labelOnly="1" outline="0" fieldPosition="0">
        <references count="1">
          <reference field="12" count="0"/>
        </references>
      </pivotArea>
    </format>
    <format dxfId="23647">
      <pivotArea dataOnly="0" labelOnly="1" grandCol="1" outline="0" fieldPosition="0"/>
    </format>
    <format dxfId="23646">
      <pivotArea outline="0" collapsedLevelsAreSubtotals="1" fieldPosition="0"/>
    </format>
    <format dxfId="23645">
      <pivotArea field="13" type="button" dataOnly="0" labelOnly="1" outline="0" axis="axisRow" fieldPosition="0"/>
    </format>
    <format dxfId="23644">
      <pivotArea dataOnly="0" labelOnly="1" outline="0" fieldPosition="0">
        <references count="1">
          <reference field="13" count="11">
            <x v="1"/>
            <x v="2"/>
            <x v="3"/>
            <x v="4"/>
            <x v="5"/>
            <x v="6"/>
            <x v="7"/>
            <x v="9"/>
            <x v="10"/>
            <x v="13"/>
            <x v="18"/>
          </reference>
        </references>
      </pivotArea>
    </format>
    <format dxfId="23643">
      <pivotArea dataOnly="0" labelOnly="1" grandRow="1" outline="0" fieldPosition="0"/>
    </format>
    <format dxfId="23642">
      <pivotArea dataOnly="0" labelOnly="1" outline="0" fieldPosition="0">
        <references count="1">
          <reference field="12" count="0"/>
        </references>
      </pivotArea>
    </format>
    <format dxfId="23641">
      <pivotArea dataOnly="0" labelOnly="1" grandCol="1" outline="0" fieldPosition="0"/>
    </format>
    <format dxfId="23640">
      <pivotArea field="13" type="button" dataOnly="0" labelOnly="1" outline="0" axis="axisRow" fieldPosition="0"/>
    </format>
    <format dxfId="23639">
      <pivotArea dataOnly="0" labelOnly="1" outline="0" fieldPosition="0">
        <references count="1">
          <reference field="12" count="0"/>
        </references>
      </pivotArea>
    </format>
    <format dxfId="23638">
      <pivotArea dataOnly="0" labelOnly="1" grandCol="1" outline="0" fieldPosition="0"/>
    </format>
    <format dxfId="23637">
      <pivotArea grandRow="1" outline="0" collapsedLevelsAreSubtotals="1" fieldPosition="0"/>
    </format>
    <format dxfId="23636">
      <pivotArea dataOnly="0" labelOnly="1" grandRow="1" outline="0" fieldPosition="0"/>
    </format>
    <format dxfId="23635">
      <pivotArea outline="0" collapsedLevelsAreSubtotals="1" fieldPosition="0"/>
    </format>
    <format dxfId="23634">
      <pivotArea field="13" type="button" dataOnly="0" labelOnly="1" outline="0" axis="axisRow" fieldPosition="0"/>
    </format>
    <format dxfId="23633">
      <pivotArea dataOnly="0" labelOnly="1" outline="0" fieldPosition="0">
        <references count="1">
          <reference field="13" count="11">
            <x v="1"/>
            <x v="2"/>
            <x v="3"/>
            <x v="4"/>
            <x v="5"/>
            <x v="6"/>
            <x v="7"/>
            <x v="9"/>
            <x v="10"/>
            <x v="13"/>
            <x v="18"/>
          </reference>
        </references>
      </pivotArea>
    </format>
    <format dxfId="23632">
      <pivotArea dataOnly="0" labelOnly="1" grandRow="1" outline="0" fieldPosition="0"/>
    </format>
    <format dxfId="23631">
      <pivotArea dataOnly="0" labelOnly="1" outline="0" fieldPosition="0">
        <references count="1">
          <reference field="12" count="0"/>
        </references>
      </pivotArea>
    </format>
    <format dxfId="23630">
      <pivotArea dataOnly="0" labelOnly="1" grandCol="1" outline="0" fieldPosition="0"/>
    </format>
    <format dxfId="23629">
      <pivotArea outline="0" collapsedLevelsAreSubtotals="1" fieldPosition="0"/>
    </format>
    <format dxfId="23628">
      <pivotArea field="13" type="button" dataOnly="0" labelOnly="1" outline="0" axis="axisRow" fieldPosition="0"/>
    </format>
    <format dxfId="23627">
      <pivotArea dataOnly="0" labelOnly="1" outline="0" fieldPosition="0">
        <references count="1">
          <reference field="13" count="11">
            <x v="1"/>
            <x v="2"/>
            <x v="3"/>
            <x v="4"/>
            <x v="5"/>
            <x v="6"/>
            <x v="7"/>
            <x v="9"/>
            <x v="10"/>
            <x v="13"/>
            <x v="18"/>
          </reference>
        </references>
      </pivotArea>
    </format>
    <format dxfId="23626">
      <pivotArea dataOnly="0" labelOnly="1" grandRow="1" outline="0" fieldPosition="0"/>
    </format>
    <format dxfId="23625">
      <pivotArea dataOnly="0" labelOnly="1" outline="0" fieldPosition="0">
        <references count="1">
          <reference field="12" count="0"/>
        </references>
      </pivotArea>
    </format>
    <format dxfId="23624">
      <pivotArea dataOnly="0" labelOnly="1" grandCol="1" outline="0" fieldPosition="0"/>
    </format>
    <format dxfId="23623">
      <pivotArea outline="0" collapsedLevelsAreSubtotals="1" fieldPosition="0"/>
    </format>
    <format dxfId="23622">
      <pivotArea field="13" type="button" dataOnly="0" labelOnly="1" outline="0" axis="axisRow" fieldPosition="0"/>
    </format>
    <format dxfId="23621">
      <pivotArea dataOnly="0" labelOnly="1" outline="0" fieldPosition="0">
        <references count="1">
          <reference field="13" count="12">
            <x v="1"/>
            <x v="2"/>
            <x v="3"/>
            <x v="4"/>
            <x v="5"/>
            <x v="6"/>
            <x v="7"/>
            <x v="9"/>
            <x v="10"/>
            <x v="13"/>
            <x v="17"/>
            <x v="18"/>
          </reference>
        </references>
      </pivotArea>
    </format>
    <format dxfId="23620">
      <pivotArea dataOnly="0" labelOnly="1" grandRow="1" outline="0" fieldPosition="0"/>
    </format>
    <format dxfId="23619">
      <pivotArea dataOnly="0" labelOnly="1" outline="0" fieldPosition="0">
        <references count="1">
          <reference field="12" count="0"/>
        </references>
      </pivotArea>
    </format>
    <format dxfId="23618">
      <pivotArea dataOnly="0" labelOnly="1" grandCol="1" outline="0" fieldPosition="0"/>
    </format>
    <format dxfId="23617">
      <pivotArea field="13" type="button" dataOnly="0" labelOnly="1" outline="0" axis="axisRow" fieldPosition="0"/>
    </format>
    <format dxfId="23616">
      <pivotArea dataOnly="0" labelOnly="1" outline="0" fieldPosition="0">
        <references count="1">
          <reference field="12" count="0"/>
        </references>
      </pivotArea>
    </format>
    <format dxfId="23615">
      <pivotArea dataOnly="0" labelOnly="1" grandCol="1" outline="0" fieldPosition="0"/>
    </format>
    <format dxfId="23614">
      <pivotArea grandRow="1" outline="0" collapsedLevelsAreSubtotals="1" fieldPosition="0"/>
    </format>
    <format dxfId="23613">
      <pivotArea dataOnly="0" labelOnly="1" grandRow="1" outline="0" fieldPosition="0"/>
    </format>
    <format dxfId="23612">
      <pivotArea outline="0" collapsedLevelsAreSubtotals="1" fieldPosition="0"/>
    </format>
    <format dxfId="23611">
      <pivotArea field="13" type="button" dataOnly="0" labelOnly="1" outline="0" axis="axisRow" fieldPosition="0"/>
    </format>
    <format dxfId="23610">
      <pivotArea dataOnly="0" labelOnly="1" outline="0" fieldPosition="0">
        <references count="1">
          <reference field="13" count="12">
            <x v="1"/>
            <x v="2"/>
            <x v="3"/>
            <x v="4"/>
            <x v="5"/>
            <x v="6"/>
            <x v="7"/>
            <x v="9"/>
            <x v="10"/>
            <x v="13"/>
            <x v="17"/>
            <x v="18"/>
          </reference>
        </references>
      </pivotArea>
    </format>
    <format dxfId="23609">
      <pivotArea dataOnly="0" labelOnly="1" grandRow="1" outline="0" fieldPosition="0"/>
    </format>
    <format dxfId="23608">
      <pivotArea dataOnly="0" labelOnly="1" outline="0" fieldPosition="0">
        <references count="1">
          <reference field="12" count="0"/>
        </references>
      </pivotArea>
    </format>
    <format dxfId="23607">
      <pivotArea dataOnly="0" labelOnly="1" grandCol="1" outline="0" fieldPosition="0"/>
    </format>
    <format dxfId="23606">
      <pivotArea dataOnly="0" labelOnly="1" outline="0" fieldPosition="0">
        <references count="1">
          <reference field="13" count="12">
            <x v="1"/>
            <x v="2"/>
            <x v="3"/>
            <x v="4"/>
            <x v="5"/>
            <x v="6"/>
            <x v="7"/>
            <x v="9"/>
            <x v="10"/>
            <x v="13"/>
            <x v="17"/>
            <x v="18"/>
          </reference>
        </references>
      </pivotArea>
    </format>
    <format dxfId="23605">
      <pivotArea dataOnly="0" labelOnly="1" outline="0" fieldPosition="0">
        <references count="1">
          <reference field="13" count="12">
            <x v="1"/>
            <x v="2"/>
            <x v="3"/>
            <x v="4"/>
            <x v="5"/>
            <x v="6"/>
            <x v="7"/>
            <x v="9"/>
            <x v="10"/>
            <x v="13"/>
            <x v="17"/>
            <x v="18"/>
          </reference>
        </references>
      </pivotArea>
    </format>
    <format dxfId="23604">
      <pivotArea dataOnly="0" labelOnly="1" outline="0" fieldPosition="0">
        <references count="1">
          <reference field="13" count="12">
            <x v="1"/>
            <x v="2"/>
            <x v="3"/>
            <x v="4"/>
            <x v="5"/>
            <x v="6"/>
            <x v="8"/>
            <x v="9"/>
            <x v="10"/>
            <x v="13"/>
            <x v="17"/>
            <x v="18"/>
          </reference>
        </references>
      </pivotArea>
    </format>
    <format dxfId="23603">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4005">
      <pivotArea dataOnly="0" labelOnly="1" outline="0" fieldPosition="0">
        <references count="1">
          <reference field="13" count="0"/>
        </references>
      </pivotArea>
    </format>
    <format dxfId="24004">
      <pivotArea dataOnly="0" labelOnly="1" grandCol="1" outline="0" fieldPosition="0"/>
    </format>
    <format dxfId="24003">
      <pivotArea dataOnly="0" labelOnly="1" outline="0" fieldPosition="0">
        <references count="1">
          <reference field="13" count="0"/>
        </references>
      </pivotArea>
    </format>
    <format dxfId="24002">
      <pivotArea dataOnly="0" labelOnly="1" grandCol="1" outline="0" fieldPosition="0"/>
    </format>
    <format dxfId="24001">
      <pivotArea dataOnly="0" labelOnly="1" outline="0" fieldPosition="0">
        <references count="1">
          <reference field="13" count="0"/>
        </references>
      </pivotArea>
    </format>
    <format dxfId="24000">
      <pivotArea dataOnly="0" labelOnly="1" grandCol="1" outline="0" fieldPosition="0"/>
    </format>
    <format dxfId="23999">
      <pivotArea outline="0" collapsedLevelsAreSubtotals="1" fieldPosition="0"/>
    </format>
    <format dxfId="23998">
      <pivotArea dataOnly="0" labelOnly="1" grandRow="1" outline="0" fieldPosition="0"/>
    </format>
    <format dxfId="23997">
      <pivotArea outline="0" collapsedLevelsAreSubtotals="1" fieldPosition="0"/>
    </format>
    <format dxfId="23996">
      <pivotArea dataOnly="0" labelOnly="1" grandRow="1" outline="0" fieldPosition="0"/>
    </format>
    <format dxfId="23995">
      <pivotArea type="all" dataOnly="0" outline="0" fieldPosition="0"/>
    </format>
    <format dxfId="23994">
      <pivotArea dataOnly="0" labelOnly="1" outline="0" fieldPosition="0">
        <references count="1">
          <reference field="12" count="0"/>
        </references>
      </pivotArea>
    </format>
    <format dxfId="23993">
      <pivotArea dataOnly="0" labelOnly="1" outline="0" fieldPosition="0">
        <references count="1">
          <reference field="12" count="0"/>
        </references>
      </pivotArea>
    </format>
    <format dxfId="23992">
      <pivotArea type="all" dataOnly="0" outline="0" fieldPosition="0"/>
    </format>
    <format dxfId="23991">
      <pivotArea grandCol="1" outline="0" collapsedLevelsAreSubtotals="1" fieldPosition="0"/>
    </format>
    <format dxfId="23990">
      <pivotArea grandRow="1" grandCol="1" outline="0" collapsedLevelsAreSubtotals="1" fieldPosition="0"/>
    </format>
    <format dxfId="23989">
      <pivotArea dataOnly="0" labelOnly="1" grandRow="1" outline="0" fieldPosition="0"/>
    </format>
    <format dxfId="23988">
      <pivotArea dataOnly="0" labelOnly="1" grandRow="1" outline="0" fieldPosition="0"/>
    </format>
    <format dxfId="23987">
      <pivotArea field="13" grandRow="1" outline="0" collapsedLevelsAreSubtotals="1" axis="axisCol" fieldPosition="0">
        <references count="1">
          <reference field="13" count="1" selected="0">
            <x v="1"/>
          </reference>
        </references>
      </pivotArea>
    </format>
    <format dxfId="23986">
      <pivotArea dataOnly="0" labelOnly="1" grandRow="1" outline="0" fieldPosition="0"/>
    </format>
    <format dxfId="23985">
      <pivotArea dataOnly="0" labelOnly="1" grandRow="1" outline="0" fieldPosition="0"/>
    </format>
    <format dxfId="23984">
      <pivotArea dataOnly="0" labelOnly="1" grandRow="1" outline="0" fieldPosition="0"/>
    </format>
    <format dxfId="23983">
      <pivotArea dataOnly="0" labelOnly="1" grandRow="1" outline="0" fieldPosition="0"/>
    </format>
    <format dxfId="23982">
      <pivotArea dataOnly="0" labelOnly="1" grandRow="1" outline="0" fieldPosition="0"/>
    </format>
    <format dxfId="23981">
      <pivotArea dataOnly="0" labelOnly="1" grandRow="1" outline="0" fieldPosition="0"/>
    </format>
    <format dxfId="23980">
      <pivotArea outline="0" collapsedLevelsAreSubtotals="1" fieldPosition="0"/>
    </format>
    <format dxfId="23979">
      <pivotArea grandRow="1" outline="0" collapsedLevelsAreSubtotals="1" fieldPosition="0"/>
    </format>
    <format dxfId="23978">
      <pivotArea outline="0" collapsedLevelsAreSubtotals="1" fieldPosition="0"/>
    </format>
    <format dxfId="23977">
      <pivotArea outline="0" collapsedLevelsAreSubtotals="1" fieldPosition="0"/>
    </format>
    <format dxfId="23976">
      <pivotArea grandRow="1" grandCol="1" outline="0" collapsedLevelsAreSubtotals="1" fieldPosition="0"/>
    </format>
    <format dxfId="23975">
      <pivotArea dataOnly="0" labelOnly="1" outline="0" fieldPosition="0">
        <references count="1">
          <reference field="13" count="0"/>
        </references>
      </pivotArea>
    </format>
    <format dxfId="23974">
      <pivotArea dataOnly="0" labelOnly="1" grandCol="1" outline="0" fieldPosition="0"/>
    </format>
    <format dxfId="23973">
      <pivotArea dataOnly="0" labelOnly="1" outline="0" fieldPosition="0">
        <references count="1">
          <reference field="13" count="0"/>
        </references>
      </pivotArea>
    </format>
    <format dxfId="23972">
      <pivotArea dataOnly="0" labelOnly="1" grandCol="1" outline="0" fieldPosition="0"/>
    </format>
    <format dxfId="23971">
      <pivotArea dataOnly="0" labelOnly="1" outline="0" fieldPosition="0">
        <references count="1">
          <reference field="13" count="0"/>
        </references>
      </pivotArea>
    </format>
    <format dxfId="23970">
      <pivotArea dataOnly="0" labelOnly="1" grandCol="1" outline="0" fieldPosition="0"/>
    </format>
    <format dxfId="23969">
      <pivotArea outline="0" collapsedLevelsAreSubtotals="1" fieldPosition="0"/>
    </format>
    <format dxfId="23968">
      <pivotArea dataOnly="0" labelOnly="1" grandRow="1" outline="0" fieldPosition="0"/>
    </format>
    <format dxfId="23967">
      <pivotArea dataOnly="0" labelOnly="1" outline="0" fieldPosition="0">
        <references count="1">
          <reference field="13" count="0"/>
        </references>
      </pivotArea>
    </format>
    <format dxfId="23966">
      <pivotArea dataOnly="0" labelOnly="1" grandCol="1" outline="0" fieldPosition="0"/>
    </format>
    <format dxfId="23965">
      <pivotArea dataOnly="0" labelOnly="1" grandRow="1" outline="0" fieldPosition="0"/>
    </format>
    <format dxfId="23964">
      <pivotArea grandRow="1" outline="0" collapsedLevelsAreSubtotals="1" fieldPosition="0"/>
    </format>
    <format dxfId="23963">
      <pivotArea dataOnly="0" labelOnly="1" grandRow="1" outline="0" fieldPosition="0"/>
    </format>
    <format dxfId="23962">
      <pivotArea type="all" dataOnly="0" outline="0" fieldPosition="0"/>
    </format>
    <format dxfId="23961">
      <pivotArea outline="0" collapsedLevelsAreSubtotals="1" fieldPosition="0"/>
    </format>
    <format dxfId="23960">
      <pivotArea dataOnly="0" labelOnly="1" grandRow="1" outline="0" fieldPosition="0"/>
    </format>
    <format dxfId="23959">
      <pivotArea dataOnly="0" labelOnly="1" outline="0" fieldPosition="0">
        <references count="1">
          <reference field="13" count="0"/>
        </references>
      </pivotArea>
    </format>
    <format dxfId="23958">
      <pivotArea dataOnly="0" labelOnly="1" grandCol="1" outline="0" fieldPosition="0"/>
    </format>
    <format dxfId="23957">
      <pivotArea dataOnly="0" labelOnly="1" grandRow="1" outline="0" fieldPosition="0"/>
    </format>
    <format dxfId="23956">
      <pivotArea dataOnly="0" labelOnly="1" outline="0" fieldPosition="0">
        <references count="1">
          <reference field="13" count="0"/>
        </references>
      </pivotArea>
    </format>
    <format dxfId="23955">
      <pivotArea dataOnly="0" labelOnly="1" grandCol="1" outline="0" fieldPosition="0"/>
    </format>
    <format dxfId="23954">
      <pivotArea dataOnly="0" labelOnly="1" grandRow="1" outline="0" fieldPosition="0"/>
    </format>
    <format dxfId="23953">
      <pivotArea dataOnly="0" labelOnly="1" outline="0" fieldPosition="0">
        <references count="1">
          <reference field="13" count="0"/>
        </references>
      </pivotArea>
    </format>
    <format dxfId="23952">
      <pivotArea dataOnly="0" labelOnly="1" grandCol="1" outline="0" fieldPosition="0"/>
    </format>
    <format dxfId="23951">
      <pivotArea dataOnly="0" labelOnly="1" grandRow="1" outline="0" fieldPosition="0"/>
    </format>
    <format dxfId="23950">
      <pivotArea dataOnly="0" labelOnly="1" outline="0" fieldPosition="0">
        <references count="1">
          <reference field="13" count="0"/>
        </references>
      </pivotArea>
    </format>
    <format dxfId="23949">
      <pivotArea dataOnly="0" labelOnly="1" grandCol="1" outline="0" fieldPosition="0"/>
    </format>
    <format dxfId="23948">
      <pivotArea dataOnly="0" labelOnly="1" outline="0" fieldPosition="0">
        <references count="1">
          <reference field="13" count="0"/>
        </references>
      </pivotArea>
    </format>
    <format dxfId="23947">
      <pivotArea dataOnly="0" labelOnly="1" grandCol="1" outline="0" fieldPosition="0"/>
    </format>
    <format dxfId="23946">
      <pivotArea dataOnly="0" labelOnly="1" grandRow="1" outline="0" fieldPosition="0"/>
    </format>
    <format dxfId="23945">
      <pivotArea grandRow="1" outline="0" collapsedLevelsAreSubtotals="1" fieldPosition="0"/>
    </format>
    <format dxfId="23944">
      <pivotArea dataOnly="0" labelOnly="1" grandRow="1" outline="0" fieldPosition="0"/>
    </format>
    <format dxfId="23943">
      <pivotArea dataOnly="0" labelOnly="1" outline="0" fieldPosition="0">
        <references count="1">
          <reference field="13" count="0"/>
        </references>
      </pivotArea>
    </format>
    <format dxfId="23942">
      <pivotArea dataOnly="0" labelOnly="1" grandCol="1" outline="0" fieldPosition="0"/>
    </format>
    <format dxfId="23941">
      <pivotArea dataOnly="0" labelOnly="1" outline="0" fieldPosition="0">
        <references count="1">
          <reference field="13" count="0"/>
        </references>
      </pivotArea>
    </format>
    <format dxfId="23940">
      <pivotArea dataOnly="0" labelOnly="1" grandCol="1" outline="0" fieldPosition="0"/>
    </format>
    <format dxfId="23939">
      <pivotArea dataOnly="0" labelOnly="1" outline="0" fieldPosition="0">
        <references count="1">
          <reference field="13" count="0"/>
        </references>
      </pivotArea>
    </format>
    <format dxfId="23938">
      <pivotArea dataOnly="0" labelOnly="1" grandCol="1" outline="0" fieldPosition="0"/>
    </format>
    <format dxfId="23937">
      <pivotArea dataOnly="0" labelOnly="1" outline="0" fieldPosition="0">
        <references count="1">
          <reference field="13" count="0"/>
        </references>
      </pivotArea>
    </format>
    <format dxfId="23936">
      <pivotArea dataOnly="0" labelOnly="1" grandCol="1" outline="0" fieldPosition="0"/>
    </format>
    <format dxfId="23935">
      <pivotArea dataOnly="0" labelOnly="1" outline="0" fieldPosition="0">
        <references count="1">
          <reference field="13" count="0"/>
        </references>
      </pivotArea>
    </format>
    <format dxfId="23934">
      <pivotArea dataOnly="0" labelOnly="1" grandCol="1" outline="0" fieldPosition="0"/>
    </format>
    <format dxfId="23933">
      <pivotArea dataOnly="0" labelOnly="1" grandRow="1" outline="0" fieldPosition="0"/>
    </format>
    <format dxfId="23932">
      <pivotArea dataOnly="0" labelOnly="1" outline="0" fieldPosition="0">
        <references count="1">
          <reference field="13" count="0"/>
        </references>
      </pivotArea>
    </format>
    <format dxfId="23931">
      <pivotArea dataOnly="0" labelOnly="1" grandCol="1" outline="0" fieldPosition="0"/>
    </format>
    <format dxfId="23930">
      <pivotArea dataOnly="0" labelOnly="1" outline="0" fieldPosition="0">
        <references count="1">
          <reference field="13" count="0"/>
        </references>
      </pivotArea>
    </format>
    <format dxfId="23929">
      <pivotArea dataOnly="0" labelOnly="1" grandCol="1" outline="0" fieldPosition="0"/>
    </format>
    <format dxfId="23928">
      <pivotArea grandRow="1" outline="0" collapsedLevelsAreSubtotals="1" fieldPosition="0"/>
    </format>
    <format dxfId="23927">
      <pivotArea dataOnly="0" labelOnly="1" grandRow="1" outline="0" fieldPosition="0"/>
    </format>
    <format dxfId="23926">
      <pivotArea dataOnly="0" labelOnly="1" grandRow="1" outline="0" fieldPosition="0"/>
    </format>
    <format dxfId="23925">
      <pivotArea type="origin" dataOnly="0" labelOnly="1" outline="0" fieldPosition="0"/>
    </format>
    <format dxfId="23924">
      <pivotArea dataOnly="0" labelOnly="1" grandRow="1" outline="0" fieldPosition="0"/>
    </format>
    <format dxfId="23923">
      <pivotArea type="origin" dataOnly="0" labelOnly="1" outline="0" fieldPosition="0"/>
    </format>
    <format dxfId="23922">
      <pivotArea dataOnly="0" labelOnly="1" grandRow="1" outline="0" fieldPosition="0"/>
    </format>
    <format dxfId="23921">
      <pivotArea type="origin" dataOnly="0" labelOnly="1" outline="0" fieldPosition="0"/>
    </format>
    <format dxfId="23920">
      <pivotArea dataOnly="0" labelOnly="1" grandRow="1" outline="0" fieldPosition="0"/>
    </format>
    <format dxfId="23919">
      <pivotArea type="origin" dataOnly="0" labelOnly="1" outline="0" fieldPosition="0"/>
    </format>
    <format dxfId="23918">
      <pivotArea dataOnly="0" labelOnly="1" grandRow="1" outline="0" fieldPosition="0"/>
    </format>
    <format dxfId="23917">
      <pivotArea dataOnly="0" labelOnly="1" grandRow="1" outline="0" fieldPosition="0"/>
    </format>
    <format dxfId="23916">
      <pivotArea grandRow="1" outline="0" collapsedLevelsAreSubtotals="1" fieldPosition="0"/>
    </format>
    <format dxfId="23915">
      <pivotArea grandRow="1" outline="0" collapsedLevelsAreSubtotals="1" fieldPosition="0"/>
    </format>
    <format dxfId="23914">
      <pivotArea grandRow="1" outline="0" collapsedLevelsAreSubtotals="1" fieldPosition="0"/>
    </format>
    <format dxfId="23913">
      <pivotArea grandRow="1" outline="0" collapsedLevelsAreSubtotals="1" fieldPosition="0"/>
    </format>
    <format dxfId="23912">
      <pivotArea dataOnly="0" labelOnly="1" outline="0" fieldPosition="0">
        <references count="1">
          <reference field="13" count="0"/>
        </references>
      </pivotArea>
    </format>
    <format dxfId="23911">
      <pivotArea dataOnly="0" labelOnly="1" grandCol="1" outline="0" fieldPosition="0"/>
    </format>
    <format dxfId="23910">
      <pivotArea dataOnly="0" labelOnly="1" outline="0" fieldPosition="0">
        <references count="1">
          <reference field="13" count="0"/>
        </references>
      </pivotArea>
    </format>
    <format dxfId="23909">
      <pivotArea dataOnly="0" labelOnly="1" grandCol="1" outline="0" fieldPosition="0"/>
    </format>
    <format dxfId="23908">
      <pivotArea dataOnly="0" labelOnly="1" outline="0" fieldPosition="0">
        <references count="1">
          <reference field="13" count="0"/>
        </references>
      </pivotArea>
    </format>
    <format dxfId="23907">
      <pivotArea dataOnly="0" labelOnly="1" grandCol="1" outline="0" fieldPosition="0"/>
    </format>
    <format dxfId="23906">
      <pivotArea dataOnly="0" labelOnly="1" outline="0" fieldPosition="0">
        <references count="1">
          <reference field="13" count="0"/>
        </references>
      </pivotArea>
    </format>
    <format dxfId="23905">
      <pivotArea dataOnly="0" labelOnly="1" grandCol="1" outline="0" fieldPosition="0"/>
    </format>
    <format dxfId="23904">
      <pivotArea dataOnly="0" labelOnly="1" outline="0" fieldPosition="0">
        <references count="1">
          <reference field="13" count="0"/>
        </references>
      </pivotArea>
    </format>
    <format dxfId="23903">
      <pivotArea dataOnly="0" labelOnly="1" grandCol="1" outline="0" fieldPosition="0"/>
    </format>
    <format dxfId="23902">
      <pivotArea dataOnly="0" labelOnly="1" outline="0" fieldPosition="0">
        <references count="1">
          <reference field="13" count="0"/>
        </references>
      </pivotArea>
    </format>
    <format dxfId="23901">
      <pivotArea dataOnly="0" labelOnly="1" grandCol="1" outline="0" fieldPosition="0"/>
    </format>
    <format dxfId="23900">
      <pivotArea grandRow="1" outline="0" collapsedLevelsAreSubtotals="1" fieldPosition="0"/>
    </format>
    <format dxfId="23899">
      <pivotArea grandRow="1" outline="0" collapsedLevelsAreSubtotals="1" fieldPosition="0"/>
    </format>
    <format dxfId="23898">
      <pivotArea dataOnly="0" labelOnly="1" outline="0" fieldPosition="0">
        <references count="1">
          <reference field="13" count="0"/>
        </references>
      </pivotArea>
    </format>
    <format dxfId="23897">
      <pivotArea dataOnly="0" labelOnly="1" grandCol="1" outline="0" fieldPosition="0"/>
    </format>
    <format dxfId="23896">
      <pivotArea dataOnly="0" labelOnly="1" outline="0" fieldPosition="0">
        <references count="1">
          <reference field="13" count="0"/>
        </references>
      </pivotArea>
    </format>
    <format dxfId="23895">
      <pivotArea dataOnly="0" labelOnly="1" grandCol="1" outline="0" fieldPosition="0"/>
    </format>
    <format dxfId="23894">
      <pivotArea dataOnly="0" labelOnly="1" outline="0" fieldPosition="0">
        <references count="1">
          <reference field="13" count="0"/>
        </references>
      </pivotArea>
    </format>
    <format dxfId="23893">
      <pivotArea dataOnly="0" labelOnly="1" grandCol="1" outline="0" fieldPosition="0"/>
    </format>
    <format dxfId="23892">
      <pivotArea dataOnly="0" labelOnly="1" outline="0" fieldPosition="0">
        <references count="1">
          <reference field="13" count="0"/>
        </references>
      </pivotArea>
    </format>
    <format dxfId="23891">
      <pivotArea dataOnly="0" labelOnly="1" grandCol="1" outline="0" fieldPosition="0"/>
    </format>
    <format dxfId="23890">
      <pivotArea dataOnly="0" labelOnly="1" outline="0" fieldPosition="0">
        <references count="1">
          <reference field="13" count="0"/>
        </references>
      </pivotArea>
    </format>
    <format dxfId="23889">
      <pivotArea dataOnly="0" labelOnly="1" grandCol="1" outline="0" fieldPosition="0"/>
    </format>
    <format dxfId="23888">
      <pivotArea grandRow="1" outline="0" collapsedLevelsAreSubtotals="1" fieldPosition="0"/>
    </format>
    <format dxfId="23887">
      <pivotArea dataOnly="0" labelOnly="1" outline="0" fieldPosition="0">
        <references count="1">
          <reference field="13" count="0"/>
        </references>
      </pivotArea>
    </format>
    <format dxfId="23886">
      <pivotArea dataOnly="0" labelOnly="1" grandCol="1" outline="0" fieldPosition="0"/>
    </format>
    <format dxfId="23885">
      <pivotArea dataOnly="0" labelOnly="1" outline="0" fieldPosition="0">
        <references count="1">
          <reference field="13" count="0"/>
        </references>
      </pivotArea>
    </format>
    <format dxfId="23884">
      <pivotArea dataOnly="0" labelOnly="1" grandCol="1" outline="0" fieldPosition="0"/>
    </format>
    <format dxfId="23883">
      <pivotArea dataOnly="0" labelOnly="1" outline="0" fieldPosition="0">
        <references count="1">
          <reference field="13" count="0"/>
        </references>
      </pivotArea>
    </format>
    <format dxfId="23882">
      <pivotArea dataOnly="0" labelOnly="1" grandCol="1" outline="0" fieldPosition="0"/>
    </format>
    <format dxfId="23881">
      <pivotArea dataOnly="0" labelOnly="1" outline="0" fieldPosition="0">
        <references count="1">
          <reference field="13" count="0"/>
        </references>
      </pivotArea>
    </format>
    <format dxfId="23880">
      <pivotArea dataOnly="0" labelOnly="1" grandCol="1" outline="0" fieldPosition="0"/>
    </format>
    <format dxfId="23879">
      <pivotArea dataOnly="0" labelOnly="1" outline="0" fieldPosition="0">
        <references count="1">
          <reference field="13" count="0"/>
        </references>
      </pivotArea>
    </format>
    <format dxfId="23878">
      <pivotArea dataOnly="0" labelOnly="1" grandCol="1" outline="0" fieldPosition="0"/>
    </format>
    <format dxfId="23877">
      <pivotArea dataOnly="0" labelOnly="1" outline="0" fieldPosition="0">
        <references count="1">
          <reference field="13" count="0"/>
        </references>
      </pivotArea>
    </format>
    <format dxfId="23876">
      <pivotArea dataOnly="0" labelOnly="1" grandCol="1" outline="0" fieldPosition="0"/>
    </format>
    <format dxfId="23875">
      <pivotArea dataOnly="0" labelOnly="1" outline="0" fieldPosition="0">
        <references count="1">
          <reference field="13" count="0"/>
        </references>
      </pivotArea>
    </format>
    <format dxfId="23874">
      <pivotArea dataOnly="0" labelOnly="1" grandCol="1" outline="0" fieldPosition="0"/>
    </format>
    <format dxfId="23873">
      <pivotArea dataOnly="0" labelOnly="1" outline="0" fieldPosition="0">
        <references count="1">
          <reference field="13" count="0"/>
        </references>
      </pivotArea>
    </format>
    <format dxfId="23872">
      <pivotArea dataOnly="0" labelOnly="1" grandCol="1" outline="0" fieldPosition="0"/>
    </format>
    <format dxfId="23871">
      <pivotArea dataOnly="0" labelOnly="1" outline="0" fieldPosition="0">
        <references count="1">
          <reference field="13" count="0"/>
        </references>
      </pivotArea>
    </format>
    <format dxfId="23870">
      <pivotArea dataOnly="0" labelOnly="1" grandCol="1" outline="0" fieldPosition="0"/>
    </format>
    <format dxfId="23869">
      <pivotArea dataOnly="0" labelOnly="1" outline="0" fieldPosition="0">
        <references count="1">
          <reference field="13" count="0"/>
        </references>
      </pivotArea>
    </format>
    <format dxfId="23868">
      <pivotArea dataOnly="0" labelOnly="1" grandCol="1" outline="0" fieldPosition="0"/>
    </format>
    <format dxfId="23867">
      <pivotArea dataOnly="0" labelOnly="1" outline="0" fieldPosition="0">
        <references count="1">
          <reference field="13" count="0"/>
        </references>
      </pivotArea>
    </format>
    <format dxfId="23866">
      <pivotArea dataOnly="0" labelOnly="1" grandCol="1" outline="0" fieldPosition="0"/>
    </format>
    <format dxfId="23865">
      <pivotArea dataOnly="0" labelOnly="1" outline="0" fieldPosition="0">
        <references count="1">
          <reference field="13" count="0"/>
        </references>
      </pivotArea>
    </format>
    <format dxfId="23864">
      <pivotArea dataOnly="0" labelOnly="1" grandCol="1" outline="0" fieldPosition="0"/>
    </format>
    <format dxfId="23863">
      <pivotArea dataOnly="0" labelOnly="1" outline="0" fieldPosition="0">
        <references count="1">
          <reference field="13" count="0"/>
        </references>
      </pivotArea>
    </format>
    <format dxfId="23862">
      <pivotArea dataOnly="0" labelOnly="1" grandCol="1" outline="0" fieldPosition="0"/>
    </format>
    <format dxfId="23861">
      <pivotArea dataOnly="0" labelOnly="1" outline="0" fieldPosition="0">
        <references count="1">
          <reference field="13" count="0"/>
        </references>
      </pivotArea>
    </format>
    <format dxfId="23860">
      <pivotArea dataOnly="0" labelOnly="1" grandCol="1" outline="0" fieldPosition="0"/>
    </format>
    <format dxfId="23859">
      <pivotArea dataOnly="0" labelOnly="1" outline="0" fieldPosition="0">
        <references count="1">
          <reference field="13" count="0"/>
        </references>
      </pivotArea>
    </format>
    <format dxfId="23858">
      <pivotArea dataOnly="0" labelOnly="1" grandCol="1" outline="0" fieldPosition="0"/>
    </format>
    <format dxfId="23857">
      <pivotArea field="13" type="button" dataOnly="0" labelOnly="1" outline="0" axis="axisCol" fieldPosition="0"/>
    </format>
    <format dxfId="23856">
      <pivotArea type="topRight" dataOnly="0" labelOnly="1" outline="0" fieldPosition="0"/>
    </format>
    <format dxfId="23855">
      <pivotArea grandRow="1" outline="0" collapsedLevelsAreSubtotals="1" fieldPosition="0"/>
    </format>
    <format dxfId="23854">
      <pivotArea grandRow="1" outline="0" collapsedLevelsAreSubtotals="1" fieldPosition="0"/>
    </format>
    <format dxfId="23853">
      <pivotArea grandRow="1" outline="0" collapsedLevelsAreSubtotals="1" fieldPosition="0"/>
    </format>
    <format dxfId="23852">
      <pivotArea grandRow="1" outline="0" collapsedLevelsAreSubtotals="1" fieldPosition="0"/>
    </format>
    <format dxfId="23851">
      <pivotArea outline="0" collapsedLevelsAreSubtotals="1" fieldPosition="0"/>
    </format>
    <format dxfId="23850">
      <pivotArea field="15" type="button" dataOnly="0" labelOnly="1" outline="0" axis="axisRow" fieldPosition="0"/>
    </format>
    <format dxfId="23849">
      <pivotArea dataOnly="0" labelOnly="1" outline="0" fieldPosition="0">
        <references count="1">
          <reference field="15" count="0"/>
        </references>
      </pivotArea>
    </format>
    <format dxfId="23848">
      <pivotArea dataOnly="0" labelOnly="1" grandRow="1" outline="0" fieldPosition="0"/>
    </format>
    <format dxfId="23847">
      <pivotArea dataOnly="0" labelOnly="1" outline="0" fieldPosition="0">
        <references count="1">
          <reference field="13" count="0"/>
        </references>
      </pivotArea>
    </format>
    <format dxfId="23846">
      <pivotArea dataOnly="0" labelOnly="1" grandCol="1" outline="0" fieldPosition="0"/>
    </format>
    <format dxfId="23845">
      <pivotArea outline="0" collapsedLevelsAreSubtotals="1" fieldPosition="0"/>
    </format>
    <format dxfId="23844">
      <pivotArea dataOnly="0" labelOnly="1" outline="0" fieldPosition="0">
        <references count="1">
          <reference field="15" count="0"/>
        </references>
      </pivotArea>
    </format>
    <format dxfId="23843">
      <pivotArea dataOnly="0" labelOnly="1" grandRow="1" outline="0" fieldPosition="0"/>
    </format>
    <format dxfId="23842">
      <pivotArea grandRow="1" outline="0" collapsedLevelsAreSubtotals="1" fieldPosition="0"/>
    </format>
    <format dxfId="23841">
      <pivotArea dataOnly="0" labelOnly="1" grandRow="1" outline="0" fieldPosition="0"/>
    </format>
    <format dxfId="23840">
      <pivotArea field="15" type="button" dataOnly="0" labelOnly="1" outline="0" axis="axisRow" fieldPosition="0"/>
    </format>
    <format dxfId="23839">
      <pivotArea dataOnly="0" labelOnly="1" outline="0" fieldPosition="0">
        <references count="1">
          <reference field="13" count="0"/>
        </references>
      </pivotArea>
    </format>
    <format dxfId="238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4264">
      <pivotArea outline="0" collapsedLevelsAreSubtotals="1" fieldPosition="0"/>
    </format>
    <format dxfId="24263">
      <pivotArea dataOnly="0" labelOnly="1" grandCol="1" outline="0" fieldPosition="0"/>
    </format>
    <format dxfId="24262">
      <pivotArea outline="0" collapsedLevelsAreSubtotals="1" fieldPosition="0"/>
    </format>
    <format dxfId="24261">
      <pivotArea dataOnly="0" labelOnly="1" grandCol="1" outline="0" fieldPosition="0"/>
    </format>
    <format dxfId="24260">
      <pivotArea dataOnly="0" labelOnly="1" grandRow="1" outline="0" fieldPosition="0"/>
    </format>
    <format dxfId="24259">
      <pivotArea dataOnly="0" labelOnly="1" grandCol="1" outline="0" fieldPosition="0"/>
    </format>
    <format dxfId="24258">
      <pivotArea dataOnly="0" labelOnly="1" grandCol="1" outline="0" fieldPosition="0"/>
    </format>
    <format dxfId="24257">
      <pivotArea dataOnly="0" labelOnly="1" outline="0" fieldPosition="0">
        <references count="1">
          <reference field="12" count="0"/>
        </references>
      </pivotArea>
    </format>
    <format dxfId="24256">
      <pivotArea dataOnly="0" labelOnly="1" grandCol="1" outline="0" fieldPosition="0"/>
    </format>
    <format dxfId="24255">
      <pivotArea dataOnly="0" labelOnly="1" outline="0" fieldPosition="0">
        <references count="1">
          <reference field="12" count="0"/>
        </references>
      </pivotArea>
    </format>
    <format dxfId="24254">
      <pivotArea dataOnly="0" labelOnly="1" grandCol="1" outline="0" fieldPosition="0"/>
    </format>
    <format dxfId="24253">
      <pivotArea grandRow="1" outline="0" collapsedLevelsAreSubtotals="1" fieldPosition="0"/>
    </format>
    <format dxfId="24252">
      <pivotArea dataOnly="0" labelOnly="1" grandRow="1" outline="0" fieldPosition="0"/>
    </format>
    <format dxfId="24251">
      <pivotArea dataOnly="0" labelOnly="1" grandRow="1" outline="0" fieldPosition="0"/>
    </format>
    <format dxfId="24250">
      <pivotArea grandRow="1" outline="0" collapsedLevelsAreSubtotals="1" fieldPosition="0"/>
    </format>
    <format dxfId="24249">
      <pivotArea dataOnly="0" labelOnly="1" grandRow="1" outline="0" fieldPosition="0"/>
    </format>
    <format dxfId="24248">
      <pivotArea grandRow="1" outline="0" collapsedLevelsAreSubtotals="1" fieldPosition="0"/>
    </format>
    <format dxfId="24247">
      <pivotArea dataOnly="0" labelOnly="1" grandRow="1" outline="0" fieldPosition="0"/>
    </format>
    <format dxfId="24246">
      <pivotArea grandRow="1" outline="0" collapsedLevelsAreSubtotals="1" fieldPosition="0"/>
    </format>
    <format dxfId="24245">
      <pivotArea grandRow="1" outline="0" collapsedLevelsAreSubtotals="1" fieldPosition="0"/>
    </format>
    <format dxfId="24244">
      <pivotArea dataOnly="0" labelOnly="1" grandRow="1" outline="0" fieldPosition="0"/>
    </format>
    <format dxfId="24243">
      <pivotArea dataOnly="0" labelOnly="1" grandRow="1" outline="0" fieldPosition="0"/>
    </format>
    <format dxfId="24242">
      <pivotArea dataOnly="0" labelOnly="1" grandRow="1" outline="0" fieldPosition="0"/>
    </format>
    <format dxfId="24241">
      <pivotArea dataOnly="0" labelOnly="1" grandRow="1" outline="0" fieldPosition="0"/>
    </format>
    <format dxfId="24240">
      <pivotArea grandRow="1" outline="0" collapsedLevelsAreSubtotals="1" fieldPosition="0"/>
    </format>
    <format dxfId="24239">
      <pivotArea dataOnly="0" labelOnly="1" grandRow="1" outline="0" fieldPosition="0"/>
    </format>
    <format dxfId="24238">
      <pivotArea dataOnly="0" labelOnly="1" outline="0" fieldPosition="0">
        <references count="1">
          <reference field="12" count="0"/>
        </references>
      </pivotArea>
    </format>
    <format dxfId="24237">
      <pivotArea dataOnly="0" labelOnly="1" grandCol="1" outline="0" fieldPosition="0"/>
    </format>
    <format dxfId="24236">
      <pivotArea grandRow="1" outline="0" collapsedLevelsAreSubtotals="1" fieldPosition="0"/>
    </format>
    <format dxfId="24235">
      <pivotArea dataOnly="0" labelOnly="1" grandRow="1" outline="0" fieldPosition="0"/>
    </format>
    <format dxfId="24234">
      <pivotArea grandRow="1" outline="0" collapsedLevelsAreSubtotals="1" fieldPosition="0"/>
    </format>
    <format dxfId="24233">
      <pivotArea dataOnly="0" labelOnly="1" grandRow="1" outline="0" fieldPosition="0"/>
    </format>
    <format dxfId="24232">
      <pivotArea dataOnly="0" labelOnly="1" outline="0" fieldPosition="0">
        <references count="1">
          <reference field="12" count="0"/>
        </references>
      </pivotArea>
    </format>
    <format dxfId="24231">
      <pivotArea dataOnly="0" labelOnly="1" grandCol="1" outline="0" fieldPosition="0"/>
    </format>
    <format dxfId="24230">
      <pivotArea dataOnly="0" labelOnly="1" grandCol="1" outline="0" fieldPosition="0"/>
    </format>
    <format dxfId="24229">
      <pivotArea grandRow="1" grandCol="1" outline="0" collapsedLevelsAreSubtotals="1" fieldPosition="0"/>
    </format>
    <format dxfId="24228">
      <pivotArea dataOnly="0" labelOnly="1" outline="0" fieldPosition="0">
        <references count="1">
          <reference field="12" count="0"/>
        </references>
      </pivotArea>
    </format>
    <format dxfId="24227">
      <pivotArea dataOnly="0" labelOnly="1" grandCol="1" outline="0" fieldPosition="0"/>
    </format>
    <format dxfId="24226">
      <pivotArea dataOnly="0" labelOnly="1" outline="0" fieldPosition="0">
        <references count="1">
          <reference field="12" count="0"/>
        </references>
      </pivotArea>
    </format>
    <format dxfId="24225">
      <pivotArea dataOnly="0" labelOnly="1" grandCol="1" outline="0" fieldPosition="0"/>
    </format>
    <format dxfId="24224">
      <pivotArea grandRow="1" outline="0" collapsedLevelsAreSubtotals="1" fieldPosition="0"/>
    </format>
    <format dxfId="24223">
      <pivotArea grandRow="1" outline="0" collapsedLevelsAreSubtotals="1" fieldPosition="0"/>
    </format>
    <format dxfId="24222">
      <pivotArea type="origin" dataOnly="0" labelOnly="1" outline="0" fieldPosition="0"/>
    </format>
    <format dxfId="24221">
      <pivotArea type="origin" dataOnly="0" labelOnly="1" outline="0" fieldPosition="0"/>
    </format>
    <format dxfId="24220">
      <pivotArea type="origin" dataOnly="0" labelOnly="1" outline="0" fieldPosition="0"/>
    </format>
    <format dxfId="24219">
      <pivotArea dataOnly="0" labelOnly="1" outline="0" fieldPosition="0">
        <references count="1">
          <reference field="12" count="0"/>
        </references>
      </pivotArea>
    </format>
    <format dxfId="24218">
      <pivotArea type="topRight" dataOnly="0" labelOnly="1" outline="0" fieldPosition="0"/>
    </format>
    <format dxfId="24217">
      <pivotArea outline="0" collapsedLevelsAreSubtotals="1" fieldPosition="0"/>
    </format>
    <format dxfId="24216">
      <pivotArea dataOnly="0" labelOnly="1" grandRow="1" outline="0" fieldPosition="0"/>
    </format>
    <format dxfId="24215">
      <pivotArea dataOnly="0" labelOnly="1" outline="0" fieldPosition="0">
        <references count="1">
          <reference field="12" count="0"/>
        </references>
      </pivotArea>
    </format>
    <format dxfId="24214">
      <pivotArea dataOnly="0" labelOnly="1" grandCol="1" outline="0" fieldPosition="0"/>
    </format>
    <format dxfId="24213">
      <pivotArea dataOnly="0" labelOnly="1" outline="0" fieldPosition="0">
        <references count="1">
          <reference field="12" count="0"/>
        </references>
      </pivotArea>
    </format>
    <format dxfId="24212">
      <pivotArea dataOnly="0" labelOnly="1" grandCol="1" outline="0" fieldPosition="0"/>
    </format>
    <format dxfId="24211">
      <pivotArea grandRow="1" outline="0" collapsedLevelsAreSubtotals="1" fieldPosition="0"/>
    </format>
    <format dxfId="24210">
      <pivotArea dataOnly="0" labelOnly="1" grandRow="1" outline="0" fieldPosition="0"/>
    </format>
    <format dxfId="24209">
      <pivotArea outline="0" collapsedLevelsAreSubtotals="1" fieldPosition="0"/>
    </format>
    <format dxfId="24208">
      <pivotArea dataOnly="0" labelOnly="1" grandRow="1" outline="0" fieldPosition="0"/>
    </format>
    <format dxfId="24207">
      <pivotArea dataOnly="0" labelOnly="1" outline="0" fieldPosition="0">
        <references count="1">
          <reference field="12" count="0"/>
        </references>
      </pivotArea>
    </format>
    <format dxfId="24206">
      <pivotArea dataOnly="0" labelOnly="1" grandCol="1" outline="0" fieldPosition="0"/>
    </format>
    <format dxfId="24205">
      <pivotArea grandRow="1" outline="0" collapsedLevelsAreSubtotals="1" fieldPosition="0"/>
    </format>
    <format dxfId="24204">
      <pivotArea dataOnly="0" labelOnly="1" grandRow="1" outline="0" fieldPosition="0"/>
    </format>
    <format dxfId="24203">
      <pivotArea grandRow="1" outline="0" collapsedLevelsAreSubtotals="1" fieldPosition="0"/>
    </format>
    <format dxfId="24202">
      <pivotArea dataOnly="0" labelOnly="1" grandRow="1" outline="0" fieldPosition="0"/>
    </format>
    <format dxfId="24201">
      <pivotArea dataOnly="0" labelOnly="1" outline="0" fieldPosition="0">
        <references count="1">
          <reference field="12" count="0"/>
        </references>
      </pivotArea>
    </format>
    <format dxfId="24200">
      <pivotArea dataOnly="0" labelOnly="1" grandCol="1" outline="0" fieldPosition="0"/>
    </format>
    <format dxfId="24199">
      <pivotArea grandRow="1" outline="0" collapsedLevelsAreSubtotals="1" fieldPosition="0"/>
    </format>
    <format dxfId="24198">
      <pivotArea dataOnly="0" labelOnly="1" grandRow="1" outline="0" fieldPosition="0"/>
    </format>
    <format dxfId="24197">
      <pivotArea dataOnly="0" labelOnly="1" outline="0" fieldPosition="0">
        <references count="1">
          <reference field="12" count="0"/>
        </references>
      </pivotArea>
    </format>
    <format dxfId="24196">
      <pivotArea dataOnly="0" labelOnly="1" grandCol="1" outline="0" fieldPosition="0"/>
    </format>
    <format dxfId="24195">
      <pivotArea grandRow="1" outline="0" collapsedLevelsAreSubtotals="1" fieldPosition="0"/>
    </format>
    <format dxfId="24194">
      <pivotArea dataOnly="0" labelOnly="1" grandRow="1" outline="0" fieldPosition="0"/>
    </format>
    <format dxfId="24193">
      <pivotArea outline="0" collapsedLevelsAreSubtotals="1" fieldPosition="0"/>
    </format>
    <format dxfId="24192">
      <pivotArea dataOnly="0" labelOnly="1" grandRow="1" outline="0" fieldPosition="0"/>
    </format>
    <format dxfId="24191">
      <pivotArea dataOnly="0" labelOnly="1" outline="0" fieldPosition="0">
        <references count="1">
          <reference field="12" count="0"/>
        </references>
      </pivotArea>
    </format>
    <format dxfId="24190">
      <pivotArea dataOnly="0" labelOnly="1" grandCol="1" outline="0" fieldPosition="0"/>
    </format>
    <format dxfId="24189">
      <pivotArea field="10" type="button" dataOnly="0" labelOnly="1" outline="0" axis="axisPage" fieldPosition="0"/>
    </format>
    <format dxfId="24188">
      <pivotArea type="origin" dataOnly="0" labelOnly="1" outline="0" fieldPosition="0"/>
    </format>
    <format dxfId="24187">
      <pivotArea dataOnly="0" labelOnly="1" grandRow="1" outline="0" fieldPosition="0"/>
    </format>
    <format dxfId="24186">
      <pivotArea field="10" type="button" dataOnly="0" labelOnly="1" outline="0" axis="axisPage" fieldPosition="0"/>
    </format>
    <format dxfId="24185">
      <pivotArea type="origin" dataOnly="0" labelOnly="1" outline="0" fieldPosition="0"/>
    </format>
    <format dxfId="24184">
      <pivotArea dataOnly="0" labelOnly="1" grandRow="1" outline="0" fieldPosition="0"/>
    </format>
    <format dxfId="24183">
      <pivotArea field="10" type="button" dataOnly="0" labelOnly="1" outline="0" axis="axisPage" fieldPosition="0"/>
    </format>
    <format dxfId="24182">
      <pivotArea type="origin" dataOnly="0" labelOnly="1" outline="0" fieldPosition="0"/>
    </format>
    <format dxfId="24181">
      <pivotArea dataOnly="0" labelOnly="1" grandRow="1" outline="0" fieldPosition="0"/>
    </format>
    <format dxfId="24180">
      <pivotArea field="10" type="button" dataOnly="0" labelOnly="1" outline="0" axis="axisPage" fieldPosition="0"/>
    </format>
    <format dxfId="24179">
      <pivotArea type="origin" dataOnly="0" labelOnly="1" outline="0" fieldPosition="0"/>
    </format>
    <format dxfId="24178">
      <pivotArea dataOnly="0" labelOnly="1" grandRow="1" outline="0" fieldPosition="0"/>
    </format>
    <format dxfId="24177">
      <pivotArea grandRow="1" outline="0" collapsedLevelsAreSubtotals="1" fieldPosition="0"/>
    </format>
    <format dxfId="24176">
      <pivotArea dataOnly="0" labelOnly="1" grandRow="1" outline="0" fieldPosition="0"/>
    </format>
    <format dxfId="24175">
      <pivotArea grandRow="1" outline="0" collapsedLevelsAreSubtotals="1" fieldPosition="0"/>
    </format>
    <format dxfId="24174">
      <pivotArea dataOnly="0" labelOnly="1" grandRow="1" outline="0" fieldPosition="0"/>
    </format>
    <format dxfId="24173">
      <pivotArea outline="0" collapsedLevelsAreSubtotals="1" fieldPosition="0"/>
    </format>
    <format dxfId="24172">
      <pivotArea dataOnly="0" labelOnly="1" grandRow="1" outline="0" fieldPosition="0"/>
    </format>
    <format dxfId="24171">
      <pivotArea outline="0" collapsedLevelsAreSubtotals="1" fieldPosition="0"/>
    </format>
    <format dxfId="24170">
      <pivotArea dataOnly="0" labelOnly="1" grandRow="1" outline="0" fieldPosition="0"/>
    </format>
    <format dxfId="24169">
      <pivotArea dataOnly="0" labelOnly="1" outline="0" fieldPosition="0">
        <references count="1">
          <reference field="12" count="0"/>
        </references>
      </pivotArea>
    </format>
    <format dxfId="24168">
      <pivotArea dataOnly="0" labelOnly="1" grandCol="1" outline="0" fieldPosition="0"/>
    </format>
    <format dxfId="24167">
      <pivotArea dataOnly="0" labelOnly="1" outline="0" fieldPosition="0">
        <references count="1">
          <reference field="12" count="0"/>
        </references>
      </pivotArea>
    </format>
    <format dxfId="24166">
      <pivotArea dataOnly="0" labelOnly="1" grandCol="1" outline="0" fieldPosition="0"/>
    </format>
    <format dxfId="24165">
      <pivotArea outline="0" fieldPosition="0">
        <references count="1">
          <reference field="12" count="0" selected="0"/>
        </references>
      </pivotArea>
    </format>
    <format dxfId="24164">
      <pivotArea dataOnly="0" labelOnly="1" grandRow="1" outline="0" fieldPosition="0"/>
    </format>
    <format dxfId="24163">
      <pivotArea dataOnly="0" labelOnly="1" outline="0" fieldPosition="0">
        <references count="1">
          <reference field="12" count="0"/>
        </references>
      </pivotArea>
    </format>
    <format dxfId="24162">
      <pivotArea grandRow="1" outline="0" collapsedLevelsAreSubtotals="1" fieldPosition="0"/>
    </format>
    <format dxfId="24161">
      <pivotArea dataOnly="0" labelOnly="1" grandRow="1" outline="0" fieldPosition="0"/>
    </format>
    <format dxfId="24160">
      <pivotArea outline="0" collapsedLevelsAreSubtotals="1" fieldPosition="0"/>
    </format>
    <format dxfId="24159">
      <pivotArea dataOnly="0" labelOnly="1" grandRow="1" outline="0" fieldPosition="0"/>
    </format>
    <format dxfId="24158">
      <pivotArea dataOnly="0" labelOnly="1" outline="0" fieldPosition="0">
        <references count="1">
          <reference field="12" count="0"/>
        </references>
      </pivotArea>
    </format>
    <format dxfId="24157">
      <pivotArea dataOnly="0" labelOnly="1" grandCol="1" outline="0" fieldPosition="0"/>
    </format>
    <format dxfId="24156">
      <pivotArea outline="0" collapsedLevelsAreSubtotals="1" fieldPosition="0"/>
    </format>
    <format dxfId="24155">
      <pivotArea dataOnly="0" labelOnly="1" grandRow="1" outline="0" fieldPosition="0"/>
    </format>
    <format dxfId="24154">
      <pivotArea dataOnly="0" labelOnly="1" outline="0" fieldPosition="0">
        <references count="1">
          <reference field="12" count="0"/>
        </references>
      </pivotArea>
    </format>
    <format dxfId="24153">
      <pivotArea dataOnly="0" labelOnly="1" grandCol="1" outline="0" fieldPosition="0"/>
    </format>
    <format dxfId="24152">
      <pivotArea outline="0" collapsedLevelsAreSubtotals="1" fieldPosition="0"/>
    </format>
    <format dxfId="24151">
      <pivotArea dataOnly="0" labelOnly="1" grandRow="1" outline="0" fieldPosition="0"/>
    </format>
    <format dxfId="24150">
      <pivotArea dataOnly="0" labelOnly="1" outline="0" fieldPosition="0">
        <references count="1">
          <reference field="12" count="0"/>
        </references>
      </pivotArea>
    </format>
    <format dxfId="24149">
      <pivotArea dataOnly="0" labelOnly="1" grandCol="1" outline="0" fieldPosition="0"/>
    </format>
    <format dxfId="24148">
      <pivotArea dataOnly="0" labelOnly="1" outline="0" fieldPosition="0">
        <references count="1">
          <reference field="12" count="0"/>
        </references>
      </pivotArea>
    </format>
    <format dxfId="24147">
      <pivotArea dataOnly="0" labelOnly="1" grandCol="1" outline="0" fieldPosition="0"/>
    </format>
    <format dxfId="24146">
      <pivotArea grandRow="1" outline="0" collapsedLevelsAreSubtotals="1" fieldPosition="0"/>
    </format>
    <format dxfId="24145">
      <pivotArea dataOnly="0" labelOnly="1" grandRow="1" outline="0" fieldPosition="0"/>
    </format>
    <format dxfId="24144">
      <pivotArea outline="0" collapsedLevelsAreSubtotals="1" fieldPosition="0"/>
    </format>
    <format dxfId="24143">
      <pivotArea dataOnly="0" labelOnly="1" grandRow="1" outline="0" fieldPosition="0"/>
    </format>
    <format dxfId="24142">
      <pivotArea dataOnly="0" labelOnly="1" outline="0" fieldPosition="0">
        <references count="1">
          <reference field="12" count="0"/>
        </references>
      </pivotArea>
    </format>
    <format dxfId="24141">
      <pivotArea dataOnly="0" labelOnly="1" grandCol="1" outline="0" fieldPosition="0"/>
    </format>
    <format dxfId="24140">
      <pivotArea outline="0" collapsedLevelsAreSubtotals="1" fieldPosition="0"/>
    </format>
    <format dxfId="24139">
      <pivotArea field="13" type="button" dataOnly="0" labelOnly="1" outline="0" axis="axisRow" fieldPosition="0"/>
    </format>
    <format dxfId="24138">
      <pivotArea dataOnly="0" labelOnly="1" outline="0" fieldPosition="0">
        <references count="1">
          <reference field="13" count="0"/>
        </references>
      </pivotArea>
    </format>
    <format dxfId="24137">
      <pivotArea dataOnly="0" labelOnly="1" grandRow="1" outline="0" fieldPosition="0"/>
    </format>
    <format dxfId="24136">
      <pivotArea dataOnly="0" labelOnly="1" outline="0" fieldPosition="0">
        <references count="1">
          <reference field="12" count="0"/>
        </references>
      </pivotArea>
    </format>
    <format dxfId="24135">
      <pivotArea dataOnly="0" labelOnly="1" grandCol="1" outline="0" fieldPosition="0"/>
    </format>
    <format dxfId="24134">
      <pivotArea outline="0" collapsedLevelsAreSubtotals="1" fieldPosition="0"/>
    </format>
    <format dxfId="24133">
      <pivotArea field="13" type="button" dataOnly="0" labelOnly="1" outline="0" axis="axisRow" fieldPosition="0"/>
    </format>
    <format dxfId="24132">
      <pivotArea dataOnly="0" labelOnly="1" outline="0" fieldPosition="0">
        <references count="1">
          <reference field="13" count="0"/>
        </references>
      </pivotArea>
    </format>
    <format dxfId="24131">
      <pivotArea dataOnly="0" labelOnly="1" grandRow="1" outline="0" fieldPosition="0"/>
    </format>
    <format dxfId="24130">
      <pivotArea dataOnly="0" labelOnly="1" outline="0" fieldPosition="0">
        <references count="1">
          <reference field="12" count="0"/>
        </references>
      </pivotArea>
    </format>
    <format dxfId="24129">
      <pivotArea dataOnly="0" labelOnly="1" grandCol="1" outline="0" fieldPosition="0"/>
    </format>
    <format dxfId="24128">
      <pivotArea outline="0" collapsedLevelsAreSubtotals="1" fieldPosition="0"/>
    </format>
    <format dxfId="24127">
      <pivotArea field="13" type="button" dataOnly="0" labelOnly="1" outline="0" axis="axisRow" fieldPosition="0"/>
    </format>
    <format dxfId="24126">
      <pivotArea dataOnly="0" labelOnly="1" outline="0" fieldPosition="0">
        <references count="1">
          <reference field="13" count="0"/>
        </references>
      </pivotArea>
    </format>
    <format dxfId="24125">
      <pivotArea dataOnly="0" labelOnly="1" grandRow="1" outline="0" fieldPosition="0"/>
    </format>
    <format dxfId="24124">
      <pivotArea dataOnly="0" labelOnly="1" outline="0" fieldPosition="0">
        <references count="1">
          <reference field="12" count="0"/>
        </references>
      </pivotArea>
    </format>
    <format dxfId="24123">
      <pivotArea dataOnly="0" labelOnly="1" grandCol="1" outline="0" fieldPosition="0"/>
    </format>
    <format dxfId="24122">
      <pivotArea outline="0" collapsedLevelsAreSubtotals="1" fieldPosition="0"/>
    </format>
    <format dxfId="24121">
      <pivotArea field="13" type="button" dataOnly="0" labelOnly="1" outline="0" axis="axisRow" fieldPosition="0"/>
    </format>
    <format dxfId="24120">
      <pivotArea dataOnly="0" labelOnly="1" outline="0" fieldPosition="0">
        <references count="1">
          <reference field="13" count="0"/>
        </references>
      </pivotArea>
    </format>
    <format dxfId="24119">
      <pivotArea dataOnly="0" labelOnly="1" grandRow="1" outline="0" fieldPosition="0"/>
    </format>
    <format dxfId="24118">
      <pivotArea dataOnly="0" labelOnly="1" outline="0" fieldPosition="0">
        <references count="1">
          <reference field="12" count="0"/>
        </references>
      </pivotArea>
    </format>
    <format dxfId="24117">
      <pivotArea dataOnly="0" labelOnly="1" grandCol="1" outline="0" fieldPosition="0"/>
    </format>
    <format dxfId="24116">
      <pivotArea grandRow="1" outline="0" collapsedLevelsAreSubtotals="1" fieldPosition="0"/>
    </format>
    <format dxfId="24115">
      <pivotArea dataOnly="0" labelOnly="1" grandRow="1" outline="0" fieldPosition="0"/>
    </format>
    <format dxfId="24114">
      <pivotArea grandRow="1" outline="0" collapsedLevelsAreSubtotals="1" fieldPosition="0"/>
    </format>
    <format dxfId="24113">
      <pivotArea dataOnly="0" labelOnly="1" grandRow="1" outline="0" fieldPosition="0"/>
    </format>
    <format dxfId="24112">
      <pivotArea outline="0" collapsedLevelsAreSubtotals="1" fieldPosition="0"/>
    </format>
    <format dxfId="24111">
      <pivotArea dataOnly="0" labelOnly="1" outline="0" fieldPosition="0">
        <references count="1">
          <reference field="12" count="0"/>
        </references>
      </pivotArea>
    </format>
    <format dxfId="24110">
      <pivotArea dataOnly="0" labelOnly="1" grandCol="1" outline="0" fieldPosition="0"/>
    </format>
    <format dxfId="24109">
      <pivotArea outline="0" collapsedLevelsAreSubtotals="1" fieldPosition="0"/>
    </format>
    <format dxfId="24108">
      <pivotArea dataOnly="0" labelOnly="1" outline="0" fieldPosition="0">
        <references count="1">
          <reference field="12" count="0"/>
        </references>
      </pivotArea>
    </format>
    <format dxfId="24107">
      <pivotArea dataOnly="0" labelOnly="1" grandCol="1" outline="0" fieldPosition="0"/>
    </format>
    <format dxfId="24106">
      <pivotArea outline="0" collapsedLevelsAreSubtotals="1" fieldPosition="0"/>
    </format>
    <format dxfId="24105">
      <pivotArea field="13" type="button" dataOnly="0" labelOnly="1" outline="0" axis="axisRow" fieldPosition="0"/>
    </format>
    <format dxfId="24104">
      <pivotArea dataOnly="0" labelOnly="1" outline="0" fieldPosition="0">
        <references count="1">
          <reference field="13" count="17">
            <x v="0"/>
            <x v="1"/>
            <x v="2"/>
            <x v="3"/>
            <x v="4"/>
            <x v="5"/>
            <x v="6"/>
            <x v="7"/>
            <x v="8"/>
            <x v="9"/>
            <x v="10"/>
            <x v="11"/>
            <x v="13"/>
            <x v="14"/>
            <x v="15"/>
            <x v="16"/>
            <x v="17"/>
          </reference>
        </references>
      </pivotArea>
    </format>
    <format dxfId="24103">
      <pivotArea dataOnly="0" labelOnly="1" grandRow="1" outline="0" fieldPosition="0"/>
    </format>
    <format dxfId="24102">
      <pivotArea dataOnly="0" labelOnly="1" outline="0" fieldPosition="0">
        <references count="1">
          <reference field="12" count="0"/>
        </references>
      </pivotArea>
    </format>
    <format dxfId="24101">
      <pivotArea dataOnly="0" labelOnly="1" grandCol="1" outline="0" fieldPosition="0"/>
    </format>
    <format dxfId="24100">
      <pivotArea outline="0" collapsedLevelsAreSubtotals="1" fieldPosition="0"/>
    </format>
    <format dxfId="24099">
      <pivotArea field="13" type="button" dataOnly="0" labelOnly="1" outline="0" axis="axisRow" fieldPosition="0"/>
    </format>
    <format dxfId="24098">
      <pivotArea dataOnly="0" labelOnly="1" outline="0" fieldPosition="0">
        <references count="1">
          <reference field="13" count="17">
            <x v="0"/>
            <x v="1"/>
            <x v="2"/>
            <x v="3"/>
            <x v="4"/>
            <x v="5"/>
            <x v="6"/>
            <x v="7"/>
            <x v="8"/>
            <x v="9"/>
            <x v="10"/>
            <x v="11"/>
            <x v="13"/>
            <x v="14"/>
            <x v="15"/>
            <x v="16"/>
            <x v="17"/>
          </reference>
        </references>
      </pivotArea>
    </format>
    <format dxfId="24097">
      <pivotArea dataOnly="0" labelOnly="1" grandRow="1" outline="0" fieldPosition="0"/>
    </format>
    <format dxfId="24096">
      <pivotArea dataOnly="0" labelOnly="1" outline="0" fieldPosition="0">
        <references count="1">
          <reference field="12" count="0"/>
        </references>
      </pivotArea>
    </format>
    <format dxfId="24095">
      <pivotArea dataOnly="0" labelOnly="1" grandCol="1" outline="0" fieldPosition="0"/>
    </format>
    <format dxfId="24094">
      <pivotArea grandRow="1" outline="0" collapsedLevelsAreSubtotals="1" fieldPosition="0"/>
    </format>
    <format dxfId="24093">
      <pivotArea dataOnly="0" labelOnly="1" grandRow="1" outline="0" fieldPosition="0"/>
    </format>
    <format dxfId="24092">
      <pivotArea field="13" type="button" dataOnly="0" labelOnly="1" outline="0" axis="axisRow" fieldPosition="0"/>
    </format>
    <format dxfId="24091">
      <pivotArea dataOnly="0" labelOnly="1" outline="0" fieldPosition="0">
        <references count="1">
          <reference field="12" count="0"/>
        </references>
      </pivotArea>
    </format>
    <format dxfId="24090">
      <pivotArea dataOnly="0" labelOnly="1" grandCol="1" outline="0" fieldPosition="0"/>
    </format>
    <format dxfId="24089">
      <pivotArea outline="0" collapsedLevelsAreSubtotals="1" fieldPosition="0"/>
    </format>
    <format dxfId="24088">
      <pivotArea field="13" type="button" dataOnly="0" labelOnly="1" outline="0" axis="axisRow" fieldPosition="0"/>
    </format>
    <format dxfId="24087">
      <pivotArea dataOnly="0" labelOnly="1" outline="0" fieldPosition="0">
        <references count="1">
          <reference field="13" count="8">
            <x v="1"/>
            <x v="2"/>
            <x v="3"/>
            <x v="4"/>
            <x v="5"/>
            <x v="8"/>
            <x v="9"/>
            <x v="11"/>
          </reference>
        </references>
      </pivotArea>
    </format>
    <format dxfId="24086">
      <pivotArea dataOnly="0" labelOnly="1" grandRow="1" outline="0" fieldPosition="0"/>
    </format>
    <format dxfId="24085">
      <pivotArea dataOnly="0" labelOnly="1" outline="0" fieldPosition="0">
        <references count="1">
          <reference field="12" count="0"/>
        </references>
      </pivotArea>
    </format>
    <format dxfId="24084">
      <pivotArea dataOnly="0" labelOnly="1" grandCol="1" outline="0" fieldPosition="0"/>
    </format>
    <format dxfId="24083">
      <pivotArea outline="0" collapsedLevelsAreSubtotals="1" fieldPosition="0"/>
    </format>
    <format dxfId="24082">
      <pivotArea field="13" type="button" dataOnly="0" labelOnly="1" outline="0" axis="axisRow" fieldPosition="0"/>
    </format>
    <format dxfId="24081">
      <pivotArea dataOnly="0" labelOnly="1" outline="0" fieldPosition="0">
        <references count="1">
          <reference field="13" count="10">
            <x v="1"/>
            <x v="2"/>
            <x v="3"/>
            <x v="4"/>
            <x v="5"/>
            <x v="6"/>
            <x v="8"/>
            <x v="9"/>
            <x v="11"/>
            <x v="16"/>
          </reference>
        </references>
      </pivotArea>
    </format>
    <format dxfId="24080">
      <pivotArea dataOnly="0" labelOnly="1" grandRow="1" outline="0" fieldPosition="0"/>
    </format>
    <format dxfId="24079">
      <pivotArea dataOnly="0" labelOnly="1" outline="0" fieldPosition="0">
        <references count="1">
          <reference field="12" count="0"/>
        </references>
      </pivotArea>
    </format>
    <format dxfId="24078">
      <pivotArea dataOnly="0" labelOnly="1" grandCol="1" outline="0" fieldPosition="0"/>
    </format>
    <format dxfId="24077">
      <pivotArea outline="0" collapsedLevelsAreSubtotals="1" fieldPosition="0"/>
    </format>
    <format dxfId="24076">
      <pivotArea field="13" type="button" dataOnly="0" labelOnly="1" outline="0" axis="axisRow" fieldPosition="0"/>
    </format>
    <format dxfId="24075">
      <pivotArea dataOnly="0" labelOnly="1" outline="0" fieldPosition="0">
        <references count="1">
          <reference field="13" count="10">
            <x v="1"/>
            <x v="2"/>
            <x v="3"/>
            <x v="4"/>
            <x v="5"/>
            <x v="6"/>
            <x v="8"/>
            <x v="9"/>
            <x v="11"/>
            <x v="16"/>
          </reference>
        </references>
      </pivotArea>
    </format>
    <format dxfId="24074">
      <pivotArea dataOnly="0" labelOnly="1" grandRow="1" outline="0" fieldPosition="0"/>
    </format>
    <format dxfId="24073">
      <pivotArea dataOnly="0" labelOnly="1" outline="0" fieldPosition="0">
        <references count="1">
          <reference field="12" count="0"/>
        </references>
      </pivotArea>
    </format>
    <format dxfId="24072">
      <pivotArea dataOnly="0" labelOnly="1" grandCol="1" outline="0" fieldPosition="0"/>
    </format>
    <format dxfId="24071">
      <pivotArea field="13" type="button" dataOnly="0" labelOnly="1" outline="0" axis="axisRow" fieldPosition="0"/>
    </format>
    <format dxfId="24070">
      <pivotArea dataOnly="0" labelOnly="1" outline="0" fieldPosition="0">
        <references count="1">
          <reference field="12" count="0"/>
        </references>
      </pivotArea>
    </format>
    <format dxfId="24069">
      <pivotArea dataOnly="0" labelOnly="1" grandCol="1" outline="0" fieldPosition="0"/>
    </format>
    <format dxfId="24068">
      <pivotArea grandRow="1" outline="0" collapsedLevelsAreSubtotals="1" fieldPosition="0"/>
    </format>
    <format dxfId="24067">
      <pivotArea dataOnly="0" labelOnly="1" grandRow="1" outline="0" fieldPosition="0"/>
    </format>
    <format dxfId="24066">
      <pivotArea outline="0" fieldPosition="0">
        <references count="1">
          <reference field="13" count="1" selected="0">
            <x v="16"/>
          </reference>
        </references>
      </pivotArea>
    </format>
    <format dxfId="24065">
      <pivotArea grandRow="1" outline="0" collapsedLevelsAreSubtotals="1" fieldPosition="0"/>
    </format>
    <format dxfId="24064">
      <pivotArea outline="0" collapsedLevelsAreSubtotals="1" fieldPosition="0"/>
    </format>
    <format dxfId="24063">
      <pivotArea dataOnly="0" labelOnly="1" outline="0" fieldPosition="0">
        <references count="1">
          <reference field="13" count="11">
            <x v="1"/>
            <x v="2"/>
            <x v="3"/>
            <x v="4"/>
            <x v="5"/>
            <x v="6"/>
            <x v="8"/>
            <x v="9"/>
            <x v="11"/>
            <x v="15"/>
            <x v="16"/>
          </reference>
        </references>
      </pivotArea>
    </format>
    <format dxfId="24062">
      <pivotArea dataOnly="0" labelOnly="1" grandRow="1" outline="0" fieldPosition="0"/>
    </format>
    <format dxfId="24061">
      <pivotArea field="13" type="button" dataOnly="0" labelOnly="1" outline="0" axis="axisRow" fieldPosition="0"/>
    </format>
    <format dxfId="24060">
      <pivotArea dataOnly="0" labelOnly="1" outline="0" fieldPosition="0">
        <references count="1">
          <reference field="12" count="0"/>
        </references>
      </pivotArea>
    </format>
    <format dxfId="24059">
      <pivotArea dataOnly="0" labelOnly="1" grandCol="1" outline="0" fieldPosition="0"/>
    </format>
    <format dxfId="24058">
      <pivotArea dataOnly="0" labelOnly="1" grandRow="1" outline="0" fieldPosition="0"/>
    </format>
    <format dxfId="24057">
      <pivotArea outline="0" collapsedLevelsAreSubtotals="1" fieldPosition="0"/>
    </format>
    <format dxfId="24056">
      <pivotArea field="13" type="button" dataOnly="0" labelOnly="1" outline="0" axis="axisRow" fieldPosition="0"/>
    </format>
    <format dxfId="24055">
      <pivotArea dataOnly="0" labelOnly="1" outline="0" fieldPosition="0">
        <references count="1">
          <reference field="13" count="11">
            <x v="1"/>
            <x v="2"/>
            <x v="3"/>
            <x v="4"/>
            <x v="5"/>
            <x v="6"/>
            <x v="8"/>
            <x v="9"/>
            <x v="11"/>
            <x v="15"/>
            <x v="16"/>
          </reference>
        </references>
      </pivotArea>
    </format>
    <format dxfId="24054">
      <pivotArea dataOnly="0" labelOnly="1" grandRow="1" outline="0" fieldPosition="0"/>
    </format>
    <format dxfId="24053">
      <pivotArea dataOnly="0" labelOnly="1" outline="0" fieldPosition="0">
        <references count="1">
          <reference field="12" count="0"/>
        </references>
      </pivotArea>
    </format>
    <format dxfId="24052">
      <pivotArea dataOnly="0" labelOnly="1" grandCol="1" outline="0" fieldPosition="0"/>
    </format>
    <format dxfId="24051">
      <pivotArea outline="0" collapsedLevelsAreSubtotals="1" fieldPosition="0"/>
    </format>
    <format dxfId="24050">
      <pivotArea field="13" type="button" dataOnly="0" labelOnly="1" outline="0" axis="axisRow" fieldPosition="0"/>
    </format>
    <format dxfId="24049">
      <pivotArea dataOnly="0" labelOnly="1" outline="0" fieldPosition="0">
        <references count="1">
          <reference field="13" count="11">
            <x v="1"/>
            <x v="2"/>
            <x v="3"/>
            <x v="4"/>
            <x v="5"/>
            <x v="6"/>
            <x v="8"/>
            <x v="9"/>
            <x v="11"/>
            <x v="15"/>
            <x v="16"/>
          </reference>
        </references>
      </pivotArea>
    </format>
    <format dxfId="24048">
      <pivotArea dataOnly="0" labelOnly="1" grandRow="1" outline="0" fieldPosition="0"/>
    </format>
    <format dxfId="24047">
      <pivotArea dataOnly="0" labelOnly="1" outline="0" fieldPosition="0">
        <references count="1">
          <reference field="12" count="0"/>
        </references>
      </pivotArea>
    </format>
    <format dxfId="24046">
      <pivotArea dataOnly="0" labelOnly="1" grandCol="1" outline="0" fieldPosition="0"/>
    </format>
    <format dxfId="24045">
      <pivotArea outline="0" collapsedLevelsAreSubtotals="1" fieldPosition="0"/>
    </format>
    <format dxfId="24044">
      <pivotArea field="13" type="button" dataOnly="0" labelOnly="1" outline="0" axis="axisRow" fieldPosition="0"/>
    </format>
    <format dxfId="24043">
      <pivotArea dataOnly="0" labelOnly="1" outline="0" fieldPosition="0">
        <references count="1">
          <reference field="13" count="11">
            <x v="1"/>
            <x v="2"/>
            <x v="3"/>
            <x v="4"/>
            <x v="5"/>
            <x v="6"/>
            <x v="8"/>
            <x v="9"/>
            <x v="11"/>
            <x v="15"/>
            <x v="16"/>
          </reference>
        </references>
      </pivotArea>
    </format>
    <format dxfId="24042">
      <pivotArea dataOnly="0" labelOnly="1" grandRow="1" outline="0" fieldPosition="0"/>
    </format>
    <format dxfId="24041">
      <pivotArea dataOnly="0" labelOnly="1" outline="0" fieldPosition="0">
        <references count="1">
          <reference field="12" count="0"/>
        </references>
      </pivotArea>
    </format>
    <format dxfId="24040">
      <pivotArea dataOnly="0" labelOnly="1" grandCol="1" outline="0" fieldPosition="0"/>
    </format>
    <format dxfId="24039">
      <pivotArea field="13" type="button" dataOnly="0" labelOnly="1" outline="0" axis="axisRow" fieldPosition="0"/>
    </format>
    <format dxfId="24038">
      <pivotArea dataOnly="0" labelOnly="1" outline="0" fieldPosition="0">
        <references count="1">
          <reference field="12" count="0"/>
        </references>
      </pivotArea>
    </format>
    <format dxfId="24037">
      <pivotArea dataOnly="0" labelOnly="1" grandCol="1" outline="0" fieldPosition="0"/>
    </format>
    <format dxfId="24036">
      <pivotArea dataOnly="0" labelOnly="1" outline="0" fieldPosition="0">
        <references count="1">
          <reference field="13" count="11">
            <x v="1"/>
            <x v="2"/>
            <x v="3"/>
            <x v="4"/>
            <x v="5"/>
            <x v="6"/>
            <x v="8"/>
            <x v="9"/>
            <x v="11"/>
            <x v="15"/>
            <x v="16"/>
          </reference>
        </references>
      </pivotArea>
    </format>
    <format dxfId="24035">
      <pivotArea dataOnly="0" labelOnly="1" outline="0" fieldPosition="0">
        <references count="1">
          <reference field="13" count="0"/>
        </references>
      </pivotArea>
    </format>
    <format dxfId="24034">
      <pivotArea outline="0" collapsedLevelsAreSubtotals="1" fieldPosition="0"/>
    </format>
    <format dxfId="24033">
      <pivotArea field="13" type="button" dataOnly="0" labelOnly="1" outline="0" axis="axisRow" fieldPosition="0"/>
    </format>
    <format dxfId="24032">
      <pivotArea dataOnly="0" labelOnly="1" outline="0" fieldPosition="0">
        <references count="1">
          <reference field="13" count="11">
            <x v="1"/>
            <x v="2"/>
            <x v="3"/>
            <x v="4"/>
            <x v="5"/>
            <x v="7"/>
            <x v="8"/>
            <x v="9"/>
            <x v="11"/>
            <x v="15"/>
            <x v="16"/>
          </reference>
        </references>
      </pivotArea>
    </format>
    <format dxfId="24031">
      <pivotArea dataOnly="0" labelOnly="1" grandRow="1" outline="0" fieldPosition="0"/>
    </format>
    <format dxfId="24030">
      <pivotArea dataOnly="0" labelOnly="1" outline="0" fieldPosition="0">
        <references count="1">
          <reference field="12" count="0"/>
        </references>
      </pivotArea>
    </format>
    <format dxfId="24029">
      <pivotArea dataOnly="0" labelOnly="1" grandCol="1" outline="0" fieldPosition="0"/>
    </format>
    <format dxfId="24028">
      <pivotArea dataOnly="0" labelOnly="1" outline="0" fieldPosition="0">
        <references count="1">
          <reference field="13" count="15">
            <x v="1"/>
            <x v="2"/>
            <x v="3"/>
            <x v="4"/>
            <x v="5"/>
            <x v="6"/>
            <x v="7"/>
            <x v="8"/>
            <x v="9"/>
            <x v="10"/>
            <x v="11"/>
            <x v="12"/>
            <x v="13"/>
            <x v="15"/>
            <x v="16"/>
          </reference>
        </references>
      </pivotArea>
    </format>
    <format dxfId="24027">
      <pivotArea outline="0" fieldPosition="0">
        <references count="1">
          <reference field="13" count="14" selected="0">
            <x v="1"/>
            <x v="2"/>
            <x v="3"/>
            <x v="4"/>
            <x v="5"/>
            <x v="6"/>
            <x v="8"/>
            <x v="9"/>
            <x v="10"/>
            <x v="11"/>
            <x v="12"/>
            <x v="13"/>
            <x v="15"/>
            <x v="16"/>
          </reference>
        </references>
      </pivotArea>
    </format>
    <format dxfId="24026">
      <pivotArea dataOnly="0" labelOnly="1" outline="0" fieldPosition="0">
        <references count="1">
          <reference field="13" count="14">
            <x v="1"/>
            <x v="2"/>
            <x v="3"/>
            <x v="4"/>
            <x v="5"/>
            <x v="6"/>
            <x v="8"/>
            <x v="9"/>
            <x v="10"/>
            <x v="11"/>
            <x v="12"/>
            <x v="13"/>
            <x v="15"/>
            <x v="16"/>
          </reference>
        </references>
      </pivotArea>
    </format>
    <format dxfId="24025">
      <pivotArea dataOnly="0" labelOnly="1" outline="0" fieldPosition="0">
        <references count="1">
          <reference field="13" count="10">
            <x v="0"/>
            <x v="1"/>
            <x v="3"/>
            <x v="4"/>
            <x v="5"/>
            <x v="7"/>
            <x v="8"/>
            <x v="9"/>
            <x v="11"/>
            <x v="15"/>
          </reference>
        </references>
      </pivotArea>
    </format>
    <format dxfId="24024">
      <pivotArea dataOnly="0" labelOnly="1" outline="0" fieldPosition="0">
        <references count="1">
          <reference field="13" count="10">
            <x v="0"/>
            <x v="1"/>
            <x v="3"/>
            <x v="4"/>
            <x v="5"/>
            <x v="7"/>
            <x v="8"/>
            <x v="9"/>
            <x v="11"/>
            <x v="15"/>
          </reference>
        </references>
      </pivotArea>
    </format>
    <format dxfId="24023">
      <pivotArea dataOnly="0" labelOnly="1" outline="0" fieldPosition="0">
        <references count="1">
          <reference field="13" count="10">
            <x v="0"/>
            <x v="1"/>
            <x v="3"/>
            <x v="4"/>
            <x v="5"/>
            <x v="7"/>
            <x v="8"/>
            <x v="9"/>
            <x v="11"/>
            <x v="15"/>
          </reference>
        </references>
      </pivotArea>
    </format>
    <format dxfId="24022">
      <pivotArea type="all" dataOnly="0" outline="0" fieldPosition="0"/>
    </format>
    <format dxfId="24021">
      <pivotArea type="origin" dataOnly="0" labelOnly="1" outline="0" fieldPosition="0"/>
    </format>
    <format dxfId="24020">
      <pivotArea field="12" type="button" dataOnly="0" labelOnly="1" outline="0" axis="axisCol" fieldPosition="0"/>
    </format>
    <format dxfId="24019">
      <pivotArea type="topRight" dataOnly="0" labelOnly="1" outline="0" fieldPosition="0"/>
    </format>
    <format dxfId="24018">
      <pivotArea type="all" dataOnly="0" outline="0" fieldPosition="0"/>
    </format>
    <format dxfId="24017">
      <pivotArea type="origin" dataOnly="0" labelOnly="1" outline="0" fieldPosition="0"/>
    </format>
    <format dxfId="24016">
      <pivotArea field="12" type="button" dataOnly="0" labelOnly="1" outline="0" axis="axisCol" fieldPosition="0"/>
    </format>
    <format dxfId="24015">
      <pivotArea type="topRight" dataOnly="0" labelOnly="1" outline="0" fieldPosition="0"/>
    </format>
    <format dxfId="24014">
      <pivotArea outline="0" collapsedLevelsAreSubtotals="1" fieldPosition="0"/>
    </format>
    <format dxfId="24013">
      <pivotArea dataOnly="0" labelOnly="1" outline="0" fieldPosition="0">
        <references count="1">
          <reference field="13" count="10">
            <x v="0"/>
            <x v="1"/>
            <x v="3"/>
            <x v="4"/>
            <x v="5"/>
            <x v="7"/>
            <x v="8"/>
            <x v="9"/>
            <x v="11"/>
            <x v="15"/>
          </reference>
        </references>
      </pivotArea>
    </format>
    <format dxfId="24012">
      <pivotArea field="13" type="button" dataOnly="0" labelOnly="1" outline="0" axis="axisRow" fieldPosition="0"/>
    </format>
    <format dxfId="24011">
      <pivotArea dataOnly="0" labelOnly="1" outline="0" fieldPosition="0">
        <references count="1">
          <reference field="12" count="0"/>
        </references>
      </pivotArea>
    </format>
    <format dxfId="24010">
      <pivotArea dataOnly="0" labelOnly="1" grandCol="1" outline="0" fieldPosition="0"/>
    </format>
    <format dxfId="24009">
      <pivotArea grandRow="1" outline="0" collapsedLevelsAreSubtotals="1" fieldPosition="0"/>
    </format>
    <format dxfId="24008">
      <pivotArea dataOnly="0" labelOnly="1" grandRow="1" outline="0" fieldPosition="0"/>
    </format>
    <format dxfId="24007">
      <pivotArea outline="0" fieldPosition="0">
        <references count="1">
          <reference field="13" count="10" selected="0">
            <x v="0"/>
            <x v="1"/>
            <x v="3"/>
            <x v="4"/>
            <x v="5"/>
            <x v="7"/>
            <x v="8"/>
            <x v="9"/>
            <x v="11"/>
            <x v="15"/>
          </reference>
        </references>
      </pivotArea>
    </format>
    <format dxfId="2400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4335">
      <pivotArea outline="0" collapsedLevelsAreSubtotals="1" fieldPosition="0"/>
    </format>
    <format dxfId="24334">
      <pivotArea field="12" type="button" dataOnly="0" labelOnly="1" outline="0" axis="axisRow" fieldPosition="0"/>
    </format>
    <format dxfId="24333">
      <pivotArea dataOnly="0" labelOnly="1" outline="0" fieldPosition="0">
        <references count="1">
          <reference field="12" count="0"/>
        </references>
      </pivotArea>
    </format>
    <format dxfId="24332">
      <pivotArea dataOnly="0" labelOnly="1" grandRow="1" outline="0" fieldPosition="0"/>
    </format>
    <format dxfId="24331">
      <pivotArea dataOnly="0" labelOnly="1" outline="0" fieldPosition="0">
        <references count="1">
          <reference field="13" count="0"/>
        </references>
      </pivotArea>
    </format>
    <format dxfId="24330">
      <pivotArea dataOnly="0" labelOnly="1" grandCol="1" outline="0" fieldPosition="0"/>
    </format>
    <format dxfId="24329">
      <pivotArea outline="0" collapsedLevelsAreSubtotals="1" fieldPosition="0"/>
    </format>
    <format dxfId="24328">
      <pivotArea field="12" type="button" dataOnly="0" labelOnly="1" outline="0" axis="axisRow" fieldPosition="0"/>
    </format>
    <format dxfId="24327">
      <pivotArea dataOnly="0" labelOnly="1" outline="0" fieldPosition="0">
        <references count="1">
          <reference field="12" count="0"/>
        </references>
      </pivotArea>
    </format>
    <format dxfId="24326">
      <pivotArea dataOnly="0" labelOnly="1" grandRow="1" outline="0" fieldPosition="0"/>
    </format>
    <format dxfId="24325">
      <pivotArea dataOnly="0" labelOnly="1" outline="0" fieldPosition="0">
        <references count="1">
          <reference field="13" count="0"/>
        </references>
      </pivotArea>
    </format>
    <format dxfId="24324">
      <pivotArea dataOnly="0" labelOnly="1" grandCol="1" outline="0" fieldPosition="0"/>
    </format>
    <format dxfId="24323">
      <pivotArea dataOnly="0" labelOnly="1" outline="0" fieldPosition="0">
        <references count="1">
          <reference field="12" count="0"/>
        </references>
      </pivotArea>
    </format>
    <format dxfId="24322">
      <pivotArea grandRow="1" outline="0" collapsedLevelsAreSubtotals="1" fieldPosition="0"/>
    </format>
    <format dxfId="24321">
      <pivotArea dataOnly="0" labelOnly="1" grandRow="1" outline="0" fieldPosition="0"/>
    </format>
    <format dxfId="24320">
      <pivotArea field="12" type="button" dataOnly="0" labelOnly="1" outline="0" axis="axisRow" fieldPosition="0"/>
    </format>
    <format dxfId="24319">
      <pivotArea type="origin" dataOnly="0" labelOnly="1" outline="0" fieldPosition="0"/>
    </format>
    <format dxfId="24318">
      <pivotArea field="12" type="button" dataOnly="0" labelOnly="1" outline="0" axis="axisRow" fieldPosition="0"/>
    </format>
    <format dxfId="24317">
      <pivotArea dataOnly="0" labelOnly="1" outline="0" fieldPosition="0">
        <references count="1">
          <reference field="12" count="0"/>
        </references>
      </pivotArea>
    </format>
    <format dxfId="24316">
      <pivotArea dataOnly="0" labelOnly="1" grandRow="1" outline="0" fieldPosition="0"/>
    </format>
    <format dxfId="24315">
      <pivotArea type="origin" dataOnly="0" labelOnly="1" outline="0" fieldPosition="0"/>
    </format>
    <format dxfId="24314">
      <pivotArea field="12" type="button" dataOnly="0" labelOnly="1" outline="0" axis="axisRow" fieldPosition="0"/>
    </format>
    <format dxfId="24313">
      <pivotArea dataOnly="0" labelOnly="1" outline="0" fieldPosition="0">
        <references count="1">
          <reference field="12" count="0"/>
        </references>
      </pivotArea>
    </format>
    <format dxfId="24312">
      <pivotArea dataOnly="0" labelOnly="1" grandRow="1" outline="0" fieldPosition="0"/>
    </format>
    <format dxfId="24311">
      <pivotArea type="origin" dataOnly="0" labelOnly="1" outline="0" fieldPosition="0"/>
    </format>
    <format dxfId="24310">
      <pivotArea field="12" type="button" dataOnly="0" labelOnly="1" outline="0" axis="axisRow" fieldPosition="0"/>
    </format>
    <format dxfId="24309">
      <pivotArea dataOnly="0" labelOnly="1" outline="0" fieldPosition="0">
        <references count="1">
          <reference field="12" count="0"/>
        </references>
      </pivotArea>
    </format>
    <format dxfId="24308">
      <pivotArea dataOnly="0" labelOnly="1" grandRow="1" outline="0" fieldPosition="0"/>
    </format>
    <format dxfId="24307">
      <pivotArea type="origin" dataOnly="0" labelOnly="1" outline="0" fieldPosition="0"/>
    </format>
    <format dxfId="24306">
      <pivotArea field="12" type="button" dataOnly="0" labelOnly="1" outline="0" axis="axisRow" fieldPosition="0"/>
    </format>
    <format dxfId="24305">
      <pivotArea dataOnly="0" labelOnly="1" outline="0" fieldPosition="0">
        <references count="1">
          <reference field="12" count="0"/>
        </references>
      </pivotArea>
    </format>
    <format dxfId="24304">
      <pivotArea dataOnly="0" labelOnly="1" grandRow="1" outline="0" fieldPosition="0"/>
    </format>
    <format dxfId="24303">
      <pivotArea grandRow="1" outline="0" collapsedLevelsAreSubtotals="1" fieldPosition="0"/>
    </format>
    <format dxfId="24302">
      <pivotArea dataOnly="0" labelOnly="1" grandRow="1" outline="0" fieldPosition="0"/>
    </format>
    <format dxfId="24301">
      <pivotArea grandRow="1" outline="0" collapsedLevelsAreSubtotals="1" fieldPosition="0"/>
    </format>
    <format dxfId="24300">
      <pivotArea dataOnly="0" labelOnly="1" grandRow="1" outline="0" fieldPosition="0"/>
    </format>
    <format dxfId="24299">
      <pivotArea dataOnly="0" labelOnly="1" outline="0" fieldPosition="0">
        <references count="1">
          <reference field="12" count="0"/>
        </references>
      </pivotArea>
    </format>
    <format dxfId="24298">
      <pivotArea dataOnly="0" labelOnly="1" grandRow="1" outline="0" fieldPosition="0"/>
    </format>
    <format dxfId="24297">
      <pivotArea dataOnly="0" labelOnly="1" outline="0" fieldPosition="0">
        <references count="1">
          <reference field="12" count="0"/>
        </references>
      </pivotArea>
    </format>
    <format dxfId="24296">
      <pivotArea dataOnly="0" labelOnly="1" grandRow="1" outline="0" fieldPosition="0"/>
    </format>
    <format dxfId="24295">
      <pivotArea grandRow="1" outline="0" collapsedLevelsAreSubtotals="1" fieldPosition="0"/>
    </format>
    <format dxfId="24294">
      <pivotArea dataOnly="0" labelOnly="1" grandRow="1" outline="0" fieldPosition="0"/>
    </format>
    <format dxfId="24293">
      <pivotArea dataOnly="0" labelOnly="1" outline="0" fieldPosition="0">
        <references count="1">
          <reference field="12" count="0"/>
        </references>
      </pivotArea>
    </format>
    <format dxfId="24292">
      <pivotArea dataOnly="0" labelOnly="1" grandRow="1" outline="0" fieldPosition="0"/>
    </format>
    <format dxfId="24291">
      <pivotArea dataOnly="0" labelOnly="1" outline="0" fieldPosition="0">
        <references count="1">
          <reference field="12" count="0"/>
        </references>
      </pivotArea>
    </format>
    <format dxfId="24290">
      <pivotArea dataOnly="0" labelOnly="1" grandRow="1" outline="0" fieldPosition="0"/>
    </format>
    <format dxfId="24289">
      <pivotArea dataOnly="0" labelOnly="1" outline="0" fieldPosition="0">
        <references count="1">
          <reference field="12" count="0"/>
        </references>
      </pivotArea>
    </format>
    <format dxfId="24288">
      <pivotArea dataOnly="0" labelOnly="1" grandRow="1" outline="0" fieldPosition="0"/>
    </format>
    <format dxfId="24287">
      <pivotArea grandRow="1" outline="0" collapsedLevelsAreSubtotals="1" fieldPosition="0"/>
    </format>
    <format dxfId="24286">
      <pivotArea dataOnly="0" labelOnly="1" grandRow="1" outline="0" fieldPosition="0"/>
    </format>
    <format dxfId="24285">
      <pivotArea outline="0" fieldPosition="0">
        <references count="1">
          <reference field="12" count="0" selected="0"/>
        </references>
      </pivotArea>
    </format>
    <format dxfId="24284">
      <pivotArea dataOnly="0" labelOnly="1" outline="0" fieldPosition="0">
        <references count="1">
          <reference field="12" count="0"/>
        </references>
      </pivotArea>
    </format>
    <format dxfId="24283">
      <pivotArea outline="0" fieldPosition="0">
        <references count="1">
          <reference field="12" count="0" selected="0"/>
        </references>
      </pivotArea>
    </format>
    <format dxfId="24282">
      <pivotArea dataOnly="0" labelOnly="1" outline="0" fieldPosition="0">
        <references count="1">
          <reference field="12" count="0"/>
        </references>
      </pivotArea>
    </format>
    <format dxfId="24281">
      <pivotArea grandRow="1" outline="0" collapsedLevelsAreSubtotals="1" fieldPosition="0"/>
    </format>
    <format dxfId="24280">
      <pivotArea dataOnly="0" labelOnly="1" grandRow="1" outline="0" fieldPosition="0"/>
    </format>
    <format dxfId="24279">
      <pivotArea type="all" dataOnly="0" outline="0" fieldPosition="0"/>
    </format>
    <format dxfId="24278">
      <pivotArea type="origin" dataOnly="0" labelOnly="1" outline="0" fieldPosition="0"/>
    </format>
    <format dxfId="24277">
      <pivotArea field="13" type="button" dataOnly="0" labelOnly="1" outline="0" axis="axisCol" fieldPosition="0"/>
    </format>
    <format dxfId="24276">
      <pivotArea type="topRight" dataOnly="0" labelOnly="1" outline="0" fieldPosition="0"/>
    </format>
    <format dxfId="24275">
      <pivotArea outline="0" collapsedLevelsAreSubtotals="1" fieldPosition="0"/>
    </format>
    <format dxfId="24274">
      <pivotArea field="12" type="button" dataOnly="0" labelOnly="1" outline="0" axis="axisRow" fieldPosition="0"/>
    </format>
    <format dxfId="24273">
      <pivotArea dataOnly="0" labelOnly="1" outline="0" fieldPosition="0">
        <references count="1">
          <reference field="12" count="0"/>
        </references>
      </pivotArea>
    </format>
    <format dxfId="24272">
      <pivotArea dataOnly="0" labelOnly="1" grandRow="1" outline="0" fieldPosition="0"/>
    </format>
    <format dxfId="24271">
      <pivotArea dataOnly="0" labelOnly="1" outline="0" fieldPosition="0">
        <references count="1">
          <reference field="13" count="0"/>
        </references>
      </pivotArea>
    </format>
    <format dxfId="24270">
      <pivotArea dataOnly="0" labelOnly="1" grandCol="1" outline="0" fieldPosition="0"/>
    </format>
    <format dxfId="24269">
      <pivotArea field="12" type="button" dataOnly="0" labelOnly="1" outline="0" axis="axisRow" fieldPosition="0"/>
    </format>
    <format dxfId="24268">
      <pivotArea dataOnly="0" labelOnly="1" outline="0" fieldPosition="0">
        <references count="1">
          <reference field="13" count="0"/>
        </references>
      </pivotArea>
    </format>
    <format dxfId="24267">
      <pivotArea dataOnly="0" labelOnly="1" grandCol="1" outline="0" fieldPosition="0"/>
    </format>
    <format dxfId="24266">
      <pivotArea grandRow="1" outline="0" collapsedLevelsAreSubtotals="1" fieldPosition="0"/>
    </format>
    <format dxfId="2426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4693">
      <pivotArea type="all" dataOnly="0" outline="0" fieldPosition="0"/>
    </format>
    <format dxfId="24692">
      <pivotArea outline="0" collapsedLevelsAreSubtotals="1" fieldPosition="0"/>
    </format>
    <format dxfId="24691">
      <pivotArea dataOnly="0" labelOnly="1" grandRow="1" outline="0" fieldPosition="0"/>
    </format>
    <format dxfId="24690">
      <pivotArea type="all" dataOnly="0" outline="0" fieldPosition="0"/>
    </format>
    <format dxfId="24689">
      <pivotArea outline="0" collapsedLevelsAreSubtotals="1" fieldPosition="0"/>
    </format>
    <format dxfId="24688">
      <pivotArea dataOnly="0" labelOnly="1" grandRow="1" outline="0" fieldPosition="0"/>
    </format>
    <format dxfId="24687">
      <pivotArea type="all" dataOnly="0" outline="0" fieldPosition="0"/>
    </format>
    <format dxfId="24686">
      <pivotArea type="all" dataOnly="0" outline="0" fieldPosition="0"/>
    </format>
    <format dxfId="24685">
      <pivotArea outline="0" collapsedLevelsAreSubtotals="1" fieldPosition="0"/>
    </format>
    <format dxfId="24684">
      <pivotArea grandRow="1" outline="0" collapsedLevelsAreSubtotals="1" fieldPosition="0"/>
    </format>
    <format dxfId="24683">
      <pivotArea dataOnly="0" labelOnly="1" grandRow="1" outline="0" fieldPosition="0"/>
    </format>
    <format dxfId="24682">
      <pivotArea type="all" dataOnly="0" outline="0" fieldPosition="0"/>
    </format>
    <format dxfId="24681">
      <pivotArea outline="0" collapsedLevelsAreSubtotals="1" fieldPosition="0"/>
    </format>
    <format dxfId="24680">
      <pivotArea dataOnly="0" labelOnly="1" grandRow="1" outline="0" fieldPosition="0"/>
    </format>
    <format dxfId="24679">
      <pivotArea type="all" dataOnly="0" outline="0" fieldPosition="0"/>
    </format>
    <format dxfId="24678">
      <pivotArea outline="0" collapsedLevelsAreSubtotals="1" fieldPosition="0"/>
    </format>
    <format dxfId="24677">
      <pivotArea type="all" dataOnly="0" outline="0" fieldPosition="0"/>
    </format>
    <format dxfId="24676">
      <pivotArea outline="0" collapsedLevelsAreSubtotals="1" fieldPosition="0"/>
    </format>
    <format dxfId="24675">
      <pivotArea grandRow="1" outline="0" collapsedLevelsAreSubtotals="1" fieldPosition="0"/>
    </format>
    <format dxfId="24674">
      <pivotArea dataOnly="0" labelOnly="1" grandRow="1" outline="0" fieldPosition="0"/>
    </format>
    <format dxfId="24673">
      <pivotArea grandRow="1" outline="0" collapsedLevelsAreSubtotals="1" fieldPosition="0"/>
    </format>
    <format dxfId="24672">
      <pivotArea dataOnly="0" labelOnly="1" grandRow="1" outline="0" fieldPosition="0"/>
    </format>
    <format dxfId="24671">
      <pivotArea outline="0" collapsedLevelsAreSubtotals="1" fieldPosition="0"/>
    </format>
    <format dxfId="24670">
      <pivotArea dataOnly="0" labelOnly="1" grandRow="1" outline="0" fieldPosition="0"/>
    </format>
    <format dxfId="24669">
      <pivotArea type="all" dataOnly="0" outline="0" fieldPosition="0"/>
    </format>
    <format dxfId="24668">
      <pivotArea outline="0" collapsedLevelsAreSubtotals="1" fieldPosition="0"/>
    </format>
    <format dxfId="24667">
      <pivotArea dataOnly="0" labelOnly="1" grandRow="1" outline="0" fieldPosition="0"/>
    </format>
    <format dxfId="24666">
      <pivotArea type="all" dataOnly="0" outline="0" fieldPosition="0"/>
    </format>
    <format dxfId="24665">
      <pivotArea outline="0" collapsedLevelsAreSubtotals="1" fieldPosition="0"/>
    </format>
    <format dxfId="24664">
      <pivotArea dataOnly="0" labelOnly="1" grandRow="1" outline="0" fieldPosition="0"/>
    </format>
    <format dxfId="24663">
      <pivotArea grandRow="1" outline="0" collapsedLevelsAreSubtotals="1" fieldPosition="0"/>
    </format>
    <format dxfId="24662">
      <pivotArea dataOnly="0" labelOnly="1" grandRow="1" outline="0" fieldPosition="0"/>
    </format>
    <format dxfId="24661">
      <pivotArea type="all" dataOnly="0" outline="0" fieldPosition="0"/>
    </format>
    <format dxfId="24660">
      <pivotArea outline="0" collapsedLevelsAreSubtotals="1" fieldPosition="0"/>
    </format>
    <format dxfId="24659">
      <pivotArea dataOnly="0" labelOnly="1" grandRow="1" outline="0" fieldPosition="0"/>
    </format>
    <format dxfId="24658">
      <pivotArea type="all" dataOnly="0" outline="0" fieldPosition="0"/>
    </format>
    <format dxfId="24657">
      <pivotArea outline="0" collapsedLevelsAreSubtotals="1" fieldPosition="0"/>
    </format>
    <format dxfId="24656">
      <pivotArea dataOnly="0" labelOnly="1" grandRow="1" outline="0" fieldPosition="0"/>
    </format>
    <format dxfId="24655">
      <pivotArea grandRow="1" outline="0" collapsedLevelsAreSubtotals="1" fieldPosition="0"/>
    </format>
    <format dxfId="24654">
      <pivotArea dataOnly="0" labelOnly="1" grandRow="1" outline="0" fieldPosition="0"/>
    </format>
    <format dxfId="24653">
      <pivotArea grandRow="1" outline="0" collapsedLevelsAreSubtotals="1" fieldPosition="0"/>
    </format>
    <format dxfId="24652">
      <pivotArea dataOnly="0" labelOnly="1" grandRow="1" outline="0" fieldPosition="0"/>
    </format>
    <format dxfId="24651">
      <pivotArea type="all" dataOnly="0" outline="0" fieldPosition="0"/>
    </format>
    <format dxfId="24650">
      <pivotArea outline="0" collapsedLevelsAreSubtotals="1" fieldPosition="0"/>
    </format>
    <format dxfId="24649">
      <pivotArea dataOnly="0" labelOnly="1" grandRow="1" outline="0" fieldPosition="0"/>
    </format>
    <format dxfId="24648">
      <pivotArea type="all" dataOnly="0" outline="0" fieldPosition="0"/>
    </format>
    <format dxfId="24647">
      <pivotArea outline="0" collapsedLevelsAreSubtotals="1" fieldPosition="0"/>
    </format>
    <format dxfId="24646">
      <pivotArea dataOnly="0" labelOnly="1" grandRow="1" outline="0" fieldPosition="0"/>
    </format>
    <format dxfId="24645">
      <pivotArea grandRow="1" outline="0" collapsedLevelsAreSubtotals="1" fieldPosition="0"/>
    </format>
    <format dxfId="24644">
      <pivotArea dataOnly="0" labelOnly="1" grandRow="1" outline="0" fieldPosition="0"/>
    </format>
    <format dxfId="24643">
      <pivotArea type="all" dataOnly="0" outline="0" fieldPosition="0"/>
    </format>
    <format dxfId="24642">
      <pivotArea outline="0" collapsedLevelsAreSubtotals="1" fieldPosition="0"/>
    </format>
    <format dxfId="24641">
      <pivotArea dataOnly="0" labelOnly="1" grandRow="1" outline="0" fieldPosition="0"/>
    </format>
    <format dxfId="24640">
      <pivotArea type="all" dataOnly="0" outline="0" fieldPosition="0"/>
    </format>
    <format dxfId="24639">
      <pivotArea outline="0" collapsedLevelsAreSubtotals="1" fieldPosition="0"/>
    </format>
    <format dxfId="24638">
      <pivotArea dataOnly="0" labelOnly="1" grandRow="1" outline="0" fieldPosition="0"/>
    </format>
    <format dxfId="24637">
      <pivotArea type="all" dataOnly="0" outline="0" fieldPosition="0"/>
    </format>
    <format dxfId="24636">
      <pivotArea outline="0" collapsedLevelsAreSubtotals="1" fieldPosition="0"/>
    </format>
    <format dxfId="24635">
      <pivotArea dataOnly="0" labelOnly="1" grandRow="1" outline="0" fieldPosition="0"/>
    </format>
    <format dxfId="24634">
      <pivotArea grandRow="1" outline="0" collapsedLevelsAreSubtotals="1" fieldPosition="0"/>
    </format>
    <format dxfId="24633">
      <pivotArea dataOnly="0" labelOnly="1" grandRow="1" outline="0" fieldPosition="0"/>
    </format>
    <format dxfId="24632">
      <pivotArea type="all" dataOnly="0" outline="0" fieldPosition="0"/>
    </format>
    <format dxfId="24631">
      <pivotArea outline="0" collapsedLevelsAreSubtotals="1" fieldPosition="0"/>
    </format>
    <format dxfId="24630">
      <pivotArea dataOnly="0" labelOnly="1" grandRow="1" outline="0" fieldPosition="0"/>
    </format>
    <format dxfId="24629">
      <pivotArea grandRow="1" outline="0" collapsedLevelsAreSubtotals="1" fieldPosition="0"/>
    </format>
    <format dxfId="24628">
      <pivotArea dataOnly="0" labelOnly="1" grandRow="1" outline="0" fieldPosition="0"/>
    </format>
    <format dxfId="24627">
      <pivotArea type="all" dataOnly="0" outline="0" fieldPosition="0"/>
    </format>
    <format dxfId="24626">
      <pivotArea outline="0" collapsedLevelsAreSubtotals="1" fieldPosition="0"/>
    </format>
    <format dxfId="24625">
      <pivotArea dataOnly="0" labelOnly="1" grandRow="1" outline="0" fieldPosition="0"/>
    </format>
    <format dxfId="24624">
      <pivotArea grandRow="1" outline="0" collapsedLevelsAreSubtotals="1" fieldPosition="0"/>
    </format>
    <format dxfId="24623">
      <pivotArea dataOnly="0" labelOnly="1" grandRow="1" outline="0" fieldPosition="0"/>
    </format>
    <format dxfId="24622">
      <pivotArea type="all" dataOnly="0" outline="0" fieldPosition="0"/>
    </format>
    <format dxfId="24621">
      <pivotArea outline="0" collapsedLevelsAreSubtotals="1" fieldPosition="0"/>
    </format>
    <format dxfId="24620">
      <pivotArea dataOnly="0" labelOnly="1" grandRow="1" outline="0" fieldPosition="0"/>
    </format>
    <format dxfId="24619">
      <pivotArea type="all" dataOnly="0" outline="0" fieldPosition="0"/>
    </format>
    <format dxfId="24618">
      <pivotArea outline="0" collapsedLevelsAreSubtotals="1" fieldPosition="0"/>
    </format>
    <format dxfId="24617">
      <pivotArea dataOnly="0" labelOnly="1" grandRow="1" outline="0" fieldPosition="0"/>
    </format>
    <format dxfId="24616">
      <pivotArea type="all" dataOnly="0" outline="0" fieldPosition="0"/>
    </format>
    <format dxfId="24615">
      <pivotArea outline="0" collapsedLevelsAreSubtotals="1" fieldPosition="0"/>
    </format>
    <format dxfId="24614">
      <pivotArea dataOnly="0" labelOnly="1" grandRow="1" outline="0" fieldPosition="0"/>
    </format>
    <format dxfId="24613">
      <pivotArea type="all" dataOnly="0" outline="0" fieldPosition="0"/>
    </format>
    <format dxfId="24612">
      <pivotArea outline="0" collapsedLevelsAreSubtotals="1" fieldPosition="0"/>
    </format>
    <format dxfId="24611">
      <pivotArea dataOnly="0" labelOnly="1" grandRow="1" outline="0" fieldPosition="0"/>
    </format>
    <format dxfId="24610">
      <pivotArea type="all" dataOnly="0" outline="0" fieldPosition="0"/>
    </format>
    <format dxfId="24609">
      <pivotArea outline="0" collapsedLevelsAreSubtotals="1" fieldPosition="0"/>
    </format>
    <format dxfId="24608">
      <pivotArea dataOnly="0" labelOnly="1" grandRow="1" outline="0" fieldPosition="0"/>
    </format>
    <format dxfId="24607">
      <pivotArea type="all" dataOnly="0" outline="0" fieldPosition="0"/>
    </format>
    <format dxfId="24606">
      <pivotArea outline="0" collapsedLevelsAreSubtotals="1" fieldPosition="0"/>
    </format>
    <format dxfId="24605">
      <pivotArea dataOnly="0" labelOnly="1" grandRow="1" outline="0" fieldPosition="0"/>
    </format>
    <format dxfId="24604">
      <pivotArea type="all" dataOnly="0" outline="0" fieldPosition="0"/>
    </format>
    <format dxfId="24603">
      <pivotArea outline="0" collapsedLevelsAreSubtotals="1" fieldPosition="0"/>
    </format>
    <format dxfId="24602">
      <pivotArea dataOnly="0" labelOnly="1" grandRow="1" outline="0" fieldPosition="0"/>
    </format>
    <format dxfId="24601">
      <pivotArea type="all" dataOnly="0" outline="0" fieldPosition="0"/>
    </format>
    <format dxfId="24600">
      <pivotArea outline="0" collapsedLevelsAreSubtotals="1" fieldPosition="0"/>
    </format>
    <format dxfId="24599">
      <pivotArea dataOnly="0" labelOnly="1" grandRow="1" outline="0" fieldPosition="0"/>
    </format>
    <format dxfId="24598">
      <pivotArea type="all" dataOnly="0" outline="0" fieldPosition="0"/>
    </format>
    <format dxfId="24597">
      <pivotArea outline="0" collapsedLevelsAreSubtotals="1" fieldPosition="0"/>
    </format>
    <format dxfId="24596">
      <pivotArea dataOnly="0" labelOnly="1" grandRow="1" outline="0" fieldPosition="0"/>
    </format>
    <format dxfId="24595">
      <pivotArea grandRow="1" outline="0" collapsedLevelsAreSubtotals="1" fieldPosition="0"/>
    </format>
    <format dxfId="24594">
      <pivotArea dataOnly="0" labelOnly="1" grandRow="1" outline="0" fieldPosition="0"/>
    </format>
    <format dxfId="24593">
      <pivotArea type="all" dataOnly="0" outline="0" fieldPosition="0"/>
    </format>
    <format dxfId="24592">
      <pivotArea outline="0" collapsedLevelsAreSubtotals="1" fieldPosition="0"/>
    </format>
    <format dxfId="24591">
      <pivotArea dataOnly="0" labelOnly="1" grandRow="1" outline="0" fieldPosition="0"/>
    </format>
    <format dxfId="24590">
      <pivotArea type="all" dataOnly="0" outline="0" fieldPosition="0"/>
    </format>
    <format dxfId="24589">
      <pivotArea outline="0" collapsedLevelsAreSubtotals="1" fieldPosition="0"/>
    </format>
    <format dxfId="24588">
      <pivotArea dataOnly="0" labelOnly="1" grandRow="1" outline="0" fieldPosition="0"/>
    </format>
    <format dxfId="24587">
      <pivotArea type="all" dataOnly="0" outline="0" fieldPosition="0"/>
    </format>
    <format dxfId="24586">
      <pivotArea outline="0" collapsedLevelsAreSubtotals="1" fieldPosition="0"/>
    </format>
    <format dxfId="24585">
      <pivotArea dataOnly="0" labelOnly="1" grandRow="1" outline="0" fieldPosition="0"/>
    </format>
    <format dxfId="24584">
      <pivotArea type="all" dataOnly="0" outline="0" fieldPosition="0"/>
    </format>
    <format dxfId="24583">
      <pivotArea outline="0" collapsedLevelsAreSubtotals="1" fieldPosition="0"/>
    </format>
    <format dxfId="24582">
      <pivotArea dataOnly="0" labelOnly="1" grandRow="1" outline="0" fieldPosition="0"/>
    </format>
    <format dxfId="24581">
      <pivotArea type="all" dataOnly="0" outline="0" fieldPosition="0"/>
    </format>
    <format dxfId="24580">
      <pivotArea outline="0" collapsedLevelsAreSubtotals="1" fieldPosition="0"/>
    </format>
    <format dxfId="24579">
      <pivotArea dataOnly="0" labelOnly="1" grandRow="1" outline="0" fieldPosition="0"/>
    </format>
    <format dxfId="24578">
      <pivotArea outline="0" fieldPosition="0">
        <references count="1">
          <reference field="4294967294" count="1">
            <x v="1"/>
          </reference>
        </references>
      </pivotArea>
    </format>
    <format dxfId="24577">
      <pivotArea type="all" dataOnly="0" outline="0" fieldPosition="0"/>
    </format>
    <format dxfId="24576">
      <pivotArea outline="0" collapsedLevelsAreSubtotals="1" fieldPosition="0"/>
    </format>
    <format dxfId="24575">
      <pivotArea field="23" type="button" dataOnly="0" labelOnly="1" outline="0" axis="axisRow" fieldPosition="0"/>
    </format>
    <format dxfId="24574">
      <pivotArea dataOnly="0" labelOnly="1" grandRow="1" outline="0" fieldPosition="0"/>
    </format>
    <format dxfId="24573">
      <pivotArea dataOnly="0" labelOnly="1" outline="0" fieldPosition="0">
        <references count="1">
          <reference field="4294967294" count="2">
            <x v="0"/>
            <x v="1"/>
          </reference>
        </references>
      </pivotArea>
    </format>
    <format dxfId="24572">
      <pivotArea type="all" dataOnly="0" outline="0" fieldPosition="0"/>
    </format>
    <format dxfId="24571">
      <pivotArea outline="0" collapsedLevelsAreSubtotals="1" fieldPosition="0"/>
    </format>
    <format dxfId="24570">
      <pivotArea field="23" type="button" dataOnly="0" labelOnly="1" outline="0" axis="axisRow" fieldPosition="0"/>
    </format>
    <format dxfId="24569">
      <pivotArea dataOnly="0" labelOnly="1" grandRow="1" outline="0" fieldPosition="0"/>
    </format>
    <format dxfId="24568">
      <pivotArea dataOnly="0" labelOnly="1" outline="0" fieldPosition="0">
        <references count="1">
          <reference field="4294967294" count="2">
            <x v="0"/>
            <x v="1"/>
          </reference>
        </references>
      </pivotArea>
    </format>
    <format dxfId="24567">
      <pivotArea type="all" dataOnly="0" outline="0" fieldPosition="0"/>
    </format>
    <format dxfId="24566">
      <pivotArea outline="0" collapsedLevelsAreSubtotals="1" fieldPosition="0"/>
    </format>
    <format dxfId="24565">
      <pivotArea field="23" type="button" dataOnly="0" labelOnly="1" outline="0" axis="axisRow" fieldPosition="0"/>
    </format>
    <format dxfId="24564">
      <pivotArea dataOnly="0" labelOnly="1" grandRow="1" outline="0" fieldPosition="0"/>
    </format>
    <format dxfId="24563">
      <pivotArea dataOnly="0" labelOnly="1" outline="0" fieldPosition="0">
        <references count="1">
          <reference field="4294967294" count="2">
            <x v="0"/>
            <x v="1"/>
          </reference>
        </references>
      </pivotArea>
    </format>
    <format dxfId="24562">
      <pivotArea type="all" dataOnly="0" outline="0" fieldPosition="0"/>
    </format>
    <format dxfId="24561">
      <pivotArea outline="0" collapsedLevelsAreSubtotals="1" fieldPosition="0"/>
    </format>
    <format dxfId="24560">
      <pivotArea field="23" type="button" dataOnly="0" labelOnly="1" outline="0" axis="axisRow" fieldPosition="0"/>
    </format>
    <format dxfId="24559">
      <pivotArea dataOnly="0" labelOnly="1" grandRow="1" outline="0" fieldPosition="0"/>
    </format>
    <format dxfId="24558">
      <pivotArea dataOnly="0" labelOnly="1" outline="0" fieldPosition="0">
        <references count="1">
          <reference field="4294967294" count="2">
            <x v="0"/>
            <x v="1"/>
          </reference>
        </references>
      </pivotArea>
    </format>
    <format dxfId="24557">
      <pivotArea type="all" dataOnly="0" outline="0" fieldPosition="0"/>
    </format>
    <format dxfId="24556">
      <pivotArea outline="0" collapsedLevelsAreSubtotals="1" fieldPosition="0"/>
    </format>
    <format dxfId="24555">
      <pivotArea field="23" type="button" dataOnly="0" labelOnly="1" outline="0" axis="axisRow" fieldPosition="0"/>
    </format>
    <format dxfId="24554">
      <pivotArea dataOnly="0" labelOnly="1" grandRow="1" outline="0" fieldPosition="0"/>
    </format>
    <format dxfId="24553">
      <pivotArea dataOnly="0" labelOnly="1" outline="0" fieldPosition="0">
        <references count="1">
          <reference field="4294967294" count="2">
            <x v="0"/>
            <x v="1"/>
          </reference>
        </references>
      </pivotArea>
    </format>
    <format dxfId="24552">
      <pivotArea type="all" dataOnly="0" outline="0" fieldPosition="0"/>
    </format>
    <format dxfId="24551">
      <pivotArea outline="0" collapsedLevelsAreSubtotals="1" fieldPosition="0"/>
    </format>
    <format dxfId="24550">
      <pivotArea field="23" type="button" dataOnly="0" labelOnly="1" outline="0" axis="axisRow" fieldPosition="0"/>
    </format>
    <format dxfId="24549">
      <pivotArea dataOnly="0" labelOnly="1" grandRow="1" outline="0" fieldPosition="0"/>
    </format>
    <format dxfId="24548">
      <pivotArea dataOnly="0" labelOnly="1" outline="0" fieldPosition="0">
        <references count="1">
          <reference field="4294967294" count="2">
            <x v="0"/>
            <x v="1"/>
          </reference>
        </references>
      </pivotArea>
    </format>
    <format dxfId="24547">
      <pivotArea type="all" dataOnly="0" outline="0" fieldPosition="0"/>
    </format>
    <format dxfId="24546">
      <pivotArea outline="0" collapsedLevelsAreSubtotals="1" fieldPosition="0"/>
    </format>
    <format dxfId="24545">
      <pivotArea field="23" type="button" dataOnly="0" labelOnly="1" outline="0" axis="axisRow" fieldPosition="0"/>
    </format>
    <format dxfId="24544">
      <pivotArea dataOnly="0" labelOnly="1" grandRow="1" outline="0" fieldPosition="0"/>
    </format>
    <format dxfId="24543">
      <pivotArea dataOnly="0" labelOnly="1" outline="0" fieldPosition="0">
        <references count="1">
          <reference field="4294967294" count="2">
            <x v="0"/>
            <x v="1"/>
          </reference>
        </references>
      </pivotArea>
    </format>
    <format dxfId="24542">
      <pivotArea type="all" dataOnly="0" outline="0" fieldPosition="0"/>
    </format>
    <format dxfId="24541">
      <pivotArea outline="0" collapsedLevelsAreSubtotals="1" fieldPosition="0"/>
    </format>
    <format dxfId="24540">
      <pivotArea field="23" type="button" dataOnly="0" labelOnly="1" outline="0" axis="axisRow" fieldPosition="0"/>
    </format>
    <format dxfId="24539">
      <pivotArea dataOnly="0" labelOnly="1" grandRow="1" outline="0" fieldPosition="0"/>
    </format>
    <format dxfId="24538">
      <pivotArea dataOnly="0" labelOnly="1" outline="0" fieldPosition="0">
        <references count="1">
          <reference field="4294967294" count="2">
            <x v="0"/>
            <x v="1"/>
          </reference>
        </references>
      </pivotArea>
    </format>
    <format dxfId="24537">
      <pivotArea field="23" type="button" dataOnly="0" labelOnly="1" outline="0" axis="axisRow" fieldPosition="0"/>
    </format>
    <format dxfId="24536">
      <pivotArea dataOnly="0" labelOnly="1" outline="0" fieldPosition="0">
        <references count="1">
          <reference field="4294967294" count="2">
            <x v="0"/>
            <x v="1"/>
          </reference>
        </references>
      </pivotArea>
    </format>
    <format dxfId="24535">
      <pivotArea grandRow="1" outline="0" collapsedLevelsAreSubtotals="1" fieldPosition="0"/>
    </format>
    <format dxfId="24534">
      <pivotArea dataOnly="0" labelOnly="1" grandRow="1" outline="0" fieldPosition="0"/>
    </format>
    <format dxfId="24533">
      <pivotArea dataOnly="0" labelOnly="1" outline="0" fieldPosition="0">
        <references count="1">
          <reference field="4294967294" count="1">
            <x v="1"/>
          </reference>
        </references>
      </pivotArea>
    </format>
    <format dxfId="24532">
      <pivotArea type="all" dataOnly="0" outline="0" fieldPosition="0"/>
    </format>
    <format dxfId="24531">
      <pivotArea outline="0" collapsedLevelsAreSubtotals="1" fieldPosition="0"/>
    </format>
    <format dxfId="24530">
      <pivotArea field="23" type="button" dataOnly="0" labelOnly="1" outline="0" axis="axisRow" fieldPosition="0"/>
    </format>
    <format dxfId="24529">
      <pivotArea dataOnly="0" labelOnly="1" grandRow="1" outline="0" fieldPosition="0"/>
    </format>
    <format dxfId="24528">
      <pivotArea dataOnly="0" labelOnly="1" outline="0" fieldPosition="0">
        <references count="1">
          <reference field="4294967294" count="2">
            <x v="0"/>
            <x v="1"/>
          </reference>
        </references>
      </pivotArea>
    </format>
    <format dxfId="24527">
      <pivotArea type="all" dataOnly="0" outline="0" fieldPosition="0"/>
    </format>
    <format dxfId="24526">
      <pivotArea outline="0" collapsedLevelsAreSubtotals="1" fieldPosition="0"/>
    </format>
    <format dxfId="24525">
      <pivotArea field="23" type="button" dataOnly="0" labelOnly="1" outline="0" axis="axisRow" fieldPosition="0"/>
    </format>
    <format dxfId="24524">
      <pivotArea dataOnly="0" labelOnly="1" grandRow="1" outline="0" fieldPosition="0"/>
    </format>
    <format dxfId="24523">
      <pivotArea dataOnly="0" labelOnly="1" outline="0" fieldPosition="0">
        <references count="1">
          <reference field="4294967294" count="2">
            <x v="0"/>
            <x v="1"/>
          </reference>
        </references>
      </pivotArea>
    </format>
    <format dxfId="24522">
      <pivotArea type="all" dataOnly="0" outline="0" fieldPosition="0"/>
    </format>
    <format dxfId="24521">
      <pivotArea outline="0" collapsedLevelsAreSubtotals="1" fieldPosition="0"/>
    </format>
    <format dxfId="24520">
      <pivotArea field="23" type="button" dataOnly="0" labelOnly="1" outline="0" axis="axisRow" fieldPosition="0"/>
    </format>
    <format dxfId="24519">
      <pivotArea dataOnly="0" labelOnly="1" grandRow="1" outline="0" fieldPosition="0"/>
    </format>
    <format dxfId="24518">
      <pivotArea dataOnly="0" labelOnly="1" outline="0" fieldPosition="0">
        <references count="1">
          <reference field="4294967294" count="2">
            <x v="0"/>
            <x v="1"/>
          </reference>
        </references>
      </pivotArea>
    </format>
    <format dxfId="24517">
      <pivotArea type="all" dataOnly="0" outline="0" fieldPosition="0"/>
    </format>
    <format dxfId="24516">
      <pivotArea outline="0" collapsedLevelsAreSubtotals="1" fieldPosition="0"/>
    </format>
    <format dxfId="24515">
      <pivotArea field="23" type="button" dataOnly="0" labelOnly="1" outline="0" axis="axisRow" fieldPosition="0"/>
    </format>
    <format dxfId="24514">
      <pivotArea dataOnly="0" labelOnly="1" grandRow="1" outline="0" fieldPosition="0"/>
    </format>
    <format dxfId="24513">
      <pivotArea dataOnly="0" labelOnly="1" outline="0" fieldPosition="0">
        <references count="1">
          <reference field="4294967294" count="2">
            <x v="0"/>
            <x v="1"/>
          </reference>
        </references>
      </pivotArea>
    </format>
    <format dxfId="24512">
      <pivotArea type="all" dataOnly="0" outline="0" fieldPosition="0"/>
    </format>
    <format dxfId="24511">
      <pivotArea outline="0" collapsedLevelsAreSubtotals="1" fieldPosition="0"/>
    </format>
    <format dxfId="24510">
      <pivotArea field="23" type="button" dataOnly="0" labelOnly="1" outline="0" axis="axisRow" fieldPosition="0"/>
    </format>
    <format dxfId="24509">
      <pivotArea dataOnly="0" labelOnly="1" grandRow="1" outline="0" fieldPosition="0"/>
    </format>
    <format dxfId="24508">
      <pivotArea dataOnly="0" labelOnly="1" outline="0" fieldPosition="0">
        <references count="1">
          <reference field="4294967294" count="2">
            <x v="0"/>
            <x v="1"/>
          </reference>
        </references>
      </pivotArea>
    </format>
    <format dxfId="24507">
      <pivotArea type="all" dataOnly="0" outline="0" fieldPosition="0"/>
    </format>
    <format dxfId="24506">
      <pivotArea outline="0" collapsedLevelsAreSubtotals="1" fieldPosition="0"/>
    </format>
    <format dxfId="24505">
      <pivotArea field="23" type="button" dataOnly="0" labelOnly="1" outline="0" axis="axisRow" fieldPosition="0"/>
    </format>
    <format dxfId="24504">
      <pivotArea dataOnly="0" labelOnly="1" grandRow="1" outline="0" fieldPosition="0"/>
    </format>
    <format dxfId="24503">
      <pivotArea dataOnly="0" labelOnly="1" outline="0" fieldPosition="0">
        <references count="1">
          <reference field="4294967294" count="2">
            <x v="0"/>
            <x v="1"/>
          </reference>
        </references>
      </pivotArea>
    </format>
    <format dxfId="24502">
      <pivotArea type="all" dataOnly="0" outline="0" fieldPosition="0"/>
    </format>
    <format dxfId="24501">
      <pivotArea outline="0" collapsedLevelsAreSubtotals="1" fieldPosition="0"/>
    </format>
    <format dxfId="24500">
      <pivotArea field="23" type="button" dataOnly="0" labelOnly="1" outline="0" axis="axisRow" fieldPosition="0"/>
    </format>
    <format dxfId="24499">
      <pivotArea dataOnly="0" labelOnly="1" grandRow="1" outline="0" fieldPosition="0"/>
    </format>
    <format dxfId="24498">
      <pivotArea dataOnly="0" labelOnly="1" outline="0" fieldPosition="0">
        <references count="1">
          <reference field="4294967294" count="2">
            <x v="0"/>
            <x v="1"/>
          </reference>
        </references>
      </pivotArea>
    </format>
    <format dxfId="24497">
      <pivotArea type="all" dataOnly="0" outline="0" fieldPosition="0"/>
    </format>
    <format dxfId="24496">
      <pivotArea outline="0" collapsedLevelsAreSubtotals="1" fieldPosition="0"/>
    </format>
    <format dxfId="24495">
      <pivotArea field="23" type="button" dataOnly="0" labelOnly="1" outline="0" axis="axisRow" fieldPosition="0"/>
    </format>
    <format dxfId="24494">
      <pivotArea dataOnly="0" labelOnly="1" grandRow="1" outline="0" fieldPosition="0"/>
    </format>
    <format dxfId="24493">
      <pivotArea dataOnly="0" labelOnly="1" outline="0" fieldPosition="0">
        <references count="1">
          <reference field="4294967294" count="2">
            <x v="0"/>
            <x v="1"/>
          </reference>
        </references>
      </pivotArea>
    </format>
    <format dxfId="24492">
      <pivotArea field="23" type="button" dataOnly="0" labelOnly="1" outline="0" axis="axisRow" fieldPosition="0"/>
    </format>
    <format dxfId="24491">
      <pivotArea dataOnly="0" labelOnly="1" outline="0" fieldPosition="0">
        <references count="1">
          <reference field="4294967294" count="2">
            <x v="0"/>
            <x v="1"/>
          </reference>
        </references>
      </pivotArea>
    </format>
    <format dxfId="24490">
      <pivotArea type="all" dataOnly="0" outline="0" fieldPosition="0"/>
    </format>
    <format dxfId="24489">
      <pivotArea outline="0" collapsedLevelsAreSubtotals="1" fieldPosition="0"/>
    </format>
    <format dxfId="24488">
      <pivotArea field="23" type="button" dataOnly="0" labelOnly="1" outline="0" axis="axisRow" fieldPosition="0"/>
    </format>
    <format dxfId="24487">
      <pivotArea dataOnly="0" labelOnly="1" grandRow="1" outline="0" fieldPosition="0"/>
    </format>
    <format dxfId="24486">
      <pivotArea dataOnly="0" labelOnly="1" outline="0" fieldPosition="0">
        <references count="1">
          <reference field="4294967294" count="2">
            <x v="0"/>
            <x v="1"/>
          </reference>
        </references>
      </pivotArea>
    </format>
    <format dxfId="24485">
      <pivotArea type="all" dataOnly="0" outline="0" fieldPosition="0"/>
    </format>
    <format dxfId="24484">
      <pivotArea outline="0" collapsedLevelsAreSubtotals="1" fieldPosition="0"/>
    </format>
    <format dxfId="24483">
      <pivotArea field="23" type="button" dataOnly="0" labelOnly="1" outline="0" axis="axisRow" fieldPosition="0"/>
    </format>
    <format dxfId="24482">
      <pivotArea dataOnly="0" labelOnly="1" grandRow="1" outline="0" fieldPosition="0"/>
    </format>
    <format dxfId="24481">
      <pivotArea dataOnly="0" labelOnly="1" outline="0" fieldPosition="0">
        <references count="1">
          <reference field="4294967294" count="2">
            <x v="0"/>
            <x v="1"/>
          </reference>
        </references>
      </pivotArea>
    </format>
    <format dxfId="24480">
      <pivotArea type="all" dataOnly="0" outline="0" fieldPosition="0"/>
    </format>
    <format dxfId="24479">
      <pivotArea outline="0" collapsedLevelsAreSubtotals="1" fieldPosition="0"/>
    </format>
    <format dxfId="24478">
      <pivotArea field="23" type="button" dataOnly="0" labelOnly="1" outline="0" axis="axisRow" fieldPosition="0"/>
    </format>
    <format dxfId="24477">
      <pivotArea dataOnly="0" labelOnly="1" grandRow="1" outline="0" fieldPosition="0"/>
    </format>
    <format dxfId="24476">
      <pivotArea dataOnly="0" labelOnly="1" outline="0" fieldPosition="0">
        <references count="1">
          <reference field="4294967294" count="2">
            <x v="0"/>
            <x v="1"/>
          </reference>
        </references>
      </pivotArea>
    </format>
    <format dxfId="24475">
      <pivotArea grandRow="1" outline="0" collapsedLevelsAreSubtotals="1" fieldPosition="0"/>
    </format>
    <format dxfId="24474">
      <pivotArea dataOnly="0" labelOnly="1" grandRow="1" outline="0" fieldPosition="0"/>
    </format>
    <format dxfId="24473">
      <pivotArea grandRow="1" outline="0" collapsedLevelsAreSubtotals="1" fieldPosition="0"/>
    </format>
    <format dxfId="24472">
      <pivotArea dataOnly="0" labelOnly="1" grandRow="1" outline="0" fieldPosition="0"/>
    </format>
    <format dxfId="24471">
      <pivotArea type="all" dataOnly="0" outline="0" fieldPosition="0"/>
    </format>
    <format dxfId="24470">
      <pivotArea outline="0" collapsedLevelsAreSubtotals="1" fieldPosition="0"/>
    </format>
    <format dxfId="24469">
      <pivotArea field="23" type="button" dataOnly="0" labelOnly="1" outline="0" axis="axisRow" fieldPosition="0"/>
    </format>
    <format dxfId="24468">
      <pivotArea dataOnly="0" labelOnly="1" grandRow="1" outline="0" fieldPosition="0"/>
    </format>
    <format dxfId="24467">
      <pivotArea dataOnly="0" labelOnly="1" outline="0" fieldPosition="0">
        <references count="1">
          <reference field="4294967294" count="2">
            <x v="0"/>
            <x v="1"/>
          </reference>
        </references>
      </pivotArea>
    </format>
    <format dxfId="24466">
      <pivotArea type="all" dataOnly="0" outline="0" fieldPosition="0"/>
    </format>
    <format dxfId="24465">
      <pivotArea outline="0" collapsedLevelsAreSubtotals="1" fieldPosition="0"/>
    </format>
    <format dxfId="24464">
      <pivotArea field="23" type="button" dataOnly="0" labelOnly="1" outline="0" axis="axisRow" fieldPosition="0"/>
    </format>
    <format dxfId="24463">
      <pivotArea dataOnly="0" labelOnly="1" grandRow="1" outline="0" fieldPosition="0"/>
    </format>
    <format dxfId="24462">
      <pivotArea dataOnly="0" labelOnly="1" outline="0" fieldPosition="0">
        <references count="1">
          <reference field="4294967294" count="2">
            <x v="0"/>
            <x v="1"/>
          </reference>
        </references>
      </pivotArea>
    </format>
    <format dxfId="24461">
      <pivotArea type="all" dataOnly="0" outline="0" fieldPosition="0"/>
    </format>
    <format dxfId="24460">
      <pivotArea outline="0" collapsedLevelsAreSubtotals="1" fieldPosition="0"/>
    </format>
    <format dxfId="24459">
      <pivotArea field="23" type="button" dataOnly="0" labelOnly="1" outline="0" axis="axisRow" fieldPosition="0"/>
    </format>
    <format dxfId="24458">
      <pivotArea dataOnly="0" labelOnly="1" grandRow="1" outline="0" fieldPosition="0"/>
    </format>
    <format dxfId="24457">
      <pivotArea dataOnly="0" labelOnly="1" outline="0" fieldPosition="0">
        <references count="1">
          <reference field="4294967294" count="2">
            <x v="0"/>
            <x v="1"/>
          </reference>
        </references>
      </pivotArea>
    </format>
    <format dxfId="24456">
      <pivotArea type="all" dataOnly="0" outline="0" fieldPosition="0"/>
    </format>
    <format dxfId="24455">
      <pivotArea outline="0" collapsedLevelsAreSubtotals="1" fieldPosition="0"/>
    </format>
    <format dxfId="24454">
      <pivotArea field="23" type="button" dataOnly="0" labelOnly="1" outline="0" axis="axisRow" fieldPosition="0"/>
    </format>
    <format dxfId="24453">
      <pivotArea dataOnly="0" labelOnly="1" grandRow="1" outline="0" fieldPosition="0"/>
    </format>
    <format dxfId="24452">
      <pivotArea dataOnly="0" labelOnly="1" outline="0" fieldPosition="0">
        <references count="1">
          <reference field="4294967294" count="2">
            <x v="0"/>
            <x v="1"/>
          </reference>
        </references>
      </pivotArea>
    </format>
    <format dxfId="24451">
      <pivotArea type="all" dataOnly="0" outline="0" fieldPosition="0"/>
    </format>
    <format dxfId="24450">
      <pivotArea outline="0" collapsedLevelsAreSubtotals="1" fieldPosition="0"/>
    </format>
    <format dxfId="24449">
      <pivotArea field="23" type="button" dataOnly="0" labelOnly="1" outline="0" axis="axisRow" fieldPosition="0"/>
    </format>
    <format dxfId="24448">
      <pivotArea dataOnly="0" labelOnly="1" grandRow="1" outline="0" fieldPosition="0"/>
    </format>
    <format dxfId="24447">
      <pivotArea dataOnly="0" labelOnly="1" outline="0" fieldPosition="0">
        <references count="1">
          <reference field="4294967294" count="2">
            <x v="0"/>
            <x v="1"/>
          </reference>
        </references>
      </pivotArea>
    </format>
    <format dxfId="24446">
      <pivotArea type="all" dataOnly="0" outline="0" fieldPosition="0"/>
    </format>
    <format dxfId="24445">
      <pivotArea outline="0" collapsedLevelsAreSubtotals="1" fieldPosition="0"/>
    </format>
    <format dxfId="24444">
      <pivotArea field="23" type="button" dataOnly="0" labelOnly="1" outline="0" axis="axisRow" fieldPosition="0"/>
    </format>
    <format dxfId="24443">
      <pivotArea dataOnly="0" labelOnly="1" grandRow="1" outline="0" fieldPosition="0"/>
    </format>
    <format dxfId="24442">
      <pivotArea dataOnly="0" labelOnly="1" outline="0" fieldPosition="0">
        <references count="1">
          <reference field="4294967294" count="2">
            <x v="0"/>
            <x v="1"/>
          </reference>
        </references>
      </pivotArea>
    </format>
    <format dxfId="24441">
      <pivotArea type="all" dataOnly="0" outline="0" fieldPosition="0"/>
    </format>
    <format dxfId="24440">
      <pivotArea outline="0" collapsedLevelsAreSubtotals="1" fieldPosition="0"/>
    </format>
    <format dxfId="24439">
      <pivotArea field="23" type="button" dataOnly="0" labelOnly="1" outline="0" axis="axisRow" fieldPosition="0"/>
    </format>
    <format dxfId="24438">
      <pivotArea dataOnly="0" labelOnly="1" grandRow="1" outline="0" fieldPosition="0"/>
    </format>
    <format dxfId="24437">
      <pivotArea dataOnly="0" labelOnly="1" outline="0" fieldPosition="0">
        <references count="1">
          <reference field="4294967294" count="2">
            <x v="0"/>
            <x v="1"/>
          </reference>
        </references>
      </pivotArea>
    </format>
    <format dxfId="24436">
      <pivotArea type="all" dataOnly="0" outline="0" fieldPosition="0"/>
    </format>
    <format dxfId="24435">
      <pivotArea outline="0" collapsedLevelsAreSubtotals="1" fieldPosition="0"/>
    </format>
    <format dxfId="24434">
      <pivotArea field="23" type="button" dataOnly="0" labelOnly="1" outline="0" axis="axisRow" fieldPosition="0"/>
    </format>
    <format dxfId="24433">
      <pivotArea dataOnly="0" labelOnly="1" grandRow="1" outline="0" fieldPosition="0"/>
    </format>
    <format dxfId="24432">
      <pivotArea dataOnly="0" labelOnly="1" outline="0" fieldPosition="0">
        <references count="1">
          <reference field="4294967294" count="2">
            <x v="0"/>
            <x v="1"/>
          </reference>
        </references>
      </pivotArea>
    </format>
    <format dxfId="24431">
      <pivotArea type="all" dataOnly="0" outline="0" fieldPosition="0"/>
    </format>
    <format dxfId="24430">
      <pivotArea outline="0" collapsedLevelsAreSubtotals="1" fieldPosition="0"/>
    </format>
    <format dxfId="24429">
      <pivotArea field="23" type="button" dataOnly="0" labelOnly="1" outline="0" axis="axisRow" fieldPosition="0"/>
    </format>
    <format dxfId="24428">
      <pivotArea dataOnly="0" labelOnly="1" grandRow="1" outline="0" fieldPosition="0"/>
    </format>
    <format dxfId="24427">
      <pivotArea dataOnly="0" labelOnly="1" outline="0" fieldPosition="0">
        <references count="1">
          <reference field="4294967294" count="2">
            <x v="0"/>
            <x v="1"/>
          </reference>
        </references>
      </pivotArea>
    </format>
    <format dxfId="24426">
      <pivotArea type="all" dataOnly="0" outline="0" fieldPosition="0"/>
    </format>
    <format dxfId="24425">
      <pivotArea outline="0" collapsedLevelsAreSubtotals="1" fieldPosition="0"/>
    </format>
    <format dxfId="24424">
      <pivotArea field="23" type="button" dataOnly="0" labelOnly="1" outline="0" axis="axisRow" fieldPosition="0"/>
    </format>
    <format dxfId="24423">
      <pivotArea dataOnly="0" labelOnly="1" grandRow="1" outline="0" fieldPosition="0"/>
    </format>
    <format dxfId="24422">
      <pivotArea dataOnly="0" labelOnly="1" outline="0" fieldPosition="0">
        <references count="1">
          <reference field="4294967294" count="2">
            <x v="0"/>
            <x v="1"/>
          </reference>
        </references>
      </pivotArea>
    </format>
    <format dxfId="24421">
      <pivotArea type="all" dataOnly="0" outline="0" fieldPosition="0"/>
    </format>
    <format dxfId="24420">
      <pivotArea outline="0" collapsedLevelsAreSubtotals="1" fieldPosition="0"/>
    </format>
    <format dxfId="24419">
      <pivotArea field="23" type="button" dataOnly="0" labelOnly="1" outline="0" axis="axisRow" fieldPosition="0"/>
    </format>
    <format dxfId="24418">
      <pivotArea dataOnly="0" labelOnly="1" grandRow="1" outline="0" fieldPosition="0"/>
    </format>
    <format dxfId="24417">
      <pivotArea dataOnly="0" labelOnly="1" outline="0" fieldPosition="0">
        <references count="1">
          <reference field="4294967294" count="2">
            <x v="0"/>
            <x v="1"/>
          </reference>
        </references>
      </pivotArea>
    </format>
    <format dxfId="24416">
      <pivotArea type="all" dataOnly="0" outline="0" fieldPosition="0"/>
    </format>
    <format dxfId="24415">
      <pivotArea outline="0" collapsedLevelsAreSubtotals="1" fieldPosition="0"/>
    </format>
    <format dxfId="24414">
      <pivotArea field="23" type="button" dataOnly="0" labelOnly="1" outline="0" axis="axisRow" fieldPosition="0"/>
    </format>
    <format dxfId="24413">
      <pivotArea dataOnly="0" labelOnly="1" grandRow="1" outline="0" fieldPosition="0"/>
    </format>
    <format dxfId="24412">
      <pivotArea dataOnly="0" labelOnly="1" outline="0" fieldPosition="0">
        <references count="1">
          <reference field="4294967294" count="2">
            <x v="0"/>
            <x v="1"/>
          </reference>
        </references>
      </pivotArea>
    </format>
    <format dxfId="24411">
      <pivotArea type="all" dataOnly="0" outline="0" fieldPosition="0"/>
    </format>
    <format dxfId="24410">
      <pivotArea outline="0" collapsedLevelsAreSubtotals="1" fieldPosition="0"/>
    </format>
    <format dxfId="24409">
      <pivotArea field="23" type="button" dataOnly="0" labelOnly="1" outline="0" axis="axisRow" fieldPosition="0"/>
    </format>
    <format dxfId="24408">
      <pivotArea dataOnly="0" labelOnly="1" grandRow="1" outline="0" fieldPosition="0"/>
    </format>
    <format dxfId="24407">
      <pivotArea dataOnly="0" labelOnly="1" outline="0" fieldPosition="0">
        <references count="1">
          <reference field="4294967294" count="2">
            <x v="0"/>
            <x v="1"/>
          </reference>
        </references>
      </pivotArea>
    </format>
    <format dxfId="24406">
      <pivotArea type="all" dataOnly="0" outline="0" fieldPosition="0"/>
    </format>
    <format dxfId="24405">
      <pivotArea outline="0" collapsedLevelsAreSubtotals="1" fieldPosition="0"/>
    </format>
    <format dxfId="24404">
      <pivotArea field="23" type="button" dataOnly="0" labelOnly="1" outline="0" axis="axisRow" fieldPosition="0"/>
    </format>
    <format dxfId="24403">
      <pivotArea dataOnly="0" labelOnly="1" grandRow="1" outline="0" fieldPosition="0"/>
    </format>
    <format dxfId="24402">
      <pivotArea dataOnly="0" labelOnly="1" outline="0" fieldPosition="0">
        <references count="1">
          <reference field="4294967294" count="2">
            <x v="0"/>
            <x v="1"/>
          </reference>
        </references>
      </pivotArea>
    </format>
    <format dxfId="24401">
      <pivotArea type="all" dataOnly="0" outline="0" fieldPosition="0"/>
    </format>
    <format dxfId="24400">
      <pivotArea outline="0" collapsedLevelsAreSubtotals="1" fieldPosition="0"/>
    </format>
    <format dxfId="24399">
      <pivotArea field="23" type="button" dataOnly="0" labelOnly="1" outline="0" axis="axisRow" fieldPosition="0"/>
    </format>
    <format dxfId="24398">
      <pivotArea dataOnly="0" labelOnly="1" grandRow="1" outline="0" fieldPosition="0"/>
    </format>
    <format dxfId="24397">
      <pivotArea dataOnly="0" labelOnly="1" outline="0" fieldPosition="0">
        <references count="1">
          <reference field="4294967294" count="2">
            <x v="0"/>
            <x v="1"/>
          </reference>
        </references>
      </pivotArea>
    </format>
    <format dxfId="24396">
      <pivotArea type="all" dataOnly="0" outline="0" fieldPosition="0"/>
    </format>
    <format dxfId="24395">
      <pivotArea outline="0" collapsedLevelsAreSubtotals="1" fieldPosition="0"/>
    </format>
    <format dxfId="24394">
      <pivotArea field="23" type="button" dataOnly="0" labelOnly="1" outline="0" axis="axisRow" fieldPosition="0"/>
    </format>
    <format dxfId="24393">
      <pivotArea dataOnly="0" labelOnly="1" grandRow="1" outline="0" fieldPosition="0"/>
    </format>
    <format dxfId="24392">
      <pivotArea dataOnly="0" labelOnly="1" outline="0" fieldPosition="0">
        <references count="1">
          <reference field="4294967294" count="2">
            <x v="0"/>
            <x v="1"/>
          </reference>
        </references>
      </pivotArea>
    </format>
    <format dxfId="24391">
      <pivotArea type="all" dataOnly="0" outline="0" fieldPosition="0"/>
    </format>
    <format dxfId="24390">
      <pivotArea outline="0" collapsedLevelsAreSubtotals="1" fieldPosition="0"/>
    </format>
    <format dxfId="24389">
      <pivotArea field="23" type="button" dataOnly="0" labelOnly="1" outline="0" axis="axisRow" fieldPosition="0"/>
    </format>
    <format dxfId="24388">
      <pivotArea dataOnly="0" labelOnly="1" grandRow="1" outline="0" fieldPosition="0"/>
    </format>
    <format dxfId="24387">
      <pivotArea dataOnly="0" labelOnly="1" outline="0" fieldPosition="0">
        <references count="1">
          <reference field="4294967294" count="2">
            <x v="0"/>
            <x v="1"/>
          </reference>
        </references>
      </pivotArea>
    </format>
    <format dxfId="24386">
      <pivotArea type="all" dataOnly="0" outline="0" fieldPosition="0"/>
    </format>
    <format dxfId="24385">
      <pivotArea outline="0" collapsedLevelsAreSubtotals="1" fieldPosition="0"/>
    </format>
    <format dxfId="24384">
      <pivotArea field="23" type="button" dataOnly="0" labelOnly="1" outline="0" axis="axisRow" fieldPosition="0"/>
    </format>
    <format dxfId="24383">
      <pivotArea dataOnly="0" labelOnly="1" grandRow="1" outline="0" fieldPosition="0"/>
    </format>
    <format dxfId="24382">
      <pivotArea dataOnly="0" labelOnly="1" outline="0" fieldPosition="0">
        <references count="1">
          <reference field="4294967294" count="2">
            <x v="0"/>
            <x v="1"/>
          </reference>
        </references>
      </pivotArea>
    </format>
    <format dxfId="24381">
      <pivotArea type="all" dataOnly="0" outline="0" fieldPosition="0"/>
    </format>
    <format dxfId="24380">
      <pivotArea outline="0" collapsedLevelsAreSubtotals="1" fieldPosition="0"/>
    </format>
    <format dxfId="24379">
      <pivotArea field="23" type="button" dataOnly="0" labelOnly="1" outline="0" axis="axisRow" fieldPosition="0"/>
    </format>
    <format dxfId="24378">
      <pivotArea dataOnly="0" labelOnly="1" grandRow="1" outline="0" fieldPosition="0"/>
    </format>
    <format dxfId="24377">
      <pivotArea dataOnly="0" labelOnly="1" outline="0" fieldPosition="0">
        <references count="1">
          <reference field="4294967294" count="2">
            <x v="0"/>
            <x v="1"/>
          </reference>
        </references>
      </pivotArea>
    </format>
    <format dxfId="24376">
      <pivotArea type="all" dataOnly="0" outline="0" fieldPosition="0"/>
    </format>
    <format dxfId="24375">
      <pivotArea outline="0" collapsedLevelsAreSubtotals="1" fieldPosition="0"/>
    </format>
    <format dxfId="24374">
      <pivotArea field="23" type="button" dataOnly="0" labelOnly="1" outline="0" axis="axisRow" fieldPosition="0"/>
    </format>
    <format dxfId="24373">
      <pivotArea dataOnly="0" labelOnly="1" grandRow="1" outline="0" fieldPosition="0"/>
    </format>
    <format dxfId="24372">
      <pivotArea dataOnly="0" labelOnly="1" outline="0" fieldPosition="0">
        <references count="1">
          <reference field="4294967294" count="2">
            <x v="0"/>
            <x v="1"/>
          </reference>
        </references>
      </pivotArea>
    </format>
    <format dxfId="24371">
      <pivotArea type="all" dataOnly="0" outline="0" fieldPosition="0"/>
    </format>
    <format dxfId="24370">
      <pivotArea outline="0" collapsedLevelsAreSubtotals="1" fieldPosition="0"/>
    </format>
    <format dxfId="24369">
      <pivotArea field="23" type="button" dataOnly="0" labelOnly="1" outline="0" axis="axisRow" fieldPosition="0"/>
    </format>
    <format dxfId="24368">
      <pivotArea dataOnly="0" labelOnly="1" grandRow="1" outline="0" fieldPosition="0"/>
    </format>
    <format dxfId="24367">
      <pivotArea dataOnly="0" labelOnly="1" outline="0" fieldPosition="0">
        <references count="1">
          <reference field="4294967294" count="2">
            <x v="0"/>
            <x v="1"/>
          </reference>
        </references>
      </pivotArea>
    </format>
    <format dxfId="24366">
      <pivotArea type="all" dataOnly="0" outline="0" fieldPosition="0"/>
    </format>
    <format dxfId="24365">
      <pivotArea outline="0" collapsedLevelsAreSubtotals="1" fieldPosition="0"/>
    </format>
    <format dxfId="24364">
      <pivotArea field="23" type="button" dataOnly="0" labelOnly="1" outline="0" axis="axisRow" fieldPosition="0"/>
    </format>
    <format dxfId="24363">
      <pivotArea dataOnly="0" labelOnly="1" grandRow="1" outline="0" fieldPosition="0"/>
    </format>
    <format dxfId="24362">
      <pivotArea dataOnly="0" labelOnly="1" outline="0" fieldPosition="0">
        <references count="1">
          <reference field="4294967294" count="2">
            <x v="0"/>
            <x v="1"/>
          </reference>
        </references>
      </pivotArea>
    </format>
    <format dxfId="24361">
      <pivotArea type="all" dataOnly="0" outline="0" fieldPosition="0"/>
    </format>
    <format dxfId="24360">
      <pivotArea outline="0" collapsedLevelsAreSubtotals="1" fieldPosition="0"/>
    </format>
    <format dxfId="24359">
      <pivotArea field="23" type="button" dataOnly="0" labelOnly="1" outline="0" axis="axisRow" fieldPosition="0"/>
    </format>
    <format dxfId="24358">
      <pivotArea dataOnly="0" labelOnly="1" grandRow="1" outline="0" fieldPosition="0"/>
    </format>
    <format dxfId="24357">
      <pivotArea dataOnly="0" labelOnly="1" outline="0" fieldPosition="0">
        <references count="1">
          <reference field="4294967294" count="2">
            <x v="0"/>
            <x v="1"/>
          </reference>
        </references>
      </pivotArea>
    </format>
    <format dxfId="24356">
      <pivotArea grandRow="1" outline="0" collapsedLevelsAreSubtotals="1" fieldPosition="0"/>
    </format>
    <format dxfId="24355">
      <pivotArea dataOnly="0" labelOnly="1" grandRow="1" outline="0" fieldPosition="0"/>
    </format>
    <format dxfId="24354">
      <pivotArea type="all" dataOnly="0" outline="0" fieldPosition="0"/>
    </format>
    <format dxfId="24353">
      <pivotArea outline="0" collapsedLevelsAreSubtotals="1" fieldPosition="0"/>
    </format>
    <format dxfId="24352">
      <pivotArea field="23" type="button" dataOnly="0" labelOnly="1" outline="0" axis="axisRow" fieldPosition="0"/>
    </format>
    <format dxfId="24351">
      <pivotArea dataOnly="0" labelOnly="1" grandRow="1" outline="0" fieldPosition="0"/>
    </format>
    <format dxfId="24350">
      <pivotArea dataOnly="0" labelOnly="1" outline="0" fieldPosition="0">
        <references count="1">
          <reference field="4294967294" count="2">
            <x v="0"/>
            <x v="1"/>
          </reference>
        </references>
      </pivotArea>
    </format>
    <format dxfId="24349">
      <pivotArea grandRow="1" outline="0" collapsedLevelsAreSubtotals="1" fieldPosition="0"/>
    </format>
    <format dxfId="24348">
      <pivotArea dataOnly="0" labelOnly="1" grandRow="1" outline="0" fieldPosition="0"/>
    </format>
    <format dxfId="24347">
      <pivotArea type="all" dataOnly="0" outline="0" fieldPosition="0"/>
    </format>
    <format dxfId="24346">
      <pivotArea outline="0" collapsedLevelsAreSubtotals="1" fieldPosition="0"/>
    </format>
    <format dxfId="24345">
      <pivotArea field="23" type="button" dataOnly="0" labelOnly="1" outline="0" axis="axisRow" fieldPosition="0"/>
    </format>
    <format dxfId="24344">
      <pivotArea dataOnly="0" labelOnly="1" fieldPosition="0">
        <references count="1">
          <reference field="23" count="6">
            <x v="2"/>
            <x v="7"/>
            <x v="8"/>
            <x v="12"/>
            <x v="13"/>
            <x v="14"/>
          </reference>
        </references>
      </pivotArea>
    </format>
    <format dxfId="24343">
      <pivotArea dataOnly="0" labelOnly="1" grandRow="1" outline="0" fieldPosition="0"/>
    </format>
    <format dxfId="24342">
      <pivotArea dataOnly="0" labelOnly="1" outline="0" fieldPosition="0">
        <references count="1">
          <reference field="4294967294" count="2">
            <x v="0"/>
            <x v="1"/>
          </reference>
        </references>
      </pivotArea>
    </format>
    <format dxfId="24341">
      <pivotArea type="all" dataOnly="0" outline="0" fieldPosition="0"/>
    </format>
    <format dxfId="24340">
      <pivotArea outline="0" collapsedLevelsAreSubtotals="1" fieldPosition="0"/>
    </format>
    <format dxfId="24339">
      <pivotArea field="23" type="button" dataOnly="0" labelOnly="1" outline="0" axis="axisRow" fieldPosition="0"/>
    </format>
    <format dxfId="24338">
      <pivotArea dataOnly="0" labelOnly="1" fieldPosition="0">
        <references count="1">
          <reference field="23" count="9">
            <x v="0"/>
            <x v="2"/>
            <x v="6"/>
            <x v="7"/>
            <x v="8"/>
            <x v="9"/>
            <x v="12"/>
            <x v="13"/>
            <x v="14"/>
          </reference>
        </references>
      </pivotArea>
    </format>
    <format dxfId="24337">
      <pivotArea dataOnly="0" labelOnly="1" grandRow="1" outline="0" fieldPosition="0"/>
    </format>
    <format dxfId="2433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5004">
      <pivotArea outline="0" collapsedLevelsAreSubtotals="1" fieldPosition="0"/>
    </format>
    <format dxfId="25003">
      <pivotArea dataOnly="0" labelOnly="1" grandRow="1" outline="0" fieldPosition="0"/>
    </format>
    <format dxfId="25002">
      <pivotArea dataOnly="0" labelOnly="1" outline="0" fieldPosition="0">
        <references count="1">
          <reference field="13" count="0"/>
        </references>
      </pivotArea>
    </format>
    <format dxfId="25001">
      <pivotArea dataOnly="0" labelOnly="1" grandCol="1" outline="0" fieldPosition="0"/>
    </format>
    <format dxfId="25000">
      <pivotArea outline="0" collapsedLevelsAreSubtotals="1" fieldPosition="0"/>
    </format>
    <format dxfId="24999">
      <pivotArea dataOnly="0" labelOnly="1" grandRow="1" outline="0" fieldPosition="0"/>
    </format>
    <format dxfId="24998">
      <pivotArea dataOnly="0" labelOnly="1" outline="0" fieldPosition="0">
        <references count="1">
          <reference field="13" count="0"/>
        </references>
      </pivotArea>
    </format>
    <format dxfId="24997">
      <pivotArea dataOnly="0" labelOnly="1" grandCol="1" outline="0" fieldPosition="0"/>
    </format>
    <format dxfId="24996">
      <pivotArea type="all" dataOnly="0" outline="0" fieldPosition="0"/>
    </format>
    <format dxfId="24995">
      <pivotArea outline="0" collapsedLevelsAreSubtotals="1" fieldPosition="0"/>
    </format>
    <format dxfId="24994">
      <pivotArea outline="0" collapsedLevelsAreSubtotals="1" fieldPosition="0"/>
    </format>
    <format dxfId="24993">
      <pivotArea type="origin" dataOnly="0" labelOnly="1" outline="0" fieldPosition="0"/>
    </format>
    <format dxfId="24992">
      <pivotArea type="origin" dataOnly="0" labelOnly="1" outline="0" fieldPosition="0"/>
    </format>
    <format dxfId="24991">
      <pivotArea type="origin" dataOnly="0" labelOnly="1" outline="0" fieldPosition="0"/>
    </format>
    <format dxfId="24990">
      <pivotArea field="13" type="button" dataOnly="0" labelOnly="1" outline="0" axis="axisCol" fieldPosition="0"/>
    </format>
    <format dxfId="24989">
      <pivotArea type="topRight" dataOnly="0" labelOnly="1" outline="0" fieldPosition="0"/>
    </format>
    <format dxfId="24988">
      <pivotArea dataOnly="0" labelOnly="1" outline="0" fieldPosition="0">
        <references count="1">
          <reference field="13" count="0"/>
        </references>
      </pivotArea>
    </format>
    <format dxfId="24987">
      <pivotArea dataOnly="0" labelOnly="1" grandCol="1" outline="0" fieldPosition="0"/>
    </format>
    <format dxfId="24986">
      <pivotArea outline="0" collapsedLevelsAreSubtotals="1" fieldPosition="0"/>
    </format>
    <format dxfId="24985">
      <pivotArea dataOnly="0" labelOnly="1" outline="0" fieldPosition="0">
        <references count="1">
          <reference field="13" count="0"/>
        </references>
      </pivotArea>
    </format>
    <format dxfId="24984">
      <pivotArea dataOnly="0" labelOnly="1" grandCol="1" outline="0" fieldPosition="0"/>
    </format>
    <format dxfId="24983">
      <pivotArea outline="0" collapsedLevelsAreSubtotals="1" fieldPosition="0"/>
    </format>
    <format dxfId="24982">
      <pivotArea dataOnly="0" labelOnly="1" outline="0" fieldPosition="0">
        <references count="1">
          <reference field="13" count="0"/>
        </references>
      </pivotArea>
    </format>
    <format dxfId="24981">
      <pivotArea dataOnly="0" labelOnly="1" grandCol="1" outline="0" fieldPosition="0"/>
    </format>
    <format dxfId="24980">
      <pivotArea outline="0" collapsedLevelsAreSubtotals="1" fieldPosition="0"/>
    </format>
    <format dxfId="24979">
      <pivotArea dataOnly="0" labelOnly="1" grandRow="1" outline="0" fieldPosition="0"/>
    </format>
    <format dxfId="24978">
      <pivotArea dataOnly="0" labelOnly="1" outline="0" fieldPosition="0">
        <references count="1">
          <reference field="13" count="0"/>
        </references>
      </pivotArea>
    </format>
    <format dxfId="24977">
      <pivotArea dataOnly="0" labelOnly="1" grandCol="1" outline="0" fieldPosition="0"/>
    </format>
    <format dxfId="24976">
      <pivotArea dataOnly="0" labelOnly="1" outline="0" fieldPosition="0">
        <references count="1">
          <reference field="13" count="0"/>
        </references>
      </pivotArea>
    </format>
    <format dxfId="24975">
      <pivotArea dataOnly="0" labelOnly="1" grandCol="1" outline="0" fieldPosition="0"/>
    </format>
    <format dxfId="24974">
      <pivotArea dataOnly="0" labelOnly="1" outline="0" fieldPosition="0">
        <references count="1">
          <reference field="13" count="0"/>
        </references>
      </pivotArea>
    </format>
    <format dxfId="24973">
      <pivotArea dataOnly="0" labelOnly="1" grandCol="1" outline="0" fieldPosition="0"/>
    </format>
    <format dxfId="24972">
      <pivotArea outline="0" collapsedLevelsAreSubtotals="1" fieldPosition="0"/>
    </format>
    <format dxfId="24971">
      <pivotArea dataOnly="0" labelOnly="1" outline="0" fieldPosition="0">
        <references count="1">
          <reference field="13" count="0"/>
        </references>
      </pivotArea>
    </format>
    <format dxfId="24970">
      <pivotArea dataOnly="0" labelOnly="1" grandCol="1" outline="0" fieldPosition="0"/>
    </format>
    <format dxfId="24969">
      <pivotArea grandRow="1" outline="0" collapsedLevelsAreSubtotals="1" fieldPosition="0"/>
    </format>
    <format dxfId="24968">
      <pivotArea dataOnly="0" labelOnly="1" grandRow="1" outline="0" fieldPosition="0"/>
    </format>
    <format dxfId="24967">
      <pivotArea dataOnly="0" labelOnly="1" outline="0" fieldPosition="0">
        <references count="1">
          <reference field="13" count="0"/>
        </references>
      </pivotArea>
    </format>
    <format dxfId="24966">
      <pivotArea outline="0" collapsedLevelsAreSubtotals="1" fieldPosition="0"/>
    </format>
    <format dxfId="24965">
      <pivotArea dataOnly="0" labelOnly="1" grandRow="1" outline="0" fieldPosition="0"/>
    </format>
    <format dxfId="24964">
      <pivotArea dataOnly="0" labelOnly="1" outline="0" fieldPosition="0">
        <references count="1">
          <reference field="13" count="0"/>
        </references>
      </pivotArea>
    </format>
    <format dxfId="24963">
      <pivotArea dataOnly="0" labelOnly="1" grandCol="1" outline="0" fieldPosition="0"/>
    </format>
    <format dxfId="24962">
      <pivotArea outline="0" collapsedLevelsAreSubtotals="1" fieldPosition="0"/>
    </format>
    <format dxfId="24961">
      <pivotArea dataOnly="0" labelOnly="1" grandRow="1" outline="0" fieldPosition="0"/>
    </format>
    <format dxfId="24960">
      <pivotArea dataOnly="0" labelOnly="1" outline="0" fieldPosition="0">
        <references count="1">
          <reference field="13" count="0"/>
        </references>
      </pivotArea>
    </format>
    <format dxfId="24959">
      <pivotArea dataOnly="0" labelOnly="1" grandCol="1" outline="0" fieldPosition="0"/>
    </format>
    <format dxfId="24958">
      <pivotArea outline="0" collapsedLevelsAreSubtotals="1" fieldPosition="0"/>
    </format>
    <format dxfId="24957">
      <pivotArea dataOnly="0" labelOnly="1" grandRow="1" outline="0" fieldPosition="0"/>
    </format>
    <format dxfId="24956">
      <pivotArea dataOnly="0" labelOnly="1" outline="0" fieldPosition="0">
        <references count="1">
          <reference field="13" count="0"/>
        </references>
      </pivotArea>
    </format>
    <format dxfId="24955">
      <pivotArea dataOnly="0" labelOnly="1" grandCol="1" outline="0" fieldPosition="0"/>
    </format>
    <format dxfId="24954">
      <pivotArea dataOnly="0" labelOnly="1" outline="0" fieldPosition="0">
        <references count="1">
          <reference field="13" count="0"/>
        </references>
      </pivotArea>
    </format>
    <format dxfId="24953">
      <pivotArea dataOnly="0" labelOnly="1" grandCol="1" outline="0" fieldPosition="0"/>
    </format>
    <format dxfId="24952">
      <pivotArea grandRow="1" outline="0" collapsedLevelsAreSubtotals="1" fieldPosition="0"/>
    </format>
    <format dxfId="24951">
      <pivotArea dataOnly="0" labelOnly="1" grandRow="1" outline="0" fieldPosition="0"/>
    </format>
    <format dxfId="24950">
      <pivotArea outline="0" collapsedLevelsAreSubtotals="1" fieldPosition="0"/>
    </format>
    <format dxfId="24949">
      <pivotArea dataOnly="0" labelOnly="1" grandRow="1" outline="0" fieldPosition="0"/>
    </format>
    <format dxfId="24948">
      <pivotArea dataOnly="0" labelOnly="1" outline="0" fieldPosition="0">
        <references count="1">
          <reference field="13" count="0"/>
        </references>
      </pivotArea>
    </format>
    <format dxfId="24947">
      <pivotArea dataOnly="0" labelOnly="1" grandCol="1" outline="0" fieldPosition="0"/>
    </format>
    <format dxfId="24946">
      <pivotArea outline="0" fieldPosition="0">
        <references count="1">
          <reference field="13" count="1" selected="0">
            <x v="1"/>
          </reference>
        </references>
      </pivotArea>
    </format>
    <format dxfId="24945">
      <pivotArea grandCol="1" outline="0" collapsedLevelsAreSubtotals="1" fieldPosition="0"/>
    </format>
    <format dxfId="24944">
      <pivotArea type="topRight" dataOnly="0" labelOnly="1" outline="0" fieldPosition="0"/>
    </format>
    <format dxfId="24943">
      <pivotArea dataOnly="0" labelOnly="1" outline="0" fieldPosition="0">
        <references count="1">
          <reference field="13" count="1">
            <x v="1"/>
          </reference>
        </references>
      </pivotArea>
    </format>
    <format dxfId="24942">
      <pivotArea dataOnly="0" labelOnly="1" grandCol="1" outline="0" fieldPosition="0"/>
    </format>
    <format dxfId="24941">
      <pivotArea outline="0" fieldPosition="0">
        <references count="1">
          <reference field="13" count="1" selected="0">
            <x v="1"/>
          </reference>
        </references>
      </pivotArea>
    </format>
    <format dxfId="24940">
      <pivotArea grandCol="1" outline="0" collapsedLevelsAreSubtotals="1" fieldPosition="0"/>
    </format>
    <format dxfId="24939">
      <pivotArea type="topRight" dataOnly="0" labelOnly="1" outline="0" fieldPosition="0"/>
    </format>
    <format dxfId="24938">
      <pivotArea dataOnly="0" labelOnly="1" outline="0" fieldPosition="0">
        <references count="1">
          <reference field="13" count="1">
            <x v="1"/>
          </reference>
        </references>
      </pivotArea>
    </format>
    <format dxfId="24937">
      <pivotArea dataOnly="0" labelOnly="1" grandCol="1" outline="0" fieldPosition="0"/>
    </format>
    <format dxfId="24936">
      <pivotArea dataOnly="0" labelOnly="1" outline="0" fieldPosition="0">
        <references count="1">
          <reference field="13" count="0"/>
        </references>
      </pivotArea>
    </format>
    <format dxfId="24935">
      <pivotArea dataOnly="0" labelOnly="1" grandCol="1" outline="0" fieldPosition="0"/>
    </format>
    <format dxfId="24934">
      <pivotArea dataOnly="0" labelOnly="1" outline="0" fieldPosition="0">
        <references count="1">
          <reference field="13" count="0"/>
        </references>
      </pivotArea>
    </format>
    <format dxfId="24933">
      <pivotArea dataOnly="0" labelOnly="1" grandCol="1" outline="0" fieldPosition="0"/>
    </format>
    <format dxfId="24932">
      <pivotArea dataOnly="0" labelOnly="1" outline="0" fieldPosition="0">
        <references count="1">
          <reference field="13" count="0"/>
        </references>
      </pivotArea>
    </format>
    <format dxfId="24931">
      <pivotArea dataOnly="0" labelOnly="1" grandCol="1" outline="0" fieldPosition="0"/>
    </format>
    <format dxfId="24930">
      <pivotArea dataOnly="0" labelOnly="1" outline="0" fieldPosition="0">
        <references count="1">
          <reference field="13" count="0"/>
        </references>
      </pivotArea>
    </format>
    <format dxfId="24929">
      <pivotArea dataOnly="0" labelOnly="1" grandCol="1" outline="0" fieldPosition="0"/>
    </format>
    <format dxfId="24928">
      <pivotArea dataOnly="0" labelOnly="1" outline="0" fieldPosition="0">
        <references count="1">
          <reference field="13" count="0"/>
        </references>
      </pivotArea>
    </format>
    <format dxfId="24927">
      <pivotArea dataOnly="0" labelOnly="1" grandCol="1" outline="0" fieldPosition="0"/>
    </format>
    <format dxfId="24926">
      <pivotArea dataOnly="0" labelOnly="1" outline="0" fieldPosition="0">
        <references count="1">
          <reference field="13" count="0"/>
        </references>
      </pivotArea>
    </format>
    <format dxfId="24925">
      <pivotArea dataOnly="0" labelOnly="1" grandCol="1" outline="0" fieldPosition="0"/>
    </format>
    <format dxfId="24924">
      <pivotArea dataOnly="0" labelOnly="1" outline="0" fieldPosition="0">
        <references count="1">
          <reference field="13" count="0"/>
        </references>
      </pivotArea>
    </format>
    <format dxfId="24923">
      <pivotArea dataOnly="0" labelOnly="1" grandCol="1" outline="0" fieldPosition="0"/>
    </format>
    <format dxfId="24922">
      <pivotArea dataOnly="0" labelOnly="1" outline="0" fieldPosition="0">
        <references count="1">
          <reference field="13" count="0"/>
        </references>
      </pivotArea>
    </format>
    <format dxfId="24921">
      <pivotArea dataOnly="0" labelOnly="1" grandCol="1" outline="0" fieldPosition="0"/>
    </format>
    <format dxfId="24920">
      <pivotArea grandRow="1" outline="0" collapsedLevelsAreSubtotals="1" fieldPosition="0"/>
    </format>
    <format dxfId="24919">
      <pivotArea dataOnly="0" labelOnly="1" grandRow="1" outline="0" fieldPosition="0"/>
    </format>
    <format dxfId="24918">
      <pivotArea outline="0" collapsedLevelsAreSubtotals="1" fieldPosition="0"/>
    </format>
    <format dxfId="24917">
      <pivotArea dataOnly="0" labelOnly="1" grandRow="1" outline="0" fieldPosition="0"/>
    </format>
    <format dxfId="24916">
      <pivotArea dataOnly="0" labelOnly="1" outline="0" fieldPosition="0">
        <references count="1">
          <reference field="13" count="0"/>
        </references>
      </pivotArea>
    </format>
    <format dxfId="24915">
      <pivotArea dataOnly="0" labelOnly="1" grandCol="1" outline="0" fieldPosition="0"/>
    </format>
    <format dxfId="24914">
      <pivotArea outline="0" collapsedLevelsAreSubtotals="1" fieldPosition="0"/>
    </format>
    <format dxfId="24913">
      <pivotArea dataOnly="0" labelOnly="1" grandRow="1" outline="0" fieldPosition="0"/>
    </format>
    <format dxfId="24912">
      <pivotArea dataOnly="0" labelOnly="1" outline="0" fieldPosition="0">
        <references count="1">
          <reference field="13" count="0"/>
        </references>
      </pivotArea>
    </format>
    <format dxfId="24911">
      <pivotArea dataOnly="0" labelOnly="1" grandCol="1" outline="0" fieldPosition="0"/>
    </format>
    <format dxfId="24910">
      <pivotArea outline="0" collapsedLevelsAreSubtotals="1" fieldPosition="0"/>
    </format>
    <format dxfId="24909">
      <pivotArea dataOnly="0" labelOnly="1" grandRow="1" outline="0" fieldPosition="0"/>
    </format>
    <format dxfId="24908">
      <pivotArea dataOnly="0" labelOnly="1" outline="0" fieldPosition="0">
        <references count="1">
          <reference field="13" count="0"/>
        </references>
      </pivotArea>
    </format>
    <format dxfId="24907">
      <pivotArea dataOnly="0" labelOnly="1" grandCol="1" outline="0" fieldPosition="0"/>
    </format>
    <format dxfId="24906">
      <pivotArea dataOnly="0" labelOnly="1" outline="0" fieldPosition="0">
        <references count="1">
          <reference field="13" count="0"/>
        </references>
      </pivotArea>
    </format>
    <format dxfId="24905">
      <pivotArea dataOnly="0" labelOnly="1" grandCol="1" outline="0" fieldPosition="0"/>
    </format>
    <format dxfId="24904">
      <pivotArea dataOnly="0" labelOnly="1" outline="0" fieldPosition="0">
        <references count="1">
          <reference field="13" count="0"/>
        </references>
      </pivotArea>
    </format>
    <format dxfId="24903">
      <pivotArea dataOnly="0" labelOnly="1" grandCol="1" outline="0" fieldPosition="0"/>
    </format>
    <format dxfId="24902">
      <pivotArea outline="0" collapsedLevelsAreSubtotals="1" fieldPosition="0"/>
    </format>
    <format dxfId="24901">
      <pivotArea dataOnly="0" labelOnly="1" grandRow="1" outline="0" fieldPosition="0"/>
    </format>
    <format dxfId="24900">
      <pivotArea dataOnly="0" labelOnly="1" outline="0" fieldPosition="0">
        <references count="1">
          <reference field="13" count="0"/>
        </references>
      </pivotArea>
    </format>
    <format dxfId="24899">
      <pivotArea dataOnly="0" labelOnly="1" grandCol="1" outline="0" fieldPosition="0"/>
    </format>
    <format dxfId="24898">
      <pivotArea outline="0" collapsedLevelsAreSubtotals="1" fieldPosition="0"/>
    </format>
    <format dxfId="24897">
      <pivotArea dataOnly="0" labelOnly="1" grandRow="1" outline="0" fieldPosition="0"/>
    </format>
    <format dxfId="24896">
      <pivotArea dataOnly="0" labelOnly="1" outline="0" fieldPosition="0">
        <references count="1">
          <reference field="13" count="0"/>
        </references>
      </pivotArea>
    </format>
    <format dxfId="24895">
      <pivotArea dataOnly="0" labelOnly="1" grandCol="1" outline="0" fieldPosition="0"/>
    </format>
    <format dxfId="24894">
      <pivotArea outline="0" collapsedLevelsAreSubtotals="1" fieldPosition="0"/>
    </format>
    <format dxfId="24893">
      <pivotArea dataOnly="0" labelOnly="1" grandRow="1" outline="0" fieldPosition="0"/>
    </format>
    <format dxfId="24892">
      <pivotArea dataOnly="0" labelOnly="1" outline="0" fieldPosition="0">
        <references count="1">
          <reference field="13" count="0"/>
        </references>
      </pivotArea>
    </format>
    <format dxfId="24891">
      <pivotArea dataOnly="0" labelOnly="1" grandCol="1" outline="0" fieldPosition="0"/>
    </format>
    <format dxfId="24890">
      <pivotArea type="topRight" dataOnly="0" labelOnly="1" outline="0" fieldPosition="0"/>
    </format>
    <format dxfId="24889">
      <pivotArea type="topRight" dataOnly="0" labelOnly="1" outline="0" fieldPosition="0"/>
    </format>
    <format dxfId="24888">
      <pivotArea dataOnly="0" labelOnly="1" outline="0" fieldPosition="0">
        <references count="1">
          <reference field="13" count="0"/>
        </references>
      </pivotArea>
    </format>
    <format dxfId="24887">
      <pivotArea dataOnly="0" labelOnly="1" grandCol="1" outline="0" fieldPosition="0"/>
    </format>
    <format dxfId="24886">
      <pivotArea outline="0" collapsedLevelsAreSubtotals="1" fieldPosition="0"/>
    </format>
    <format dxfId="24885">
      <pivotArea dataOnly="0" labelOnly="1" grandRow="1" outline="0" fieldPosition="0"/>
    </format>
    <format dxfId="24884">
      <pivotArea dataOnly="0" labelOnly="1" outline="0" fieldPosition="0">
        <references count="1">
          <reference field="13" count="0"/>
        </references>
      </pivotArea>
    </format>
    <format dxfId="24883">
      <pivotArea dataOnly="0" labelOnly="1" grandCol="1" outline="0" fieldPosition="0"/>
    </format>
    <format dxfId="24882">
      <pivotArea outline="0" collapsedLevelsAreSubtotals="1" fieldPosition="0"/>
    </format>
    <format dxfId="24881">
      <pivotArea dataOnly="0" labelOnly="1" grandRow="1" outline="0" fieldPosition="0"/>
    </format>
    <format dxfId="24880">
      <pivotArea dataOnly="0" labelOnly="1" outline="0" fieldPosition="0">
        <references count="1">
          <reference field="13" count="0"/>
        </references>
      </pivotArea>
    </format>
    <format dxfId="24879">
      <pivotArea dataOnly="0" labelOnly="1" grandCol="1" outline="0" fieldPosition="0"/>
    </format>
    <format dxfId="24878">
      <pivotArea outline="0" collapsedLevelsAreSubtotals="1" fieldPosition="0"/>
    </format>
    <format dxfId="24877">
      <pivotArea dataOnly="0" labelOnly="1" grandRow="1" outline="0" fieldPosition="0"/>
    </format>
    <format dxfId="24876">
      <pivotArea dataOnly="0" labelOnly="1" outline="0" fieldPosition="0">
        <references count="1">
          <reference field="13" count="0"/>
        </references>
      </pivotArea>
    </format>
    <format dxfId="24875">
      <pivotArea dataOnly="0" labelOnly="1" grandCol="1" outline="0" fieldPosition="0"/>
    </format>
    <format dxfId="24874">
      <pivotArea dataOnly="0" labelOnly="1" outline="0" fieldPosition="0">
        <references count="1">
          <reference field="13" count="0"/>
        </references>
      </pivotArea>
    </format>
    <format dxfId="24873">
      <pivotArea dataOnly="0" labelOnly="1" grandCol="1" outline="0" fieldPosition="0"/>
    </format>
    <format dxfId="24872">
      <pivotArea grandRow="1" outline="0" collapsedLevelsAreSubtotals="1" fieldPosition="0"/>
    </format>
    <format dxfId="24871">
      <pivotArea dataOnly="0" labelOnly="1" grandRow="1" outline="0" fieldPosition="0"/>
    </format>
    <format dxfId="24870">
      <pivotArea outline="0" collapsedLevelsAreSubtotals="1" fieldPosition="0"/>
    </format>
    <format dxfId="24869">
      <pivotArea dataOnly="0" labelOnly="1" grandRow="1" outline="0" fieldPosition="0"/>
    </format>
    <format dxfId="24868">
      <pivotArea dataOnly="0" labelOnly="1" outline="0" fieldPosition="0">
        <references count="1">
          <reference field="13" count="0"/>
        </references>
      </pivotArea>
    </format>
    <format dxfId="24867">
      <pivotArea dataOnly="0" labelOnly="1" grandCol="1" outline="0" fieldPosition="0"/>
    </format>
    <format dxfId="24866">
      <pivotArea outline="0" collapsedLevelsAreSubtotals="1" fieldPosition="0"/>
    </format>
    <format dxfId="24865">
      <pivotArea dataOnly="0" labelOnly="1" grandRow="1" outline="0" fieldPosition="0"/>
    </format>
    <format dxfId="24864">
      <pivotArea dataOnly="0" labelOnly="1" outline="0" fieldPosition="0">
        <references count="1">
          <reference field="13" count="0"/>
        </references>
      </pivotArea>
    </format>
    <format dxfId="24863">
      <pivotArea dataOnly="0" labelOnly="1" grandCol="1" outline="0" fieldPosition="0"/>
    </format>
    <format dxfId="24862">
      <pivotArea dataOnly="0" labelOnly="1" outline="0" fieldPosition="0">
        <references count="1">
          <reference field="13" count="0"/>
        </references>
      </pivotArea>
    </format>
    <format dxfId="24861">
      <pivotArea dataOnly="0" labelOnly="1" grandCol="1" outline="0" fieldPosition="0"/>
    </format>
    <format dxfId="24860">
      <pivotArea grandRow="1" outline="0" collapsedLevelsAreSubtotals="1" fieldPosition="0"/>
    </format>
    <format dxfId="24859">
      <pivotArea dataOnly="0" labelOnly="1" grandRow="1" outline="0" fieldPosition="0"/>
    </format>
    <format dxfId="24858">
      <pivotArea outline="0" collapsedLevelsAreSubtotals="1" fieldPosition="0"/>
    </format>
    <format dxfId="24857">
      <pivotArea dataOnly="0" labelOnly="1" grandRow="1" outline="0" fieldPosition="0"/>
    </format>
    <format dxfId="24856">
      <pivotArea dataOnly="0" labelOnly="1" outline="0" fieldPosition="0">
        <references count="1">
          <reference field="13" count="0"/>
        </references>
      </pivotArea>
    </format>
    <format dxfId="24855">
      <pivotArea dataOnly="0" labelOnly="1" grandCol="1" outline="0" fieldPosition="0"/>
    </format>
    <format dxfId="24854">
      <pivotArea outline="0" collapsedLevelsAreSubtotals="1" fieldPosition="0"/>
    </format>
    <format dxfId="24853">
      <pivotArea dataOnly="0" labelOnly="1" grandRow="1" outline="0" fieldPosition="0"/>
    </format>
    <format dxfId="24852">
      <pivotArea dataOnly="0" labelOnly="1" outline="0" fieldPosition="0">
        <references count="1">
          <reference field="13" count="0"/>
        </references>
      </pivotArea>
    </format>
    <format dxfId="24851">
      <pivotArea dataOnly="0" labelOnly="1" grandCol="1" outline="0" fieldPosition="0"/>
    </format>
    <format dxfId="24850">
      <pivotArea dataOnly="0" labelOnly="1" outline="0" fieldPosition="0">
        <references count="1">
          <reference field="13" count="0"/>
        </references>
      </pivotArea>
    </format>
    <format dxfId="24849">
      <pivotArea dataOnly="0" labelOnly="1" grandCol="1" outline="0" fieldPosition="0"/>
    </format>
    <format dxfId="24848">
      <pivotArea outline="0" collapsedLevelsAreSubtotals="1" fieldPosition="0"/>
    </format>
    <format dxfId="24847">
      <pivotArea dataOnly="0" labelOnly="1" grandRow="1" outline="0" fieldPosition="0"/>
    </format>
    <format dxfId="24846">
      <pivotArea outline="0" collapsedLevelsAreSubtotals="1" fieldPosition="0"/>
    </format>
    <format dxfId="24845">
      <pivotArea dataOnly="0" labelOnly="1" grandRow="1" outline="0" fieldPosition="0"/>
    </format>
    <format dxfId="24844">
      <pivotArea grandRow="1" outline="0" collapsedLevelsAreSubtotals="1" fieldPosition="0"/>
    </format>
    <format dxfId="24843">
      <pivotArea dataOnly="0" labelOnly="1" grandRow="1" outline="0" fieldPosition="0"/>
    </format>
    <format dxfId="24842">
      <pivotArea outline="0" collapsedLevelsAreSubtotals="1" fieldPosition="0"/>
    </format>
    <format dxfId="24841">
      <pivotArea dataOnly="0" labelOnly="1" grandRow="1" outline="0" fieldPosition="0"/>
    </format>
    <format dxfId="24840">
      <pivotArea dataOnly="0" labelOnly="1" outline="0" fieldPosition="0">
        <references count="1">
          <reference field="13" count="0"/>
        </references>
      </pivotArea>
    </format>
    <format dxfId="24839">
      <pivotArea dataOnly="0" labelOnly="1" grandCol="1" outline="0" fieldPosition="0"/>
    </format>
    <format dxfId="24838">
      <pivotArea outline="0" collapsedLevelsAreSubtotals="1" fieldPosition="0"/>
    </format>
    <format dxfId="24837">
      <pivotArea dataOnly="0" labelOnly="1" grandRow="1" outline="0" fieldPosition="0"/>
    </format>
    <format dxfId="24836">
      <pivotArea dataOnly="0" labelOnly="1" outline="0" fieldPosition="0">
        <references count="1">
          <reference field="13" count="0"/>
        </references>
      </pivotArea>
    </format>
    <format dxfId="24835">
      <pivotArea dataOnly="0" labelOnly="1" grandCol="1" outline="0" fieldPosition="0"/>
    </format>
    <format dxfId="24834">
      <pivotArea grandRow="1" outline="0" collapsedLevelsAreSubtotals="1" fieldPosition="0"/>
    </format>
    <format dxfId="24833">
      <pivotArea dataOnly="0" labelOnly="1" grandRow="1" outline="0" fieldPosition="0"/>
    </format>
    <format dxfId="24832">
      <pivotArea outline="0" collapsedLevelsAreSubtotals="1" fieldPosition="0"/>
    </format>
    <format dxfId="24831">
      <pivotArea dataOnly="0" labelOnly="1" grandRow="1" outline="0" fieldPosition="0"/>
    </format>
    <format dxfId="24830">
      <pivotArea dataOnly="0" labelOnly="1" outline="0" fieldPosition="0">
        <references count="1">
          <reference field="13" count="0"/>
        </references>
      </pivotArea>
    </format>
    <format dxfId="24829">
      <pivotArea dataOnly="0" labelOnly="1" grandCol="1" outline="0" fieldPosition="0"/>
    </format>
    <format dxfId="24828">
      <pivotArea outline="0" collapsedLevelsAreSubtotals="1" fieldPosition="0"/>
    </format>
    <format dxfId="24827">
      <pivotArea dataOnly="0" labelOnly="1" grandRow="1" outline="0" fieldPosition="0"/>
    </format>
    <format dxfId="24826">
      <pivotArea dataOnly="0" labelOnly="1" outline="0" fieldPosition="0">
        <references count="1">
          <reference field="13" count="0"/>
        </references>
      </pivotArea>
    </format>
    <format dxfId="24825">
      <pivotArea dataOnly="0" labelOnly="1" grandCol="1" outline="0" fieldPosition="0"/>
    </format>
    <format dxfId="24824">
      <pivotArea grandRow="1" outline="0" collapsedLevelsAreSubtotals="1" fieldPosition="0"/>
    </format>
    <format dxfId="24823">
      <pivotArea dataOnly="0" labelOnly="1" grandRow="1" outline="0" fieldPosition="0"/>
    </format>
    <format dxfId="24822">
      <pivotArea dataOnly="0" labelOnly="1" grandRow="1" outline="0" fieldPosition="0"/>
    </format>
    <format dxfId="24821">
      <pivotArea dataOnly="0" labelOnly="1" outline="0" fieldPosition="0">
        <references count="1">
          <reference field="13" count="0"/>
        </references>
      </pivotArea>
    </format>
    <format dxfId="24820">
      <pivotArea dataOnly="0" labelOnly="1" grandCol="1" outline="0" fieldPosition="0"/>
    </format>
    <format dxfId="24819">
      <pivotArea dataOnly="0" labelOnly="1" outline="0" fieldPosition="0">
        <references count="1">
          <reference field="13" count="0"/>
        </references>
      </pivotArea>
    </format>
    <format dxfId="24818">
      <pivotArea dataOnly="0" labelOnly="1" grandCol="1" outline="0" fieldPosition="0"/>
    </format>
    <format dxfId="24817">
      <pivotArea grandRow="1" outline="0" collapsedLevelsAreSubtotals="1" fieldPosition="0"/>
    </format>
    <format dxfId="24816">
      <pivotArea dataOnly="0" labelOnly="1" grandRow="1" outline="0" fieldPosition="0"/>
    </format>
    <format dxfId="24815">
      <pivotArea outline="0" collapsedLevelsAreSubtotals="1" fieldPosition="0"/>
    </format>
    <format dxfId="24814">
      <pivotArea dataOnly="0" labelOnly="1" grandRow="1" outline="0" fieldPosition="0"/>
    </format>
    <format dxfId="24813">
      <pivotArea dataOnly="0" labelOnly="1" grandRow="1" outline="0" fieldPosition="0"/>
    </format>
    <format dxfId="24812">
      <pivotArea outline="0" collapsedLevelsAreSubtotals="1" fieldPosition="0"/>
    </format>
    <format dxfId="24811">
      <pivotArea dataOnly="0" labelOnly="1" grandRow="1" outline="0" fieldPosition="0"/>
    </format>
    <format dxfId="24810">
      <pivotArea dataOnly="0" labelOnly="1" outline="0" fieldPosition="0">
        <references count="1">
          <reference field="13" count="0"/>
        </references>
      </pivotArea>
    </format>
    <format dxfId="24809">
      <pivotArea dataOnly="0" labelOnly="1" grandCol="1" outline="0" fieldPosition="0"/>
    </format>
    <format dxfId="24808">
      <pivotArea outline="0" collapsedLevelsAreSubtotals="1" fieldPosition="0"/>
    </format>
    <format dxfId="24807">
      <pivotArea dataOnly="0" labelOnly="1" grandRow="1" outline="0" fieldPosition="0"/>
    </format>
    <format dxfId="24806">
      <pivotArea dataOnly="0" labelOnly="1" outline="0" fieldPosition="0">
        <references count="1">
          <reference field="13" count="0"/>
        </references>
      </pivotArea>
    </format>
    <format dxfId="24805">
      <pivotArea dataOnly="0" labelOnly="1" grandCol="1" outline="0" fieldPosition="0"/>
    </format>
    <format dxfId="24804">
      <pivotArea outline="0" collapsedLevelsAreSubtotals="1" fieldPosition="0"/>
    </format>
    <format dxfId="24803">
      <pivotArea dataOnly="0" labelOnly="1" grandRow="1" outline="0" fieldPosition="0"/>
    </format>
    <format dxfId="24802">
      <pivotArea dataOnly="0" labelOnly="1" outline="0" fieldPosition="0">
        <references count="1">
          <reference field="13" count="0"/>
        </references>
      </pivotArea>
    </format>
    <format dxfId="24801">
      <pivotArea dataOnly="0" labelOnly="1" grandCol="1" outline="0" fieldPosition="0"/>
    </format>
    <format dxfId="24800">
      <pivotArea dataOnly="0" labelOnly="1" outline="0" fieldPosition="0">
        <references count="1">
          <reference field="13" count="0"/>
        </references>
      </pivotArea>
    </format>
    <format dxfId="24799">
      <pivotArea dataOnly="0" labelOnly="1" grandCol="1" outline="0" fieldPosition="0"/>
    </format>
    <format dxfId="24798">
      <pivotArea dataOnly="0" labelOnly="1" outline="0" fieldPosition="0">
        <references count="1">
          <reference field="13" count="0"/>
        </references>
      </pivotArea>
    </format>
    <format dxfId="24797">
      <pivotArea dataOnly="0" labelOnly="1" grandCol="1" outline="0" fieldPosition="0"/>
    </format>
    <format dxfId="24796">
      <pivotArea dataOnly="0" labelOnly="1" outline="0" fieldPosition="0">
        <references count="1">
          <reference field="13" count="0"/>
        </references>
      </pivotArea>
    </format>
    <format dxfId="24795">
      <pivotArea dataOnly="0" labelOnly="1" grandCol="1" outline="0" fieldPosition="0"/>
    </format>
    <format dxfId="24794">
      <pivotArea outline="0" collapsedLevelsAreSubtotals="1" fieldPosition="0"/>
    </format>
    <format dxfId="24793">
      <pivotArea dataOnly="0" labelOnly="1" grandRow="1" outline="0" fieldPosition="0"/>
    </format>
    <format dxfId="24792">
      <pivotArea dataOnly="0" labelOnly="1" outline="0" fieldPosition="0">
        <references count="1">
          <reference field="13" count="0"/>
        </references>
      </pivotArea>
    </format>
    <format dxfId="24791">
      <pivotArea dataOnly="0" labelOnly="1" grandCol="1" outline="0" fieldPosition="0"/>
    </format>
    <format dxfId="24790">
      <pivotArea outline="0" collapsedLevelsAreSubtotals="1" fieldPosition="0"/>
    </format>
    <format dxfId="24789">
      <pivotArea dataOnly="0" labelOnly="1" grandRow="1" outline="0" fieldPosition="0"/>
    </format>
    <format dxfId="24788">
      <pivotArea dataOnly="0" labelOnly="1" outline="0" fieldPosition="0">
        <references count="1">
          <reference field="13" count="0"/>
        </references>
      </pivotArea>
    </format>
    <format dxfId="24787">
      <pivotArea dataOnly="0" labelOnly="1" grandCol="1" outline="0" fieldPosition="0"/>
    </format>
    <format dxfId="24786">
      <pivotArea dataOnly="0" labelOnly="1" outline="0" fieldPosition="0">
        <references count="1">
          <reference field="13" count="0"/>
        </references>
      </pivotArea>
    </format>
    <format dxfId="24785">
      <pivotArea dataOnly="0" labelOnly="1" grandCol="1" outline="0" fieldPosition="0"/>
    </format>
    <format dxfId="24784">
      <pivotArea dataOnly="0" labelOnly="1" grandRow="1" outline="0" fieldPosition="0"/>
    </format>
    <format dxfId="24783">
      <pivotArea outline="0" collapsedLevelsAreSubtotals="1" fieldPosition="0"/>
    </format>
    <format dxfId="24782">
      <pivotArea dataOnly="0" labelOnly="1" grandRow="1" outline="0" fieldPosition="0"/>
    </format>
    <format dxfId="24781">
      <pivotArea dataOnly="0" labelOnly="1" outline="0" fieldPosition="0">
        <references count="1">
          <reference field="13" count="0"/>
        </references>
      </pivotArea>
    </format>
    <format dxfId="24780">
      <pivotArea dataOnly="0" labelOnly="1" grandCol="1" outline="0" fieldPosition="0"/>
    </format>
    <format dxfId="24779">
      <pivotArea outline="0" collapsedLevelsAreSubtotals="1" fieldPosition="0"/>
    </format>
    <format dxfId="24778">
      <pivotArea field="13" type="button" dataOnly="0" labelOnly="1" outline="0" axis="axisCol" fieldPosition="0"/>
    </format>
    <format dxfId="24777">
      <pivotArea type="topRight" dataOnly="0" labelOnly="1" outline="0" fieldPosition="0"/>
    </format>
    <format dxfId="24776">
      <pivotArea dataOnly="0" labelOnly="1" outline="0" fieldPosition="0">
        <references count="1">
          <reference field="13" count="0"/>
        </references>
      </pivotArea>
    </format>
    <format dxfId="24775">
      <pivotArea dataOnly="0" labelOnly="1" grandCol="1" outline="0" fieldPosition="0"/>
    </format>
    <format dxfId="24774">
      <pivotArea outline="0" collapsedLevelsAreSubtotals="1" fieldPosition="0"/>
    </format>
    <format dxfId="24773">
      <pivotArea dataOnly="0" labelOnly="1" grandRow="1" outline="0" fieldPosition="0"/>
    </format>
    <format dxfId="24772">
      <pivotArea dataOnly="0" labelOnly="1" outline="0" fieldPosition="0">
        <references count="1">
          <reference field="13" count="0"/>
        </references>
      </pivotArea>
    </format>
    <format dxfId="24771">
      <pivotArea dataOnly="0" labelOnly="1" grandCol="1" outline="0" fieldPosition="0"/>
    </format>
    <format dxfId="24770">
      <pivotArea outline="0" collapsedLevelsAreSubtotals="1" fieldPosition="0"/>
    </format>
    <format dxfId="24769">
      <pivotArea dataOnly="0" labelOnly="1" grandRow="1" outline="0" fieldPosition="0"/>
    </format>
    <format dxfId="24768">
      <pivotArea dataOnly="0" labelOnly="1" outline="0" fieldPosition="0">
        <references count="1">
          <reference field="13" count="0"/>
        </references>
      </pivotArea>
    </format>
    <format dxfId="24767">
      <pivotArea dataOnly="0" labelOnly="1" grandCol="1" outline="0" fieldPosition="0"/>
    </format>
    <format dxfId="24766">
      <pivotArea dataOnly="0" labelOnly="1" outline="0" fieldPosition="0">
        <references count="1">
          <reference field="13" count="0"/>
        </references>
      </pivotArea>
    </format>
    <format dxfId="24765">
      <pivotArea dataOnly="0" labelOnly="1" grandCol="1" outline="0" fieldPosition="0"/>
    </format>
    <format dxfId="24764">
      <pivotArea dataOnly="0" labelOnly="1" grandRow="1" outline="0" fieldPosition="0"/>
    </format>
    <format dxfId="24763">
      <pivotArea outline="0" collapsedLevelsAreSubtotals="1" fieldPosition="0"/>
    </format>
    <format dxfId="24762">
      <pivotArea dataOnly="0" labelOnly="1" grandRow="1" outline="0" fieldPosition="0"/>
    </format>
    <format dxfId="24761">
      <pivotArea dataOnly="0" labelOnly="1" outline="0" fieldPosition="0">
        <references count="1">
          <reference field="13" count="0"/>
        </references>
      </pivotArea>
    </format>
    <format dxfId="24760">
      <pivotArea dataOnly="0" labelOnly="1" grandCol="1" outline="0" fieldPosition="0"/>
    </format>
    <format dxfId="24759">
      <pivotArea outline="0" collapsedLevelsAreSubtotals="1" fieldPosition="0"/>
    </format>
    <format dxfId="24758">
      <pivotArea dataOnly="0" labelOnly="1" grandRow="1" outline="0" fieldPosition="0"/>
    </format>
    <format dxfId="24757">
      <pivotArea dataOnly="0" labelOnly="1" outline="0" fieldPosition="0">
        <references count="1">
          <reference field="13" count="0"/>
        </references>
      </pivotArea>
    </format>
    <format dxfId="24756">
      <pivotArea dataOnly="0" labelOnly="1" grandCol="1" outline="0" fieldPosition="0"/>
    </format>
    <format dxfId="24755">
      <pivotArea outline="0" collapsedLevelsAreSubtotals="1" fieldPosition="0"/>
    </format>
    <format dxfId="24754">
      <pivotArea dataOnly="0" labelOnly="1" grandRow="1" outline="0" fieldPosition="0"/>
    </format>
    <format dxfId="24753">
      <pivotArea dataOnly="0" labelOnly="1" outline="0" fieldPosition="0">
        <references count="1">
          <reference field="13" count="0"/>
        </references>
      </pivotArea>
    </format>
    <format dxfId="24752">
      <pivotArea dataOnly="0" labelOnly="1" grandCol="1" outline="0" fieldPosition="0"/>
    </format>
    <format dxfId="24751">
      <pivotArea dataOnly="0" labelOnly="1" grandRow="1" outline="0" fieldPosition="0"/>
    </format>
    <format dxfId="24750">
      <pivotArea outline="0" collapsedLevelsAreSubtotals="1" fieldPosition="0"/>
    </format>
    <format dxfId="24749">
      <pivotArea field="15" type="button" dataOnly="0" labelOnly="1" outline="0" axis="axisRow" fieldPosition="0"/>
    </format>
    <format dxfId="24748">
      <pivotArea dataOnly="0" labelOnly="1" outline="0" fieldPosition="0">
        <references count="1">
          <reference field="15" count="0"/>
        </references>
      </pivotArea>
    </format>
    <format dxfId="24747">
      <pivotArea dataOnly="0" labelOnly="1" grandRow="1" outline="0" fieldPosition="0"/>
    </format>
    <format dxfId="24746">
      <pivotArea dataOnly="0" labelOnly="1" outline="0" fieldPosition="0">
        <references count="1">
          <reference field="13" count="0"/>
        </references>
      </pivotArea>
    </format>
    <format dxfId="24745">
      <pivotArea dataOnly="0" labelOnly="1" grandCol="1" outline="0" fieldPosition="0"/>
    </format>
    <format dxfId="24744">
      <pivotArea outline="0" collapsedLevelsAreSubtotals="1" fieldPosition="0"/>
    </format>
    <format dxfId="24743">
      <pivotArea field="15" type="button" dataOnly="0" labelOnly="1" outline="0" axis="axisRow" fieldPosition="0"/>
    </format>
    <format dxfId="24742">
      <pivotArea dataOnly="0" labelOnly="1" outline="0" fieldPosition="0">
        <references count="1">
          <reference field="15" count="0"/>
        </references>
      </pivotArea>
    </format>
    <format dxfId="24741">
      <pivotArea dataOnly="0" labelOnly="1" grandRow="1" outline="0" fieldPosition="0"/>
    </format>
    <format dxfId="24740">
      <pivotArea dataOnly="0" labelOnly="1" outline="0" fieldPosition="0">
        <references count="1">
          <reference field="13" count="0"/>
        </references>
      </pivotArea>
    </format>
    <format dxfId="24739">
      <pivotArea dataOnly="0" labelOnly="1" grandCol="1" outline="0" fieldPosition="0"/>
    </format>
    <format dxfId="24738">
      <pivotArea outline="0" collapsedLevelsAreSubtotals="1" fieldPosition="0"/>
    </format>
    <format dxfId="24737">
      <pivotArea field="15" type="button" dataOnly="0" labelOnly="1" outline="0" axis="axisRow" fieldPosition="0"/>
    </format>
    <format dxfId="24736">
      <pivotArea dataOnly="0" labelOnly="1" outline="0" fieldPosition="0">
        <references count="1">
          <reference field="15" count="0"/>
        </references>
      </pivotArea>
    </format>
    <format dxfId="24735">
      <pivotArea dataOnly="0" labelOnly="1" grandRow="1" outline="0" fieldPosition="0"/>
    </format>
    <format dxfId="24734">
      <pivotArea dataOnly="0" labelOnly="1" outline="0" fieldPosition="0">
        <references count="1">
          <reference field="13" count="0"/>
        </references>
      </pivotArea>
    </format>
    <format dxfId="24733">
      <pivotArea dataOnly="0" labelOnly="1" grandCol="1" outline="0" fieldPosition="0"/>
    </format>
    <format dxfId="24732">
      <pivotArea field="15" type="button" dataOnly="0" labelOnly="1" outline="0" axis="axisRow" fieldPosition="0"/>
    </format>
    <format dxfId="24731">
      <pivotArea dataOnly="0" labelOnly="1" outline="0" fieldPosition="0">
        <references count="1">
          <reference field="13" count="0"/>
        </references>
      </pivotArea>
    </format>
    <format dxfId="24730">
      <pivotArea dataOnly="0" labelOnly="1" grandCol="1" outline="0" fieldPosition="0"/>
    </format>
    <format dxfId="24729">
      <pivotArea dataOnly="0" labelOnly="1" grandRow="1" outline="0" fieldPosition="0"/>
    </format>
    <format dxfId="24728">
      <pivotArea type="all" dataOnly="0" outline="0" fieldPosition="0"/>
    </format>
    <format dxfId="24727">
      <pivotArea outline="0" collapsedLevelsAreSubtotals="1" fieldPosition="0"/>
    </format>
    <format dxfId="24726">
      <pivotArea field="15" type="button" dataOnly="0" labelOnly="1" outline="0" axis="axisRow" fieldPosition="0"/>
    </format>
    <format dxfId="24725">
      <pivotArea dataOnly="0" labelOnly="1" outline="0" fieldPosition="0">
        <references count="1">
          <reference field="15" count="0"/>
        </references>
      </pivotArea>
    </format>
    <format dxfId="24724">
      <pivotArea dataOnly="0" labelOnly="1" grandRow="1" outline="0" fieldPosition="0"/>
    </format>
    <format dxfId="24723">
      <pivotArea dataOnly="0" labelOnly="1" outline="0" fieldPosition="0">
        <references count="1">
          <reference field="13" count="0"/>
        </references>
      </pivotArea>
    </format>
    <format dxfId="24722">
      <pivotArea dataOnly="0" labelOnly="1" grandCol="1" outline="0" fieldPosition="0"/>
    </format>
    <format dxfId="24721">
      <pivotArea type="all" dataOnly="0" outline="0" fieldPosition="0"/>
    </format>
    <format dxfId="24720">
      <pivotArea outline="0" collapsedLevelsAreSubtotals="1" fieldPosition="0"/>
    </format>
    <format dxfId="24719">
      <pivotArea field="15" type="button" dataOnly="0" labelOnly="1" outline="0" axis="axisRow" fieldPosition="0"/>
    </format>
    <format dxfId="24718">
      <pivotArea dataOnly="0" labelOnly="1" outline="0" fieldPosition="0">
        <references count="1">
          <reference field="15" count="0"/>
        </references>
      </pivotArea>
    </format>
    <format dxfId="24717">
      <pivotArea dataOnly="0" labelOnly="1" grandRow="1" outline="0" fieldPosition="0"/>
    </format>
    <format dxfId="24716">
      <pivotArea dataOnly="0" labelOnly="1" outline="0" fieldPosition="0">
        <references count="1">
          <reference field="13" count="0"/>
        </references>
      </pivotArea>
    </format>
    <format dxfId="24715">
      <pivotArea dataOnly="0" labelOnly="1" grandCol="1" outline="0" fieldPosition="0"/>
    </format>
    <format dxfId="24714">
      <pivotArea outline="0" collapsedLevelsAreSubtotals="1" fieldPosition="0"/>
    </format>
    <format dxfId="24713">
      <pivotArea field="15" type="button" dataOnly="0" labelOnly="1" outline="0" axis="axisRow" fieldPosition="0"/>
    </format>
    <format dxfId="24712">
      <pivotArea dataOnly="0" labelOnly="1" outline="0" fieldPosition="0">
        <references count="1">
          <reference field="15" count="0"/>
        </references>
      </pivotArea>
    </format>
    <format dxfId="24711">
      <pivotArea dataOnly="0" labelOnly="1" grandRow="1" outline="0" fieldPosition="0"/>
    </format>
    <format dxfId="24710">
      <pivotArea dataOnly="0" labelOnly="1" outline="0" fieldPosition="0">
        <references count="1">
          <reference field="13" count="0"/>
        </references>
      </pivotArea>
    </format>
    <format dxfId="24709">
      <pivotArea dataOnly="0" labelOnly="1" grandCol="1" outline="0" fieldPosition="0"/>
    </format>
    <format dxfId="24708">
      <pivotArea field="15" type="button" dataOnly="0" labelOnly="1" outline="0" axis="axisRow" fieldPosition="0"/>
    </format>
    <format dxfId="24707">
      <pivotArea dataOnly="0" labelOnly="1" outline="0" fieldPosition="0">
        <references count="1">
          <reference field="13" count="0"/>
        </references>
      </pivotArea>
    </format>
    <format dxfId="24706">
      <pivotArea dataOnly="0" labelOnly="1" grandCol="1" outline="0" fieldPosition="0"/>
    </format>
    <format dxfId="24705">
      <pivotArea grandRow="1" outline="0" collapsedLevelsAreSubtotals="1" fieldPosition="0"/>
    </format>
    <format dxfId="24704">
      <pivotArea dataOnly="0" labelOnly="1" grandRow="1" outline="0" fieldPosition="0"/>
    </format>
    <format dxfId="24703">
      <pivotArea type="all" dataOnly="0" outline="0" fieldPosition="0"/>
    </format>
    <format dxfId="24702">
      <pivotArea outline="0" collapsedLevelsAreSubtotals="1" fieldPosition="0"/>
    </format>
    <format dxfId="24701">
      <pivotArea type="origin" dataOnly="0" labelOnly="1" outline="0" fieldPosition="0"/>
    </format>
    <format dxfId="24700">
      <pivotArea field="13" type="button" dataOnly="0" labelOnly="1" outline="0" axis="axisCol" fieldPosition="0"/>
    </format>
    <format dxfId="24699">
      <pivotArea type="topRight" dataOnly="0" labelOnly="1" outline="0" fieldPosition="0"/>
    </format>
    <format dxfId="24698">
      <pivotArea field="15" type="button" dataOnly="0" labelOnly="1" outline="0" axis="axisRow" fieldPosition="0"/>
    </format>
    <format dxfId="24697">
      <pivotArea dataOnly="0" labelOnly="1" outline="0" fieldPosition="0">
        <references count="1">
          <reference field="15" count="0"/>
        </references>
      </pivotArea>
    </format>
    <format dxfId="24696">
      <pivotArea dataOnly="0" labelOnly="1" grandRow="1" outline="0" fieldPosition="0"/>
    </format>
    <format dxfId="24695">
      <pivotArea dataOnly="0" labelOnly="1" outline="0" fieldPosition="0">
        <references count="1">
          <reference field="13" count="0"/>
        </references>
      </pivotArea>
    </format>
    <format dxfId="2469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5362">
      <pivotArea type="all" dataOnly="0" outline="0" fieldPosition="0"/>
    </format>
    <format dxfId="25361">
      <pivotArea outline="0" collapsedLevelsAreSubtotals="1" fieldPosition="0"/>
    </format>
    <format dxfId="25360">
      <pivotArea dataOnly="0" labelOnly="1" grandRow="1" outline="0" fieldPosition="0"/>
    </format>
    <format dxfId="25359">
      <pivotArea type="all" dataOnly="0" outline="0" fieldPosition="0"/>
    </format>
    <format dxfId="25358">
      <pivotArea outline="0" collapsedLevelsAreSubtotals="1" fieldPosition="0"/>
    </format>
    <format dxfId="25357">
      <pivotArea dataOnly="0" labelOnly="1" grandRow="1" outline="0" fieldPosition="0"/>
    </format>
    <format dxfId="25356">
      <pivotArea type="all" dataOnly="0" outline="0" fieldPosition="0"/>
    </format>
    <format dxfId="25355">
      <pivotArea type="all" dataOnly="0" outline="0" fieldPosition="0"/>
    </format>
    <format dxfId="25354">
      <pivotArea outline="0" collapsedLevelsAreSubtotals="1" fieldPosition="0"/>
    </format>
    <format dxfId="25353">
      <pivotArea grandRow="1" outline="0" collapsedLevelsAreSubtotals="1" fieldPosition="0"/>
    </format>
    <format dxfId="25352">
      <pivotArea dataOnly="0" labelOnly="1" grandRow="1" outline="0" fieldPosition="0"/>
    </format>
    <format dxfId="25351">
      <pivotArea type="all" dataOnly="0" outline="0" fieldPosition="0"/>
    </format>
    <format dxfId="25350">
      <pivotArea outline="0" collapsedLevelsAreSubtotals="1" fieldPosition="0"/>
    </format>
    <format dxfId="25349">
      <pivotArea dataOnly="0" labelOnly="1" grandRow="1" outline="0" fieldPosition="0"/>
    </format>
    <format dxfId="25348">
      <pivotArea type="all" dataOnly="0" outline="0" fieldPosition="0"/>
    </format>
    <format dxfId="25347">
      <pivotArea outline="0" collapsedLevelsAreSubtotals="1" fieldPosition="0"/>
    </format>
    <format dxfId="25346">
      <pivotArea type="all" dataOnly="0" outline="0" fieldPosition="0"/>
    </format>
    <format dxfId="25345">
      <pivotArea outline="0" collapsedLevelsAreSubtotals="1" fieldPosition="0"/>
    </format>
    <format dxfId="25344">
      <pivotArea grandRow="1" outline="0" collapsedLevelsAreSubtotals="1" fieldPosition="0"/>
    </format>
    <format dxfId="25343">
      <pivotArea dataOnly="0" labelOnly="1" grandRow="1" outline="0" fieldPosition="0"/>
    </format>
    <format dxfId="25342">
      <pivotArea grandRow="1" outline="0" collapsedLevelsAreSubtotals="1" fieldPosition="0"/>
    </format>
    <format dxfId="25341">
      <pivotArea dataOnly="0" labelOnly="1" grandRow="1" outline="0" fieldPosition="0"/>
    </format>
    <format dxfId="25340">
      <pivotArea outline="0" collapsedLevelsAreSubtotals="1" fieldPosition="0"/>
    </format>
    <format dxfId="25339">
      <pivotArea dataOnly="0" labelOnly="1" grandRow="1" outline="0" fieldPosition="0"/>
    </format>
    <format dxfId="25338">
      <pivotArea type="all" dataOnly="0" outline="0" fieldPosition="0"/>
    </format>
    <format dxfId="25337">
      <pivotArea outline="0" collapsedLevelsAreSubtotals="1" fieldPosition="0"/>
    </format>
    <format dxfId="25336">
      <pivotArea dataOnly="0" labelOnly="1" grandRow="1" outline="0" fieldPosition="0"/>
    </format>
    <format dxfId="25335">
      <pivotArea type="all" dataOnly="0" outline="0" fieldPosition="0"/>
    </format>
    <format dxfId="25334">
      <pivotArea outline="0" collapsedLevelsAreSubtotals="1" fieldPosition="0"/>
    </format>
    <format dxfId="25333">
      <pivotArea dataOnly="0" labelOnly="1" grandRow="1" outline="0" fieldPosition="0"/>
    </format>
    <format dxfId="25332">
      <pivotArea grandRow="1" outline="0" collapsedLevelsAreSubtotals="1" fieldPosition="0"/>
    </format>
    <format dxfId="25331">
      <pivotArea dataOnly="0" labelOnly="1" grandRow="1" outline="0" fieldPosition="0"/>
    </format>
    <format dxfId="25330">
      <pivotArea type="all" dataOnly="0" outline="0" fieldPosition="0"/>
    </format>
    <format dxfId="25329">
      <pivotArea outline="0" collapsedLevelsAreSubtotals="1" fieldPosition="0"/>
    </format>
    <format dxfId="25328">
      <pivotArea dataOnly="0" labelOnly="1" grandRow="1" outline="0" fieldPosition="0"/>
    </format>
    <format dxfId="25327">
      <pivotArea type="all" dataOnly="0" outline="0" fieldPosition="0"/>
    </format>
    <format dxfId="25326">
      <pivotArea outline="0" collapsedLevelsAreSubtotals="1" fieldPosition="0"/>
    </format>
    <format dxfId="25325">
      <pivotArea dataOnly="0" labelOnly="1" grandRow="1" outline="0" fieldPosition="0"/>
    </format>
    <format dxfId="25324">
      <pivotArea grandRow="1" outline="0" collapsedLevelsAreSubtotals="1" fieldPosition="0"/>
    </format>
    <format dxfId="25323">
      <pivotArea dataOnly="0" labelOnly="1" grandRow="1" outline="0" fieldPosition="0"/>
    </format>
    <format dxfId="25322">
      <pivotArea grandRow="1" outline="0" collapsedLevelsAreSubtotals="1" fieldPosition="0"/>
    </format>
    <format dxfId="25321">
      <pivotArea dataOnly="0" labelOnly="1" grandRow="1" outline="0" fieldPosition="0"/>
    </format>
    <format dxfId="25320">
      <pivotArea type="all" dataOnly="0" outline="0" fieldPosition="0"/>
    </format>
    <format dxfId="25319">
      <pivotArea outline="0" collapsedLevelsAreSubtotals="1" fieldPosition="0"/>
    </format>
    <format dxfId="25318">
      <pivotArea dataOnly="0" labelOnly="1" grandRow="1" outline="0" fieldPosition="0"/>
    </format>
    <format dxfId="25317">
      <pivotArea type="all" dataOnly="0" outline="0" fieldPosition="0"/>
    </format>
    <format dxfId="25316">
      <pivotArea outline="0" collapsedLevelsAreSubtotals="1" fieldPosition="0"/>
    </format>
    <format dxfId="25315">
      <pivotArea dataOnly="0" labelOnly="1" grandRow="1" outline="0" fieldPosition="0"/>
    </format>
    <format dxfId="25314">
      <pivotArea grandRow="1" outline="0" collapsedLevelsAreSubtotals="1" fieldPosition="0"/>
    </format>
    <format dxfId="25313">
      <pivotArea dataOnly="0" labelOnly="1" grandRow="1" outline="0" fieldPosition="0"/>
    </format>
    <format dxfId="25312">
      <pivotArea type="all" dataOnly="0" outline="0" fieldPosition="0"/>
    </format>
    <format dxfId="25311">
      <pivotArea outline="0" collapsedLevelsAreSubtotals="1" fieldPosition="0"/>
    </format>
    <format dxfId="25310">
      <pivotArea dataOnly="0" labelOnly="1" grandRow="1" outline="0" fieldPosition="0"/>
    </format>
    <format dxfId="25309">
      <pivotArea type="all" dataOnly="0" outline="0" fieldPosition="0"/>
    </format>
    <format dxfId="25308">
      <pivotArea outline="0" collapsedLevelsAreSubtotals="1" fieldPosition="0"/>
    </format>
    <format dxfId="25307">
      <pivotArea dataOnly="0" labelOnly="1" grandRow="1" outline="0" fieldPosition="0"/>
    </format>
    <format dxfId="25306">
      <pivotArea type="all" dataOnly="0" outline="0" fieldPosition="0"/>
    </format>
    <format dxfId="25305">
      <pivotArea outline="0" collapsedLevelsAreSubtotals="1" fieldPosition="0"/>
    </format>
    <format dxfId="25304">
      <pivotArea dataOnly="0" labelOnly="1" grandRow="1" outline="0" fieldPosition="0"/>
    </format>
    <format dxfId="25303">
      <pivotArea grandRow="1" outline="0" collapsedLevelsAreSubtotals="1" fieldPosition="0"/>
    </format>
    <format dxfId="25302">
      <pivotArea dataOnly="0" labelOnly="1" grandRow="1" outline="0" fieldPosition="0"/>
    </format>
    <format dxfId="25301">
      <pivotArea type="all" dataOnly="0" outline="0" fieldPosition="0"/>
    </format>
    <format dxfId="25300">
      <pivotArea outline="0" collapsedLevelsAreSubtotals="1" fieldPosition="0"/>
    </format>
    <format dxfId="25299">
      <pivotArea dataOnly="0" labelOnly="1" grandRow="1" outline="0" fieldPosition="0"/>
    </format>
    <format dxfId="25298">
      <pivotArea grandRow="1" outline="0" collapsedLevelsAreSubtotals="1" fieldPosition="0"/>
    </format>
    <format dxfId="25297">
      <pivotArea dataOnly="0" labelOnly="1" grandRow="1" outline="0" fieldPosition="0"/>
    </format>
    <format dxfId="25296">
      <pivotArea type="all" dataOnly="0" outline="0" fieldPosition="0"/>
    </format>
    <format dxfId="25295">
      <pivotArea outline="0" collapsedLevelsAreSubtotals="1" fieldPosition="0"/>
    </format>
    <format dxfId="25294">
      <pivotArea dataOnly="0" labelOnly="1" grandRow="1" outline="0" fieldPosition="0"/>
    </format>
    <format dxfId="25293">
      <pivotArea grandRow="1" outline="0" collapsedLevelsAreSubtotals="1" fieldPosition="0"/>
    </format>
    <format dxfId="25292">
      <pivotArea dataOnly="0" labelOnly="1" grandRow="1" outline="0" fieldPosition="0"/>
    </format>
    <format dxfId="25291">
      <pivotArea type="all" dataOnly="0" outline="0" fieldPosition="0"/>
    </format>
    <format dxfId="25290">
      <pivotArea outline="0" collapsedLevelsAreSubtotals="1" fieldPosition="0"/>
    </format>
    <format dxfId="25289">
      <pivotArea dataOnly="0" labelOnly="1" grandRow="1" outline="0" fieldPosition="0"/>
    </format>
    <format dxfId="25288">
      <pivotArea type="all" dataOnly="0" outline="0" fieldPosition="0"/>
    </format>
    <format dxfId="25287">
      <pivotArea outline="0" collapsedLevelsAreSubtotals="1" fieldPosition="0"/>
    </format>
    <format dxfId="25286">
      <pivotArea dataOnly="0" labelOnly="1" grandRow="1" outline="0" fieldPosition="0"/>
    </format>
    <format dxfId="25285">
      <pivotArea type="all" dataOnly="0" outline="0" fieldPosition="0"/>
    </format>
    <format dxfId="25284">
      <pivotArea outline="0" collapsedLevelsAreSubtotals="1" fieldPosition="0"/>
    </format>
    <format dxfId="25283">
      <pivotArea dataOnly="0" labelOnly="1" grandRow="1" outline="0" fieldPosition="0"/>
    </format>
    <format dxfId="25282">
      <pivotArea type="all" dataOnly="0" outline="0" fieldPosition="0"/>
    </format>
    <format dxfId="25281">
      <pivotArea outline="0" collapsedLevelsAreSubtotals="1" fieldPosition="0"/>
    </format>
    <format dxfId="25280">
      <pivotArea dataOnly="0" labelOnly="1" grandRow="1" outline="0" fieldPosition="0"/>
    </format>
    <format dxfId="25279">
      <pivotArea type="all" dataOnly="0" outline="0" fieldPosition="0"/>
    </format>
    <format dxfId="25278">
      <pivotArea outline="0" collapsedLevelsAreSubtotals="1" fieldPosition="0"/>
    </format>
    <format dxfId="25277">
      <pivotArea dataOnly="0" labelOnly="1" grandRow="1" outline="0" fieldPosition="0"/>
    </format>
    <format dxfId="25276">
      <pivotArea type="all" dataOnly="0" outline="0" fieldPosition="0"/>
    </format>
    <format dxfId="25275">
      <pivotArea outline="0" collapsedLevelsAreSubtotals="1" fieldPosition="0"/>
    </format>
    <format dxfId="25274">
      <pivotArea dataOnly="0" labelOnly="1" grandRow="1" outline="0" fieldPosition="0"/>
    </format>
    <format dxfId="25273">
      <pivotArea type="all" dataOnly="0" outline="0" fieldPosition="0"/>
    </format>
    <format dxfId="25272">
      <pivotArea outline="0" collapsedLevelsAreSubtotals="1" fieldPosition="0"/>
    </format>
    <format dxfId="25271">
      <pivotArea dataOnly="0" labelOnly="1" grandRow="1" outline="0" fieldPosition="0"/>
    </format>
    <format dxfId="25270">
      <pivotArea type="all" dataOnly="0" outline="0" fieldPosition="0"/>
    </format>
    <format dxfId="25269">
      <pivotArea outline="0" collapsedLevelsAreSubtotals="1" fieldPosition="0"/>
    </format>
    <format dxfId="25268">
      <pivotArea dataOnly="0" labelOnly="1" grandRow="1" outline="0" fieldPosition="0"/>
    </format>
    <format dxfId="25267">
      <pivotArea type="all" dataOnly="0" outline="0" fieldPosition="0"/>
    </format>
    <format dxfId="25266">
      <pivotArea outline="0" collapsedLevelsAreSubtotals="1" fieldPosition="0"/>
    </format>
    <format dxfId="25265">
      <pivotArea dataOnly="0" labelOnly="1" grandRow="1" outline="0" fieldPosition="0"/>
    </format>
    <format dxfId="25264">
      <pivotArea grandRow="1" outline="0" collapsedLevelsAreSubtotals="1" fieldPosition="0"/>
    </format>
    <format dxfId="25263">
      <pivotArea dataOnly="0" labelOnly="1" grandRow="1" outline="0" fieldPosition="0"/>
    </format>
    <format dxfId="25262">
      <pivotArea type="all" dataOnly="0" outline="0" fieldPosition="0"/>
    </format>
    <format dxfId="25261">
      <pivotArea outline="0" collapsedLevelsAreSubtotals="1" fieldPosition="0"/>
    </format>
    <format dxfId="25260">
      <pivotArea dataOnly="0" labelOnly="1" grandRow="1" outline="0" fieldPosition="0"/>
    </format>
    <format dxfId="25259">
      <pivotArea type="all" dataOnly="0" outline="0" fieldPosition="0"/>
    </format>
    <format dxfId="25258">
      <pivotArea outline="0" collapsedLevelsAreSubtotals="1" fieldPosition="0"/>
    </format>
    <format dxfId="25257">
      <pivotArea dataOnly="0" labelOnly="1" grandRow="1" outline="0" fieldPosition="0"/>
    </format>
    <format dxfId="25256">
      <pivotArea type="all" dataOnly="0" outline="0" fieldPosition="0"/>
    </format>
    <format dxfId="25255">
      <pivotArea outline="0" collapsedLevelsAreSubtotals="1" fieldPosition="0"/>
    </format>
    <format dxfId="25254">
      <pivotArea dataOnly="0" labelOnly="1" grandRow="1" outline="0" fieldPosition="0"/>
    </format>
    <format dxfId="25253">
      <pivotArea type="all" dataOnly="0" outline="0" fieldPosition="0"/>
    </format>
    <format dxfId="25252">
      <pivotArea outline="0" collapsedLevelsAreSubtotals="1" fieldPosition="0"/>
    </format>
    <format dxfId="25251">
      <pivotArea dataOnly="0" labelOnly="1" grandRow="1" outline="0" fieldPosition="0"/>
    </format>
    <format dxfId="25250">
      <pivotArea type="all" dataOnly="0" outline="0" fieldPosition="0"/>
    </format>
    <format dxfId="25249">
      <pivotArea outline="0" collapsedLevelsAreSubtotals="1" fieldPosition="0"/>
    </format>
    <format dxfId="25248">
      <pivotArea dataOnly="0" labelOnly="1" grandRow="1" outline="0" fieldPosition="0"/>
    </format>
    <format dxfId="25247">
      <pivotArea outline="0" fieldPosition="0">
        <references count="1">
          <reference field="4294967294" count="1">
            <x v="1"/>
          </reference>
        </references>
      </pivotArea>
    </format>
    <format dxfId="25246">
      <pivotArea type="all" dataOnly="0" outline="0" fieldPosition="0"/>
    </format>
    <format dxfId="25245">
      <pivotArea outline="0" collapsedLevelsAreSubtotals="1" fieldPosition="0"/>
    </format>
    <format dxfId="25244">
      <pivotArea field="24" type="button" dataOnly="0" labelOnly="1" outline="0" axis="axisRow" fieldPosition="0"/>
    </format>
    <format dxfId="25243">
      <pivotArea dataOnly="0" labelOnly="1" grandRow="1" outline="0" fieldPosition="0"/>
    </format>
    <format dxfId="25242">
      <pivotArea dataOnly="0" labelOnly="1" outline="0" fieldPosition="0">
        <references count="1">
          <reference field="4294967294" count="2">
            <x v="0"/>
            <x v="1"/>
          </reference>
        </references>
      </pivotArea>
    </format>
    <format dxfId="25241">
      <pivotArea type="all" dataOnly="0" outline="0" fieldPosition="0"/>
    </format>
    <format dxfId="25240">
      <pivotArea outline="0" collapsedLevelsAreSubtotals="1" fieldPosition="0"/>
    </format>
    <format dxfId="25239">
      <pivotArea field="24" type="button" dataOnly="0" labelOnly="1" outline="0" axis="axisRow" fieldPosition="0"/>
    </format>
    <format dxfId="25238">
      <pivotArea dataOnly="0" labelOnly="1" grandRow="1" outline="0" fieldPosition="0"/>
    </format>
    <format dxfId="25237">
      <pivotArea dataOnly="0" labelOnly="1" outline="0" fieldPosition="0">
        <references count="1">
          <reference field="4294967294" count="2">
            <x v="0"/>
            <x v="1"/>
          </reference>
        </references>
      </pivotArea>
    </format>
    <format dxfId="25236">
      <pivotArea type="all" dataOnly="0" outline="0" fieldPosition="0"/>
    </format>
    <format dxfId="25235">
      <pivotArea outline="0" collapsedLevelsAreSubtotals="1" fieldPosition="0"/>
    </format>
    <format dxfId="25234">
      <pivotArea field="24" type="button" dataOnly="0" labelOnly="1" outline="0" axis="axisRow" fieldPosition="0"/>
    </format>
    <format dxfId="25233">
      <pivotArea dataOnly="0" labelOnly="1" grandRow="1" outline="0" fieldPosition="0"/>
    </format>
    <format dxfId="25232">
      <pivotArea dataOnly="0" labelOnly="1" outline="0" fieldPosition="0">
        <references count="1">
          <reference field="4294967294" count="2">
            <x v="0"/>
            <x v="1"/>
          </reference>
        </references>
      </pivotArea>
    </format>
    <format dxfId="25231">
      <pivotArea type="all" dataOnly="0" outline="0" fieldPosition="0"/>
    </format>
    <format dxfId="25230">
      <pivotArea outline="0" collapsedLevelsAreSubtotals="1" fieldPosition="0"/>
    </format>
    <format dxfId="25229">
      <pivotArea field="24" type="button" dataOnly="0" labelOnly="1" outline="0" axis="axisRow" fieldPosition="0"/>
    </format>
    <format dxfId="25228">
      <pivotArea dataOnly="0" labelOnly="1" grandRow="1" outline="0" fieldPosition="0"/>
    </format>
    <format dxfId="25227">
      <pivotArea dataOnly="0" labelOnly="1" outline="0" fieldPosition="0">
        <references count="1">
          <reference field="4294967294" count="2">
            <x v="0"/>
            <x v="1"/>
          </reference>
        </references>
      </pivotArea>
    </format>
    <format dxfId="25226">
      <pivotArea type="all" dataOnly="0" outline="0" fieldPosition="0"/>
    </format>
    <format dxfId="25225">
      <pivotArea outline="0" collapsedLevelsAreSubtotals="1" fieldPosition="0"/>
    </format>
    <format dxfId="25224">
      <pivotArea field="24" type="button" dataOnly="0" labelOnly="1" outline="0" axis="axisRow" fieldPosition="0"/>
    </format>
    <format dxfId="25223">
      <pivotArea dataOnly="0" labelOnly="1" grandRow="1" outline="0" fieldPosition="0"/>
    </format>
    <format dxfId="25222">
      <pivotArea dataOnly="0" labelOnly="1" outline="0" fieldPosition="0">
        <references count="1">
          <reference field="4294967294" count="2">
            <x v="0"/>
            <x v="1"/>
          </reference>
        </references>
      </pivotArea>
    </format>
    <format dxfId="25221">
      <pivotArea type="all" dataOnly="0" outline="0" fieldPosition="0"/>
    </format>
    <format dxfId="25220">
      <pivotArea outline="0" collapsedLevelsAreSubtotals="1" fieldPosition="0"/>
    </format>
    <format dxfId="25219">
      <pivotArea field="24" type="button" dataOnly="0" labelOnly="1" outline="0" axis="axisRow" fieldPosition="0"/>
    </format>
    <format dxfId="25218">
      <pivotArea dataOnly="0" labelOnly="1" grandRow="1" outline="0" fieldPosition="0"/>
    </format>
    <format dxfId="25217">
      <pivotArea dataOnly="0" labelOnly="1" outline="0" fieldPosition="0">
        <references count="1">
          <reference field="4294967294" count="2">
            <x v="0"/>
            <x v="1"/>
          </reference>
        </references>
      </pivotArea>
    </format>
    <format dxfId="25216">
      <pivotArea type="all" dataOnly="0" outline="0" fieldPosition="0"/>
    </format>
    <format dxfId="25215">
      <pivotArea outline="0" collapsedLevelsAreSubtotals="1" fieldPosition="0"/>
    </format>
    <format dxfId="25214">
      <pivotArea field="24" type="button" dataOnly="0" labelOnly="1" outline="0" axis="axisRow" fieldPosition="0"/>
    </format>
    <format dxfId="25213">
      <pivotArea dataOnly="0" labelOnly="1" grandRow="1" outline="0" fieldPosition="0"/>
    </format>
    <format dxfId="25212">
      <pivotArea dataOnly="0" labelOnly="1" outline="0" fieldPosition="0">
        <references count="1">
          <reference field="4294967294" count="2">
            <x v="0"/>
            <x v="1"/>
          </reference>
        </references>
      </pivotArea>
    </format>
    <format dxfId="25211">
      <pivotArea type="all" dataOnly="0" outline="0" fieldPosition="0"/>
    </format>
    <format dxfId="25210">
      <pivotArea outline="0" collapsedLevelsAreSubtotals="1" fieldPosition="0"/>
    </format>
    <format dxfId="25209">
      <pivotArea field="24" type="button" dataOnly="0" labelOnly="1" outline="0" axis="axisRow" fieldPosition="0"/>
    </format>
    <format dxfId="25208">
      <pivotArea dataOnly="0" labelOnly="1" grandRow="1" outline="0" fieldPosition="0"/>
    </format>
    <format dxfId="25207">
      <pivotArea dataOnly="0" labelOnly="1" outline="0" fieldPosition="0">
        <references count="1">
          <reference field="4294967294" count="2">
            <x v="0"/>
            <x v="1"/>
          </reference>
        </references>
      </pivotArea>
    </format>
    <format dxfId="25206">
      <pivotArea field="24" type="button" dataOnly="0" labelOnly="1" outline="0" axis="axisRow" fieldPosition="0"/>
    </format>
    <format dxfId="25205">
      <pivotArea dataOnly="0" labelOnly="1" outline="0" fieldPosition="0">
        <references count="1">
          <reference field="4294967294" count="2">
            <x v="0"/>
            <x v="1"/>
          </reference>
        </references>
      </pivotArea>
    </format>
    <format dxfId="25204">
      <pivotArea grandRow="1" outline="0" collapsedLevelsAreSubtotals="1" fieldPosition="0"/>
    </format>
    <format dxfId="25203">
      <pivotArea dataOnly="0" labelOnly="1" grandRow="1" outline="0" fieldPosition="0"/>
    </format>
    <format dxfId="25202">
      <pivotArea dataOnly="0" labelOnly="1" outline="0" fieldPosition="0">
        <references count="1">
          <reference field="4294967294" count="1">
            <x v="1"/>
          </reference>
        </references>
      </pivotArea>
    </format>
    <format dxfId="25201">
      <pivotArea type="all" dataOnly="0" outline="0" fieldPosition="0"/>
    </format>
    <format dxfId="25200">
      <pivotArea outline="0" collapsedLevelsAreSubtotals="1" fieldPosition="0"/>
    </format>
    <format dxfId="25199">
      <pivotArea field="24" type="button" dataOnly="0" labelOnly="1" outline="0" axis="axisRow" fieldPosition="0"/>
    </format>
    <format dxfId="25198">
      <pivotArea dataOnly="0" labelOnly="1" grandRow="1" outline="0" fieldPosition="0"/>
    </format>
    <format dxfId="25197">
      <pivotArea dataOnly="0" labelOnly="1" outline="0" fieldPosition="0">
        <references count="1">
          <reference field="4294967294" count="2">
            <x v="0"/>
            <x v="1"/>
          </reference>
        </references>
      </pivotArea>
    </format>
    <format dxfId="25196">
      <pivotArea type="all" dataOnly="0" outline="0" fieldPosition="0"/>
    </format>
    <format dxfId="25195">
      <pivotArea outline="0" collapsedLevelsAreSubtotals="1" fieldPosition="0"/>
    </format>
    <format dxfId="25194">
      <pivotArea field="24" type="button" dataOnly="0" labelOnly="1" outline="0" axis="axisRow" fieldPosition="0"/>
    </format>
    <format dxfId="25193">
      <pivotArea dataOnly="0" labelOnly="1" grandRow="1" outline="0" fieldPosition="0"/>
    </format>
    <format dxfId="25192">
      <pivotArea dataOnly="0" labelOnly="1" outline="0" fieldPosition="0">
        <references count="1">
          <reference field="4294967294" count="2">
            <x v="0"/>
            <x v="1"/>
          </reference>
        </references>
      </pivotArea>
    </format>
    <format dxfId="25191">
      <pivotArea type="all" dataOnly="0" outline="0" fieldPosition="0"/>
    </format>
    <format dxfId="25190">
      <pivotArea outline="0" collapsedLevelsAreSubtotals="1" fieldPosition="0"/>
    </format>
    <format dxfId="25189">
      <pivotArea field="24" type="button" dataOnly="0" labelOnly="1" outline="0" axis="axisRow" fieldPosition="0"/>
    </format>
    <format dxfId="25188">
      <pivotArea dataOnly="0" labelOnly="1" grandRow="1" outline="0" fieldPosition="0"/>
    </format>
    <format dxfId="25187">
      <pivotArea dataOnly="0" labelOnly="1" outline="0" fieldPosition="0">
        <references count="1">
          <reference field="4294967294" count="2">
            <x v="0"/>
            <x v="1"/>
          </reference>
        </references>
      </pivotArea>
    </format>
    <format dxfId="25186">
      <pivotArea type="all" dataOnly="0" outline="0" fieldPosition="0"/>
    </format>
    <format dxfId="25185">
      <pivotArea outline="0" collapsedLevelsAreSubtotals="1" fieldPosition="0"/>
    </format>
    <format dxfId="25184">
      <pivotArea field="24" type="button" dataOnly="0" labelOnly="1" outline="0" axis="axisRow" fieldPosition="0"/>
    </format>
    <format dxfId="25183">
      <pivotArea dataOnly="0" labelOnly="1" grandRow="1" outline="0" fieldPosition="0"/>
    </format>
    <format dxfId="25182">
      <pivotArea dataOnly="0" labelOnly="1" outline="0" fieldPosition="0">
        <references count="1">
          <reference field="4294967294" count="2">
            <x v="0"/>
            <x v="1"/>
          </reference>
        </references>
      </pivotArea>
    </format>
    <format dxfId="25181">
      <pivotArea type="all" dataOnly="0" outline="0" fieldPosition="0"/>
    </format>
    <format dxfId="25180">
      <pivotArea outline="0" collapsedLevelsAreSubtotals="1" fieldPosition="0"/>
    </format>
    <format dxfId="25179">
      <pivotArea field="24" type="button" dataOnly="0" labelOnly="1" outline="0" axis="axisRow" fieldPosition="0"/>
    </format>
    <format dxfId="25178">
      <pivotArea dataOnly="0" labelOnly="1" grandRow="1" outline="0" fieldPosition="0"/>
    </format>
    <format dxfId="25177">
      <pivotArea dataOnly="0" labelOnly="1" outline="0" fieldPosition="0">
        <references count="1">
          <reference field="4294967294" count="2">
            <x v="0"/>
            <x v="1"/>
          </reference>
        </references>
      </pivotArea>
    </format>
    <format dxfId="25176">
      <pivotArea type="all" dataOnly="0" outline="0" fieldPosition="0"/>
    </format>
    <format dxfId="25175">
      <pivotArea outline="0" collapsedLevelsAreSubtotals="1" fieldPosition="0"/>
    </format>
    <format dxfId="25174">
      <pivotArea field="24" type="button" dataOnly="0" labelOnly="1" outline="0" axis="axisRow" fieldPosition="0"/>
    </format>
    <format dxfId="25173">
      <pivotArea dataOnly="0" labelOnly="1" grandRow="1" outline="0" fieldPosition="0"/>
    </format>
    <format dxfId="25172">
      <pivotArea dataOnly="0" labelOnly="1" outline="0" fieldPosition="0">
        <references count="1">
          <reference field="4294967294" count="2">
            <x v="0"/>
            <x v="1"/>
          </reference>
        </references>
      </pivotArea>
    </format>
    <format dxfId="25171">
      <pivotArea type="all" dataOnly="0" outline="0" fieldPosition="0"/>
    </format>
    <format dxfId="25170">
      <pivotArea outline="0" collapsedLevelsAreSubtotals="1" fieldPosition="0"/>
    </format>
    <format dxfId="25169">
      <pivotArea field="24" type="button" dataOnly="0" labelOnly="1" outline="0" axis="axisRow" fieldPosition="0"/>
    </format>
    <format dxfId="25168">
      <pivotArea dataOnly="0" labelOnly="1" grandRow="1" outline="0" fieldPosition="0"/>
    </format>
    <format dxfId="25167">
      <pivotArea dataOnly="0" labelOnly="1" outline="0" fieldPosition="0">
        <references count="1">
          <reference field="4294967294" count="2">
            <x v="0"/>
            <x v="1"/>
          </reference>
        </references>
      </pivotArea>
    </format>
    <format dxfId="25166">
      <pivotArea type="all" dataOnly="0" outline="0" fieldPosition="0"/>
    </format>
    <format dxfId="25165">
      <pivotArea outline="0" collapsedLevelsAreSubtotals="1" fieldPosition="0"/>
    </format>
    <format dxfId="25164">
      <pivotArea field="24" type="button" dataOnly="0" labelOnly="1" outline="0" axis="axisRow" fieldPosition="0"/>
    </format>
    <format dxfId="25163">
      <pivotArea dataOnly="0" labelOnly="1" grandRow="1" outline="0" fieldPosition="0"/>
    </format>
    <format dxfId="25162">
      <pivotArea dataOnly="0" labelOnly="1" outline="0" fieldPosition="0">
        <references count="1">
          <reference field="4294967294" count="2">
            <x v="0"/>
            <x v="1"/>
          </reference>
        </references>
      </pivotArea>
    </format>
    <format dxfId="25161">
      <pivotArea field="24" type="button" dataOnly="0" labelOnly="1" outline="0" axis="axisRow" fieldPosition="0"/>
    </format>
    <format dxfId="25160">
      <pivotArea dataOnly="0" labelOnly="1" outline="0" fieldPosition="0">
        <references count="1">
          <reference field="4294967294" count="2">
            <x v="0"/>
            <x v="1"/>
          </reference>
        </references>
      </pivotArea>
    </format>
    <format dxfId="25159">
      <pivotArea type="all" dataOnly="0" outline="0" fieldPosition="0"/>
    </format>
    <format dxfId="25158">
      <pivotArea outline="0" collapsedLevelsAreSubtotals="1" fieldPosition="0"/>
    </format>
    <format dxfId="25157">
      <pivotArea field="24" type="button" dataOnly="0" labelOnly="1" outline="0" axis="axisRow" fieldPosition="0"/>
    </format>
    <format dxfId="25156">
      <pivotArea dataOnly="0" labelOnly="1" grandRow="1" outline="0" fieldPosition="0"/>
    </format>
    <format dxfId="25155">
      <pivotArea dataOnly="0" labelOnly="1" outline="0" fieldPosition="0">
        <references count="1">
          <reference field="4294967294" count="2">
            <x v="0"/>
            <x v="1"/>
          </reference>
        </references>
      </pivotArea>
    </format>
    <format dxfId="25154">
      <pivotArea type="all" dataOnly="0" outline="0" fieldPosition="0"/>
    </format>
    <format dxfId="25153">
      <pivotArea outline="0" collapsedLevelsAreSubtotals="1" fieldPosition="0"/>
    </format>
    <format dxfId="25152">
      <pivotArea field="24" type="button" dataOnly="0" labelOnly="1" outline="0" axis="axisRow" fieldPosition="0"/>
    </format>
    <format dxfId="25151">
      <pivotArea dataOnly="0" labelOnly="1" grandRow="1" outline="0" fieldPosition="0"/>
    </format>
    <format dxfId="25150">
      <pivotArea dataOnly="0" labelOnly="1" outline="0" fieldPosition="0">
        <references count="1">
          <reference field="4294967294" count="2">
            <x v="0"/>
            <x v="1"/>
          </reference>
        </references>
      </pivotArea>
    </format>
    <format dxfId="25149">
      <pivotArea type="all" dataOnly="0" outline="0" fieldPosition="0"/>
    </format>
    <format dxfId="25148">
      <pivotArea outline="0" collapsedLevelsAreSubtotals="1" fieldPosition="0"/>
    </format>
    <format dxfId="25147">
      <pivotArea field="24" type="button" dataOnly="0" labelOnly="1" outline="0" axis="axisRow" fieldPosition="0"/>
    </format>
    <format dxfId="25146">
      <pivotArea dataOnly="0" labelOnly="1" grandRow="1" outline="0" fieldPosition="0"/>
    </format>
    <format dxfId="25145">
      <pivotArea dataOnly="0" labelOnly="1" outline="0" fieldPosition="0">
        <references count="1">
          <reference field="4294967294" count="2">
            <x v="0"/>
            <x v="1"/>
          </reference>
        </references>
      </pivotArea>
    </format>
    <format dxfId="25144">
      <pivotArea grandRow="1" outline="0" collapsedLevelsAreSubtotals="1" fieldPosition="0"/>
    </format>
    <format dxfId="25143">
      <pivotArea dataOnly="0" labelOnly="1" grandRow="1" outline="0" fieldPosition="0"/>
    </format>
    <format dxfId="25142">
      <pivotArea grandRow="1" outline="0" collapsedLevelsAreSubtotals="1" fieldPosition="0"/>
    </format>
    <format dxfId="25141">
      <pivotArea dataOnly="0" labelOnly="1" grandRow="1" outline="0" fieldPosition="0"/>
    </format>
    <format dxfId="25140">
      <pivotArea type="all" dataOnly="0" outline="0" fieldPosition="0"/>
    </format>
    <format dxfId="25139">
      <pivotArea outline="0" collapsedLevelsAreSubtotals="1" fieldPosition="0"/>
    </format>
    <format dxfId="25138">
      <pivotArea field="24" type="button" dataOnly="0" labelOnly="1" outline="0" axis="axisRow" fieldPosition="0"/>
    </format>
    <format dxfId="25137">
      <pivotArea dataOnly="0" labelOnly="1" grandRow="1" outline="0" fieldPosition="0"/>
    </format>
    <format dxfId="25136">
      <pivotArea dataOnly="0" labelOnly="1" outline="0" fieldPosition="0">
        <references count="1">
          <reference field="4294967294" count="2">
            <x v="0"/>
            <x v="1"/>
          </reference>
        </references>
      </pivotArea>
    </format>
    <format dxfId="25135">
      <pivotArea type="all" dataOnly="0" outline="0" fieldPosition="0"/>
    </format>
    <format dxfId="25134">
      <pivotArea outline="0" collapsedLevelsAreSubtotals="1" fieldPosition="0"/>
    </format>
    <format dxfId="25133">
      <pivotArea field="24" type="button" dataOnly="0" labelOnly="1" outline="0" axis="axisRow" fieldPosition="0"/>
    </format>
    <format dxfId="25132">
      <pivotArea dataOnly="0" labelOnly="1" grandRow="1" outline="0" fieldPosition="0"/>
    </format>
    <format dxfId="25131">
      <pivotArea dataOnly="0" labelOnly="1" outline="0" fieldPosition="0">
        <references count="1">
          <reference field="4294967294" count="2">
            <x v="0"/>
            <x v="1"/>
          </reference>
        </references>
      </pivotArea>
    </format>
    <format dxfId="25130">
      <pivotArea type="all" dataOnly="0" outline="0" fieldPosition="0"/>
    </format>
    <format dxfId="25129">
      <pivotArea outline="0" collapsedLevelsAreSubtotals="1" fieldPosition="0"/>
    </format>
    <format dxfId="25128">
      <pivotArea field="24" type="button" dataOnly="0" labelOnly="1" outline="0" axis="axisRow" fieldPosition="0"/>
    </format>
    <format dxfId="25127">
      <pivotArea dataOnly="0" labelOnly="1" grandRow="1" outline="0" fieldPosition="0"/>
    </format>
    <format dxfId="25126">
      <pivotArea dataOnly="0" labelOnly="1" outline="0" fieldPosition="0">
        <references count="1">
          <reference field="4294967294" count="2">
            <x v="0"/>
            <x v="1"/>
          </reference>
        </references>
      </pivotArea>
    </format>
    <format dxfId="25125">
      <pivotArea type="all" dataOnly="0" outline="0" fieldPosition="0"/>
    </format>
    <format dxfId="25124">
      <pivotArea outline="0" collapsedLevelsAreSubtotals="1" fieldPosition="0"/>
    </format>
    <format dxfId="25123">
      <pivotArea field="24" type="button" dataOnly="0" labelOnly="1" outline="0" axis="axisRow" fieldPosition="0"/>
    </format>
    <format dxfId="25122">
      <pivotArea dataOnly="0" labelOnly="1" grandRow="1" outline="0" fieldPosition="0"/>
    </format>
    <format dxfId="25121">
      <pivotArea dataOnly="0" labelOnly="1" outline="0" fieldPosition="0">
        <references count="1">
          <reference field="4294967294" count="2">
            <x v="0"/>
            <x v="1"/>
          </reference>
        </references>
      </pivotArea>
    </format>
    <format dxfId="25120">
      <pivotArea type="all" dataOnly="0" outline="0" fieldPosition="0"/>
    </format>
    <format dxfId="25119">
      <pivotArea outline="0" collapsedLevelsAreSubtotals="1" fieldPosition="0"/>
    </format>
    <format dxfId="25118">
      <pivotArea field="24" type="button" dataOnly="0" labelOnly="1" outline="0" axis="axisRow" fieldPosition="0"/>
    </format>
    <format dxfId="25117">
      <pivotArea dataOnly="0" labelOnly="1" grandRow="1" outline="0" fieldPosition="0"/>
    </format>
    <format dxfId="25116">
      <pivotArea dataOnly="0" labelOnly="1" outline="0" fieldPosition="0">
        <references count="1">
          <reference field="4294967294" count="2">
            <x v="0"/>
            <x v="1"/>
          </reference>
        </references>
      </pivotArea>
    </format>
    <format dxfId="25115">
      <pivotArea type="all" dataOnly="0" outline="0" fieldPosition="0"/>
    </format>
    <format dxfId="25114">
      <pivotArea outline="0" collapsedLevelsAreSubtotals="1" fieldPosition="0"/>
    </format>
    <format dxfId="25113">
      <pivotArea field="24" type="button" dataOnly="0" labelOnly="1" outline="0" axis="axisRow" fieldPosition="0"/>
    </format>
    <format dxfId="25112">
      <pivotArea dataOnly="0" labelOnly="1" grandRow="1" outline="0" fieldPosition="0"/>
    </format>
    <format dxfId="25111">
      <pivotArea dataOnly="0" labelOnly="1" outline="0" fieldPosition="0">
        <references count="1">
          <reference field="4294967294" count="2">
            <x v="0"/>
            <x v="1"/>
          </reference>
        </references>
      </pivotArea>
    </format>
    <format dxfId="25110">
      <pivotArea type="all" dataOnly="0" outline="0" fieldPosition="0"/>
    </format>
    <format dxfId="25109">
      <pivotArea outline="0" collapsedLevelsAreSubtotals="1" fieldPosition="0"/>
    </format>
    <format dxfId="25108">
      <pivotArea field="24" type="button" dataOnly="0" labelOnly="1" outline="0" axis="axisRow" fieldPosition="0"/>
    </format>
    <format dxfId="25107">
      <pivotArea dataOnly="0" labelOnly="1" grandRow="1" outline="0" fieldPosition="0"/>
    </format>
    <format dxfId="25106">
      <pivotArea dataOnly="0" labelOnly="1" outline="0" fieldPosition="0">
        <references count="1">
          <reference field="4294967294" count="2">
            <x v="0"/>
            <x v="1"/>
          </reference>
        </references>
      </pivotArea>
    </format>
    <format dxfId="25105">
      <pivotArea type="all" dataOnly="0" outline="0" fieldPosition="0"/>
    </format>
    <format dxfId="25104">
      <pivotArea outline="0" collapsedLevelsAreSubtotals="1" fieldPosition="0"/>
    </format>
    <format dxfId="25103">
      <pivotArea field="24" type="button" dataOnly="0" labelOnly="1" outline="0" axis="axisRow" fieldPosition="0"/>
    </format>
    <format dxfId="25102">
      <pivotArea dataOnly="0" labelOnly="1" grandRow="1" outline="0" fieldPosition="0"/>
    </format>
    <format dxfId="25101">
      <pivotArea dataOnly="0" labelOnly="1" outline="0" fieldPosition="0">
        <references count="1">
          <reference field="4294967294" count="2">
            <x v="0"/>
            <x v="1"/>
          </reference>
        </references>
      </pivotArea>
    </format>
    <format dxfId="25100">
      <pivotArea type="all" dataOnly="0" outline="0" fieldPosition="0"/>
    </format>
    <format dxfId="25099">
      <pivotArea outline="0" collapsedLevelsAreSubtotals="1" fieldPosition="0"/>
    </format>
    <format dxfId="25098">
      <pivotArea field="24" type="button" dataOnly="0" labelOnly="1" outline="0" axis="axisRow" fieldPosition="0"/>
    </format>
    <format dxfId="25097">
      <pivotArea dataOnly="0" labelOnly="1" grandRow="1" outline="0" fieldPosition="0"/>
    </format>
    <format dxfId="25096">
      <pivotArea dataOnly="0" labelOnly="1" outline="0" fieldPosition="0">
        <references count="1">
          <reference field="4294967294" count="2">
            <x v="0"/>
            <x v="1"/>
          </reference>
        </references>
      </pivotArea>
    </format>
    <format dxfId="25095">
      <pivotArea type="all" dataOnly="0" outline="0" fieldPosition="0"/>
    </format>
    <format dxfId="25094">
      <pivotArea outline="0" collapsedLevelsAreSubtotals="1" fieldPosition="0"/>
    </format>
    <format dxfId="25093">
      <pivotArea field="24" type="button" dataOnly="0" labelOnly="1" outline="0" axis="axisRow" fieldPosition="0"/>
    </format>
    <format dxfId="25092">
      <pivotArea dataOnly="0" labelOnly="1" grandRow="1" outline="0" fieldPosition="0"/>
    </format>
    <format dxfId="25091">
      <pivotArea dataOnly="0" labelOnly="1" outline="0" fieldPosition="0">
        <references count="1">
          <reference field="4294967294" count="2">
            <x v="0"/>
            <x v="1"/>
          </reference>
        </references>
      </pivotArea>
    </format>
    <format dxfId="25090">
      <pivotArea type="all" dataOnly="0" outline="0" fieldPosition="0"/>
    </format>
    <format dxfId="25089">
      <pivotArea outline="0" collapsedLevelsAreSubtotals="1" fieldPosition="0"/>
    </format>
    <format dxfId="25088">
      <pivotArea field="24" type="button" dataOnly="0" labelOnly="1" outline="0" axis="axisRow" fieldPosition="0"/>
    </format>
    <format dxfId="25087">
      <pivotArea dataOnly="0" labelOnly="1" grandRow="1" outline="0" fieldPosition="0"/>
    </format>
    <format dxfId="25086">
      <pivotArea dataOnly="0" labelOnly="1" outline="0" fieldPosition="0">
        <references count="1">
          <reference field="4294967294" count="2">
            <x v="0"/>
            <x v="1"/>
          </reference>
        </references>
      </pivotArea>
    </format>
    <format dxfId="25085">
      <pivotArea type="all" dataOnly="0" outline="0" fieldPosition="0"/>
    </format>
    <format dxfId="25084">
      <pivotArea outline="0" collapsedLevelsAreSubtotals="1" fieldPosition="0"/>
    </format>
    <format dxfId="25083">
      <pivotArea field="24" type="button" dataOnly="0" labelOnly="1" outline="0" axis="axisRow" fieldPosition="0"/>
    </format>
    <format dxfId="25082">
      <pivotArea dataOnly="0" labelOnly="1" grandRow="1" outline="0" fieldPosition="0"/>
    </format>
    <format dxfId="25081">
      <pivotArea dataOnly="0" labelOnly="1" outline="0" fieldPosition="0">
        <references count="1">
          <reference field="4294967294" count="2">
            <x v="0"/>
            <x v="1"/>
          </reference>
        </references>
      </pivotArea>
    </format>
    <format dxfId="25080">
      <pivotArea type="all" dataOnly="0" outline="0" fieldPosition="0"/>
    </format>
    <format dxfId="25079">
      <pivotArea outline="0" collapsedLevelsAreSubtotals="1" fieldPosition="0"/>
    </format>
    <format dxfId="25078">
      <pivotArea field="24" type="button" dataOnly="0" labelOnly="1" outline="0" axis="axisRow" fieldPosition="0"/>
    </format>
    <format dxfId="25077">
      <pivotArea dataOnly="0" labelOnly="1" grandRow="1" outline="0" fieldPosition="0"/>
    </format>
    <format dxfId="25076">
      <pivotArea dataOnly="0" labelOnly="1" outline="0" fieldPosition="0">
        <references count="1">
          <reference field="4294967294" count="2">
            <x v="0"/>
            <x v="1"/>
          </reference>
        </references>
      </pivotArea>
    </format>
    <format dxfId="25075">
      <pivotArea type="all" dataOnly="0" outline="0" fieldPosition="0"/>
    </format>
    <format dxfId="25074">
      <pivotArea outline="0" collapsedLevelsAreSubtotals="1" fieldPosition="0"/>
    </format>
    <format dxfId="25073">
      <pivotArea field="24" type="button" dataOnly="0" labelOnly="1" outline="0" axis="axisRow" fieldPosition="0"/>
    </format>
    <format dxfId="25072">
      <pivotArea dataOnly="0" labelOnly="1" grandRow="1" outline="0" fieldPosition="0"/>
    </format>
    <format dxfId="25071">
      <pivotArea dataOnly="0" labelOnly="1" outline="0" fieldPosition="0">
        <references count="1">
          <reference field="4294967294" count="2">
            <x v="0"/>
            <x v="1"/>
          </reference>
        </references>
      </pivotArea>
    </format>
    <format dxfId="25070">
      <pivotArea type="all" dataOnly="0" outline="0" fieldPosition="0"/>
    </format>
    <format dxfId="25069">
      <pivotArea outline="0" collapsedLevelsAreSubtotals="1" fieldPosition="0"/>
    </format>
    <format dxfId="25068">
      <pivotArea field="24" type="button" dataOnly="0" labelOnly="1" outline="0" axis="axisRow" fieldPosition="0"/>
    </format>
    <format dxfId="25067">
      <pivotArea dataOnly="0" labelOnly="1" grandRow="1" outline="0" fieldPosition="0"/>
    </format>
    <format dxfId="25066">
      <pivotArea dataOnly="0" labelOnly="1" outline="0" fieldPosition="0">
        <references count="1">
          <reference field="4294967294" count="2">
            <x v="0"/>
            <x v="1"/>
          </reference>
        </references>
      </pivotArea>
    </format>
    <format dxfId="25065">
      <pivotArea type="all" dataOnly="0" outline="0" fieldPosition="0"/>
    </format>
    <format dxfId="25064">
      <pivotArea outline="0" collapsedLevelsAreSubtotals="1" fieldPosition="0"/>
    </format>
    <format dxfId="25063">
      <pivotArea field="24" type="button" dataOnly="0" labelOnly="1" outline="0" axis="axisRow" fieldPosition="0"/>
    </format>
    <format dxfId="25062">
      <pivotArea dataOnly="0" labelOnly="1" grandRow="1" outline="0" fieldPosition="0"/>
    </format>
    <format dxfId="25061">
      <pivotArea dataOnly="0" labelOnly="1" outline="0" fieldPosition="0">
        <references count="1">
          <reference field="4294967294" count="2">
            <x v="0"/>
            <x v="1"/>
          </reference>
        </references>
      </pivotArea>
    </format>
    <format dxfId="25060">
      <pivotArea type="all" dataOnly="0" outline="0" fieldPosition="0"/>
    </format>
    <format dxfId="25059">
      <pivotArea outline="0" collapsedLevelsAreSubtotals="1" fieldPosition="0"/>
    </format>
    <format dxfId="25058">
      <pivotArea field="24" type="button" dataOnly="0" labelOnly="1" outline="0" axis="axisRow" fieldPosition="0"/>
    </format>
    <format dxfId="25057">
      <pivotArea dataOnly="0" labelOnly="1" grandRow="1" outline="0" fieldPosition="0"/>
    </format>
    <format dxfId="25056">
      <pivotArea dataOnly="0" labelOnly="1" outline="0" fieldPosition="0">
        <references count="1">
          <reference field="4294967294" count="2">
            <x v="0"/>
            <x v="1"/>
          </reference>
        </references>
      </pivotArea>
    </format>
    <format dxfId="25055">
      <pivotArea type="all" dataOnly="0" outline="0" fieldPosition="0"/>
    </format>
    <format dxfId="25054">
      <pivotArea outline="0" collapsedLevelsAreSubtotals="1" fieldPosition="0"/>
    </format>
    <format dxfId="25053">
      <pivotArea field="24" type="button" dataOnly="0" labelOnly="1" outline="0" axis="axisRow" fieldPosition="0"/>
    </format>
    <format dxfId="25052">
      <pivotArea dataOnly="0" labelOnly="1" grandRow="1" outline="0" fieldPosition="0"/>
    </format>
    <format dxfId="25051">
      <pivotArea dataOnly="0" labelOnly="1" outline="0" fieldPosition="0">
        <references count="1">
          <reference field="4294967294" count="2">
            <x v="0"/>
            <x v="1"/>
          </reference>
        </references>
      </pivotArea>
    </format>
    <format dxfId="25050">
      <pivotArea type="all" dataOnly="0" outline="0" fieldPosition="0"/>
    </format>
    <format dxfId="25049">
      <pivotArea outline="0" collapsedLevelsAreSubtotals="1" fieldPosition="0"/>
    </format>
    <format dxfId="25048">
      <pivotArea field="24" type="button" dataOnly="0" labelOnly="1" outline="0" axis="axisRow" fieldPosition="0"/>
    </format>
    <format dxfId="25047">
      <pivotArea dataOnly="0" labelOnly="1" grandRow="1" outline="0" fieldPosition="0"/>
    </format>
    <format dxfId="25046">
      <pivotArea dataOnly="0" labelOnly="1" outline="0" fieldPosition="0">
        <references count="1">
          <reference field="4294967294" count="2">
            <x v="0"/>
            <x v="1"/>
          </reference>
        </references>
      </pivotArea>
    </format>
    <format dxfId="25045">
      <pivotArea type="all" dataOnly="0" outline="0" fieldPosition="0"/>
    </format>
    <format dxfId="25044">
      <pivotArea outline="0" collapsedLevelsAreSubtotals="1" fieldPosition="0"/>
    </format>
    <format dxfId="25043">
      <pivotArea field="24" type="button" dataOnly="0" labelOnly="1" outline="0" axis="axisRow" fieldPosition="0"/>
    </format>
    <format dxfId="25042">
      <pivotArea dataOnly="0" labelOnly="1" grandRow="1" outline="0" fieldPosition="0"/>
    </format>
    <format dxfId="25041">
      <pivotArea dataOnly="0" labelOnly="1" outline="0" fieldPosition="0">
        <references count="1">
          <reference field="4294967294" count="2">
            <x v="0"/>
            <x v="1"/>
          </reference>
        </references>
      </pivotArea>
    </format>
    <format dxfId="25040">
      <pivotArea type="all" dataOnly="0" outline="0" fieldPosition="0"/>
    </format>
    <format dxfId="25039">
      <pivotArea outline="0" collapsedLevelsAreSubtotals="1" fieldPosition="0"/>
    </format>
    <format dxfId="25038">
      <pivotArea field="24" type="button" dataOnly="0" labelOnly="1" outline="0" axis="axisRow" fieldPosition="0"/>
    </format>
    <format dxfId="25037">
      <pivotArea dataOnly="0" labelOnly="1" grandRow="1" outline="0" fieldPosition="0"/>
    </format>
    <format dxfId="25036">
      <pivotArea dataOnly="0" labelOnly="1" outline="0" fieldPosition="0">
        <references count="1">
          <reference field="4294967294" count="2">
            <x v="0"/>
            <x v="1"/>
          </reference>
        </references>
      </pivotArea>
    </format>
    <format dxfId="25035">
      <pivotArea type="all" dataOnly="0" outline="0" fieldPosition="0"/>
    </format>
    <format dxfId="25034">
      <pivotArea outline="0" collapsedLevelsAreSubtotals="1" fieldPosition="0"/>
    </format>
    <format dxfId="25033">
      <pivotArea field="24" type="button" dataOnly="0" labelOnly="1" outline="0" axis="axisRow" fieldPosition="0"/>
    </format>
    <format dxfId="25032">
      <pivotArea dataOnly="0" labelOnly="1" grandRow="1" outline="0" fieldPosition="0"/>
    </format>
    <format dxfId="25031">
      <pivotArea dataOnly="0" labelOnly="1" outline="0" fieldPosition="0">
        <references count="1">
          <reference field="4294967294" count="2">
            <x v="0"/>
            <x v="1"/>
          </reference>
        </references>
      </pivotArea>
    </format>
    <format dxfId="25030">
      <pivotArea type="all" dataOnly="0" outline="0" fieldPosition="0"/>
    </format>
    <format dxfId="25029">
      <pivotArea outline="0" collapsedLevelsAreSubtotals="1" fieldPosition="0"/>
    </format>
    <format dxfId="25028">
      <pivotArea field="24" type="button" dataOnly="0" labelOnly="1" outline="0" axis="axisRow" fieldPosition="0"/>
    </format>
    <format dxfId="25027">
      <pivotArea dataOnly="0" labelOnly="1" grandRow="1" outline="0" fieldPosition="0"/>
    </format>
    <format dxfId="25026">
      <pivotArea dataOnly="0" labelOnly="1" outline="0" fieldPosition="0">
        <references count="1">
          <reference field="4294967294" count="2">
            <x v="0"/>
            <x v="1"/>
          </reference>
        </references>
      </pivotArea>
    </format>
    <format dxfId="25025">
      <pivotArea grandRow="1" outline="0" collapsedLevelsAreSubtotals="1" fieldPosition="0"/>
    </format>
    <format dxfId="25024">
      <pivotArea dataOnly="0" labelOnly="1" grandRow="1" outline="0" fieldPosition="0"/>
    </format>
    <format dxfId="25023">
      <pivotArea type="all" dataOnly="0" outline="0" fieldPosition="0"/>
    </format>
    <format dxfId="25022">
      <pivotArea outline="0" collapsedLevelsAreSubtotals="1" fieldPosition="0"/>
    </format>
    <format dxfId="25021">
      <pivotArea field="24" type="button" dataOnly="0" labelOnly="1" outline="0" axis="axisRow" fieldPosition="0"/>
    </format>
    <format dxfId="25020">
      <pivotArea dataOnly="0" labelOnly="1" grandRow="1" outline="0" fieldPosition="0"/>
    </format>
    <format dxfId="25019">
      <pivotArea dataOnly="0" labelOnly="1" outline="0" fieldPosition="0">
        <references count="1">
          <reference field="4294967294" count="2">
            <x v="0"/>
            <x v="1"/>
          </reference>
        </references>
      </pivotArea>
    </format>
    <format dxfId="25018">
      <pivotArea grandRow="1" outline="0" collapsedLevelsAreSubtotals="1" fieldPosition="0"/>
    </format>
    <format dxfId="25017">
      <pivotArea dataOnly="0" labelOnly="1" grandRow="1" outline="0" fieldPosition="0"/>
    </format>
    <format dxfId="25016">
      <pivotArea type="all" dataOnly="0" outline="0" fieldPosition="0"/>
    </format>
    <format dxfId="25015">
      <pivotArea outline="0" collapsedLevelsAreSubtotals="1" fieldPosition="0"/>
    </format>
    <format dxfId="25014">
      <pivotArea field="24" type="button" dataOnly="0" labelOnly="1" outline="0" axis="axisRow" fieldPosition="0"/>
    </format>
    <format dxfId="25013">
      <pivotArea dataOnly="0" labelOnly="1" fieldPosition="0">
        <references count="1">
          <reference field="24" count="6">
            <x v="1"/>
            <x v="4"/>
            <x v="5"/>
            <x v="9"/>
            <x v="10"/>
            <x v="11"/>
          </reference>
        </references>
      </pivotArea>
    </format>
    <format dxfId="25012">
      <pivotArea dataOnly="0" labelOnly="1" grandRow="1" outline="0" fieldPosition="0"/>
    </format>
    <format dxfId="25011">
      <pivotArea dataOnly="0" labelOnly="1" outline="0" fieldPosition="0">
        <references count="1">
          <reference field="4294967294" count="2">
            <x v="0"/>
            <x v="1"/>
          </reference>
        </references>
      </pivotArea>
    </format>
    <format dxfId="25010">
      <pivotArea type="all" dataOnly="0" outline="0" fieldPosition="0"/>
    </format>
    <format dxfId="25009">
      <pivotArea outline="0" collapsedLevelsAreSubtotals="1" fieldPosition="0"/>
    </format>
    <format dxfId="25008">
      <pivotArea field="24" type="button" dataOnly="0" labelOnly="1" outline="0" axis="axisRow" fieldPosition="0"/>
    </format>
    <format dxfId="25007">
      <pivotArea dataOnly="0" labelOnly="1" fieldPosition="0">
        <references count="1">
          <reference field="24" count="8">
            <x v="0"/>
            <x v="1"/>
            <x v="3"/>
            <x v="4"/>
            <x v="5"/>
            <x v="9"/>
            <x v="10"/>
            <x v="11"/>
          </reference>
        </references>
      </pivotArea>
    </format>
    <format dxfId="25006">
      <pivotArea dataOnly="0" labelOnly="1" grandRow="1" outline="0" fieldPosition="0"/>
    </format>
    <format dxfId="250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5471">
      <pivotArea outline="0" collapsedLevelsAreSubtotals="1" fieldPosition="0"/>
    </format>
    <format dxfId="25470">
      <pivotArea dataOnly="0" labelOnly="1" grandRow="1" outline="0" fieldPosition="0"/>
    </format>
    <format dxfId="25469">
      <pivotArea dataOnly="0" labelOnly="1" outline="0" fieldPosition="0">
        <references count="1">
          <reference field="13" count="0"/>
        </references>
      </pivotArea>
    </format>
    <format dxfId="25468">
      <pivotArea dataOnly="0" labelOnly="1" grandCol="1" outline="0" fieldPosition="0"/>
    </format>
    <format dxfId="25467">
      <pivotArea outline="0" collapsedLevelsAreSubtotals="1" fieldPosition="0"/>
    </format>
    <format dxfId="25466">
      <pivotArea dataOnly="0" labelOnly="1" grandRow="1" outline="0" fieldPosition="0"/>
    </format>
    <format dxfId="25465">
      <pivotArea dataOnly="0" labelOnly="1" outline="0" fieldPosition="0">
        <references count="1">
          <reference field="13" count="0"/>
        </references>
      </pivotArea>
    </format>
    <format dxfId="25464">
      <pivotArea dataOnly="0" labelOnly="1" grandCol="1" outline="0" fieldPosition="0"/>
    </format>
    <format dxfId="25463">
      <pivotArea type="all" dataOnly="0" outline="0" fieldPosition="0"/>
    </format>
    <format dxfId="25462">
      <pivotArea outline="0" collapsedLevelsAreSubtotals="1" fieldPosition="0"/>
    </format>
    <format dxfId="25461">
      <pivotArea outline="0" collapsedLevelsAreSubtotals="1" fieldPosition="0"/>
    </format>
    <format dxfId="25460">
      <pivotArea type="origin" dataOnly="0" labelOnly="1" outline="0" fieldPosition="0"/>
    </format>
    <format dxfId="25459">
      <pivotArea type="origin" dataOnly="0" labelOnly="1" outline="0" fieldPosition="0"/>
    </format>
    <format dxfId="25458">
      <pivotArea type="origin" dataOnly="0" labelOnly="1" outline="0" fieldPosition="0"/>
    </format>
    <format dxfId="25457">
      <pivotArea field="13" type="button" dataOnly="0" labelOnly="1" outline="0" axis="axisCol" fieldPosition="0"/>
    </format>
    <format dxfId="25456">
      <pivotArea type="topRight" dataOnly="0" labelOnly="1" outline="0" fieldPosition="0"/>
    </format>
    <format dxfId="25455">
      <pivotArea dataOnly="0" labelOnly="1" outline="0" fieldPosition="0">
        <references count="1">
          <reference field="13" count="0"/>
        </references>
      </pivotArea>
    </format>
    <format dxfId="25454">
      <pivotArea dataOnly="0" labelOnly="1" grandCol="1" outline="0" fieldPosition="0"/>
    </format>
    <format dxfId="25453">
      <pivotArea outline="0" collapsedLevelsAreSubtotals="1" fieldPosition="0"/>
    </format>
    <format dxfId="25452">
      <pivotArea dataOnly="0" labelOnly="1" outline="0" fieldPosition="0">
        <references count="1">
          <reference field="13" count="0"/>
        </references>
      </pivotArea>
    </format>
    <format dxfId="25451">
      <pivotArea dataOnly="0" labelOnly="1" grandCol="1" outline="0" fieldPosition="0"/>
    </format>
    <format dxfId="25450">
      <pivotArea outline="0" collapsedLevelsAreSubtotals="1" fieldPosition="0"/>
    </format>
    <format dxfId="25449">
      <pivotArea dataOnly="0" labelOnly="1" outline="0" fieldPosition="0">
        <references count="1">
          <reference field="13" count="0"/>
        </references>
      </pivotArea>
    </format>
    <format dxfId="25448">
      <pivotArea dataOnly="0" labelOnly="1" grandCol="1" outline="0" fieldPosition="0"/>
    </format>
    <format dxfId="25447">
      <pivotArea outline="0" collapsedLevelsAreSubtotals="1" fieldPosition="0"/>
    </format>
    <format dxfId="25446">
      <pivotArea dataOnly="0" labelOnly="1" grandRow="1" outline="0" fieldPosition="0"/>
    </format>
    <format dxfId="25445">
      <pivotArea dataOnly="0" labelOnly="1" outline="0" fieldPosition="0">
        <references count="1">
          <reference field="13" count="0"/>
        </references>
      </pivotArea>
    </format>
    <format dxfId="25444">
      <pivotArea dataOnly="0" labelOnly="1" grandCol="1" outline="0" fieldPosition="0"/>
    </format>
    <format dxfId="25443">
      <pivotArea dataOnly="0" labelOnly="1" outline="0" fieldPosition="0">
        <references count="1">
          <reference field="13" count="0"/>
        </references>
      </pivotArea>
    </format>
    <format dxfId="25442">
      <pivotArea dataOnly="0" labelOnly="1" grandCol="1" outline="0" fieldPosition="0"/>
    </format>
    <format dxfId="25441">
      <pivotArea dataOnly="0" labelOnly="1" outline="0" fieldPosition="0">
        <references count="1">
          <reference field="13" count="0"/>
        </references>
      </pivotArea>
    </format>
    <format dxfId="25440">
      <pivotArea dataOnly="0" labelOnly="1" grandCol="1" outline="0" fieldPosition="0"/>
    </format>
    <format dxfId="25439">
      <pivotArea outline="0" collapsedLevelsAreSubtotals="1" fieldPosition="0"/>
    </format>
    <format dxfId="25438">
      <pivotArea dataOnly="0" labelOnly="1" outline="0" fieldPosition="0">
        <references count="1">
          <reference field="13" count="0"/>
        </references>
      </pivotArea>
    </format>
    <format dxfId="25437">
      <pivotArea dataOnly="0" labelOnly="1" grandCol="1" outline="0" fieldPosition="0"/>
    </format>
    <format dxfId="25436">
      <pivotArea grandRow="1" outline="0" collapsedLevelsAreSubtotals="1" fieldPosition="0"/>
    </format>
    <format dxfId="25435">
      <pivotArea dataOnly="0" labelOnly="1" grandRow="1" outline="0" fieldPosition="0"/>
    </format>
    <format dxfId="25434">
      <pivotArea dataOnly="0" labelOnly="1" outline="0" fieldPosition="0">
        <references count="1">
          <reference field="13" count="0"/>
        </references>
      </pivotArea>
    </format>
    <format dxfId="25433">
      <pivotArea outline="0" collapsedLevelsAreSubtotals="1" fieldPosition="0"/>
    </format>
    <format dxfId="25432">
      <pivotArea dataOnly="0" labelOnly="1" grandRow="1" outline="0" fieldPosition="0"/>
    </format>
    <format dxfId="25431">
      <pivotArea dataOnly="0" labelOnly="1" outline="0" fieldPosition="0">
        <references count="1">
          <reference field="13" count="0"/>
        </references>
      </pivotArea>
    </format>
    <format dxfId="25430">
      <pivotArea dataOnly="0" labelOnly="1" grandCol="1" outline="0" fieldPosition="0"/>
    </format>
    <format dxfId="25429">
      <pivotArea outline="0" collapsedLevelsAreSubtotals="1" fieldPosition="0"/>
    </format>
    <format dxfId="25428">
      <pivotArea dataOnly="0" labelOnly="1" grandRow="1" outline="0" fieldPosition="0"/>
    </format>
    <format dxfId="25427">
      <pivotArea dataOnly="0" labelOnly="1" outline="0" fieldPosition="0">
        <references count="1">
          <reference field="13" count="0"/>
        </references>
      </pivotArea>
    </format>
    <format dxfId="25426">
      <pivotArea dataOnly="0" labelOnly="1" grandCol="1" outline="0" fieldPosition="0"/>
    </format>
    <format dxfId="25425">
      <pivotArea outline="0" collapsedLevelsAreSubtotals="1" fieldPosition="0"/>
    </format>
    <format dxfId="25424">
      <pivotArea dataOnly="0" labelOnly="1" grandRow="1" outline="0" fieldPosition="0"/>
    </format>
    <format dxfId="25423">
      <pivotArea dataOnly="0" labelOnly="1" outline="0" fieldPosition="0">
        <references count="1">
          <reference field="13" count="0"/>
        </references>
      </pivotArea>
    </format>
    <format dxfId="25422">
      <pivotArea dataOnly="0" labelOnly="1" grandCol="1" outline="0" fieldPosition="0"/>
    </format>
    <format dxfId="25421">
      <pivotArea dataOnly="0" labelOnly="1" outline="0" fieldPosition="0">
        <references count="1">
          <reference field="13" count="0"/>
        </references>
      </pivotArea>
    </format>
    <format dxfId="25420">
      <pivotArea dataOnly="0" labelOnly="1" grandCol="1" outline="0" fieldPosition="0"/>
    </format>
    <format dxfId="25419">
      <pivotArea grandRow="1" outline="0" collapsedLevelsAreSubtotals="1" fieldPosition="0"/>
    </format>
    <format dxfId="25418">
      <pivotArea dataOnly="0" labelOnly="1" grandRow="1" outline="0" fieldPosition="0"/>
    </format>
    <format dxfId="25417">
      <pivotArea outline="0" collapsedLevelsAreSubtotals="1" fieldPosition="0"/>
    </format>
    <format dxfId="25416">
      <pivotArea dataOnly="0" labelOnly="1" grandRow="1" outline="0" fieldPosition="0"/>
    </format>
    <format dxfId="25415">
      <pivotArea dataOnly="0" labelOnly="1" outline="0" fieldPosition="0">
        <references count="1">
          <reference field="13" count="0"/>
        </references>
      </pivotArea>
    </format>
    <format dxfId="25414">
      <pivotArea dataOnly="0" labelOnly="1" grandCol="1" outline="0" fieldPosition="0"/>
    </format>
    <format dxfId="25413">
      <pivotArea dataOnly="0" labelOnly="1" grandRow="1" outline="0" fieldPosition="0"/>
    </format>
    <format dxfId="25412">
      <pivotArea dataOnly="0" labelOnly="1" grandRow="1" outline="0" fieldPosition="0"/>
    </format>
    <format dxfId="25411">
      <pivotArea type="origin" dataOnly="0" labelOnly="1" outline="0" fieldPosition="0"/>
    </format>
    <format dxfId="25410">
      <pivotArea dataOnly="0" labelOnly="1" grandRow="1" outline="0" fieldPosition="0"/>
    </format>
    <format dxfId="25409">
      <pivotArea type="origin" dataOnly="0" labelOnly="1" outline="0" fieldPosition="0"/>
    </format>
    <format dxfId="25408">
      <pivotArea dataOnly="0" labelOnly="1" grandRow="1" outline="0" fieldPosition="0"/>
    </format>
    <format dxfId="25407">
      <pivotArea field="15" type="button" dataOnly="0" labelOnly="1" outline="0" axis="axisRow" fieldPosition="0"/>
    </format>
    <format dxfId="25406">
      <pivotArea dataOnly="0" labelOnly="1" outline="0" fieldPosition="0">
        <references count="1">
          <reference field="13" count="0"/>
        </references>
      </pivotArea>
    </format>
    <format dxfId="25405">
      <pivotArea dataOnly="0" labelOnly="1" grandCol="1" outline="0" fieldPosition="0"/>
    </format>
    <format dxfId="25404">
      <pivotArea field="15" type="button" dataOnly="0" labelOnly="1" outline="0" axis="axisRow" fieldPosition="0"/>
    </format>
    <format dxfId="25403">
      <pivotArea dataOnly="0" labelOnly="1" outline="0" fieldPosition="0">
        <references count="1">
          <reference field="13" count="0"/>
        </references>
      </pivotArea>
    </format>
    <format dxfId="25402">
      <pivotArea dataOnly="0" labelOnly="1" grandCol="1" outline="0" fieldPosition="0"/>
    </format>
    <format dxfId="25401">
      <pivotArea field="15" type="button" dataOnly="0" labelOnly="1" outline="0" axis="axisRow" fieldPosition="0"/>
    </format>
    <format dxfId="25400">
      <pivotArea dataOnly="0" labelOnly="1" outline="0" fieldPosition="0">
        <references count="1">
          <reference field="13" count="0"/>
        </references>
      </pivotArea>
    </format>
    <format dxfId="25399">
      <pivotArea dataOnly="0" labelOnly="1" grandCol="1" outline="0" fieldPosition="0"/>
    </format>
    <format dxfId="25398">
      <pivotArea field="15" type="button" dataOnly="0" labelOnly="1" outline="0" axis="axisRow" fieldPosition="0"/>
    </format>
    <format dxfId="25397">
      <pivotArea dataOnly="0" labelOnly="1" outline="0" fieldPosition="0">
        <references count="1">
          <reference field="13" count="0"/>
        </references>
      </pivotArea>
    </format>
    <format dxfId="25396">
      <pivotArea dataOnly="0" labelOnly="1" grandCol="1" outline="0" fieldPosition="0"/>
    </format>
    <format dxfId="25395">
      <pivotArea field="15" type="button" dataOnly="0" labelOnly="1" outline="0" axis="axisRow" fieldPosition="0"/>
    </format>
    <format dxfId="25394">
      <pivotArea dataOnly="0" labelOnly="1" outline="0" fieldPosition="0">
        <references count="1">
          <reference field="13" count="0"/>
        </references>
      </pivotArea>
    </format>
    <format dxfId="25393">
      <pivotArea dataOnly="0" labelOnly="1" grandCol="1" outline="0" fieldPosition="0"/>
    </format>
    <format dxfId="25392">
      <pivotArea field="15" type="button" dataOnly="0" labelOnly="1" outline="0" axis="axisRow" fieldPosition="0"/>
    </format>
    <format dxfId="25391">
      <pivotArea dataOnly="0" labelOnly="1" outline="0" fieldPosition="0">
        <references count="1">
          <reference field="13" count="0"/>
        </references>
      </pivotArea>
    </format>
    <format dxfId="25390">
      <pivotArea dataOnly="0" labelOnly="1" grandCol="1" outline="0" fieldPosition="0"/>
    </format>
    <format dxfId="25389">
      <pivotArea grandCol="1" outline="0" collapsedLevelsAreSubtotals="1" fieldPosition="0"/>
    </format>
    <format dxfId="25388">
      <pivotArea dataOnly="0" labelOnly="1" grandCol="1" outline="0" fieldPosition="0"/>
    </format>
    <format dxfId="25387">
      <pivotArea outline="0" fieldPosition="0">
        <references count="1">
          <reference field="13" count="1" selected="0">
            <x v="0"/>
          </reference>
        </references>
      </pivotArea>
    </format>
    <format dxfId="25386">
      <pivotArea type="origin" dataOnly="0" labelOnly="1" outline="0" fieldPosition="0"/>
    </format>
    <format dxfId="25385">
      <pivotArea field="13" type="button" dataOnly="0" labelOnly="1" outline="0" axis="axisCol" fieldPosition="0"/>
    </format>
    <format dxfId="25384">
      <pivotArea field="15" type="button" dataOnly="0" labelOnly="1" outline="0" axis="axisRow" fieldPosition="0"/>
    </format>
    <format dxfId="25383">
      <pivotArea dataOnly="0" labelOnly="1" outline="0" fieldPosition="0">
        <references count="1">
          <reference field="15" count="15">
            <x v="0"/>
            <x v="1"/>
            <x v="3"/>
            <x v="4"/>
            <x v="5"/>
            <x v="8"/>
            <x v="9"/>
            <x v="10"/>
            <x v="11"/>
            <x v="12"/>
            <x v="13"/>
            <x v="14"/>
            <x v="15"/>
            <x v="16"/>
            <x v="17"/>
          </reference>
        </references>
      </pivotArea>
    </format>
    <format dxfId="25382">
      <pivotArea dataOnly="0" labelOnly="1" grandRow="1" outline="0" fieldPosition="0"/>
    </format>
    <format dxfId="25381">
      <pivotArea dataOnly="0" labelOnly="1" outline="0" fieldPosition="0">
        <references count="1">
          <reference field="13" count="1">
            <x v="0"/>
          </reference>
        </references>
      </pivotArea>
    </format>
    <format dxfId="25380">
      <pivotArea outline="0" collapsedLevelsAreSubtotals="1" fieldPosition="0"/>
    </format>
    <format dxfId="25379">
      <pivotArea field="15" type="button" dataOnly="0" labelOnly="1" outline="0" axis="axisRow" fieldPosition="0"/>
    </format>
    <format dxfId="25378">
      <pivotArea dataOnly="0" labelOnly="1" outline="0" fieldPosition="0">
        <references count="1">
          <reference field="15" count="15">
            <x v="0"/>
            <x v="1"/>
            <x v="3"/>
            <x v="4"/>
            <x v="5"/>
            <x v="8"/>
            <x v="9"/>
            <x v="10"/>
            <x v="11"/>
            <x v="12"/>
            <x v="13"/>
            <x v="14"/>
            <x v="15"/>
            <x v="16"/>
            <x v="17"/>
          </reference>
        </references>
      </pivotArea>
    </format>
    <format dxfId="25377">
      <pivotArea dataOnly="0" labelOnly="1" grandRow="1" outline="0" fieldPosition="0"/>
    </format>
    <format dxfId="25376">
      <pivotArea dataOnly="0" labelOnly="1" outline="0" fieldPosition="0">
        <references count="1">
          <reference field="13" count="0"/>
        </references>
      </pivotArea>
    </format>
    <format dxfId="25375">
      <pivotArea dataOnly="0" labelOnly="1" grandCol="1" outline="0" fieldPosition="0"/>
    </format>
    <format dxfId="25374">
      <pivotArea outline="0" collapsedLevelsAreSubtotals="1" fieldPosition="0"/>
    </format>
    <format dxfId="25373">
      <pivotArea field="15" type="button" dataOnly="0" labelOnly="1" outline="0" axis="axisRow" fieldPosition="0"/>
    </format>
    <format dxfId="25372">
      <pivotArea dataOnly="0" labelOnly="1" outline="0" fieldPosition="0">
        <references count="1">
          <reference field="15" count="15">
            <x v="0"/>
            <x v="1"/>
            <x v="3"/>
            <x v="4"/>
            <x v="5"/>
            <x v="8"/>
            <x v="9"/>
            <x v="10"/>
            <x v="11"/>
            <x v="12"/>
            <x v="13"/>
            <x v="14"/>
            <x v="15"/>
            <x v="16"/>
            <x v="17"/>
          </reference>
        </references>
      </pivotArea>
    </format>
    <format dxfId="25371">
      <pivotArea dataOnly="0" labelOnly="1" grandRow="1" outline="0" fieldPosition="0"/>
    </format>
    <format dxfId="25370">
      <pivotArea dataOnly="0" labelOnly="1" outline="0" fieldPosition="0">
        <references count="1">
          <reference field="13" count="0"/>
        </references>
      </pivotArea>
    </format>
    <format dxfId="25369">
      <pivotArea dataOnly="0" labelOnly="1" grandCol="1" outline="0" fieldPosition="0"/>
    </format>
    <format dxfId="25368">
      <pivotArea outline="0" collapsedLevelsAreSubtotals="1" fieldPosition="0"/>
    </format>
    <format dxfId="25367">
      <pivotArea field="15" type="button" dataOnly="0" labelOnly="1" outline="0" axis="axisRow" fieldPosition="0"/>
    </format>
    <format dxfId="25366">
      <pivotArea dataOnly="0" labelOnly="1" outline="0" fieldPosition="0">
        <references count="1">
          <reference field="15" count="15">
            <x v="0"/>
            <x v="1"/>
            <x v="3"/>
            <x v="4"/>
            <x v="5"/>
            <x v="8"/>
            <x v="9"/>
            <x v="10"/>
            <x v="11"/>
            <x v="12"/>
            <x v="13"/>
            <x v="14"/>
            <x v="15"/>
            <x v="16"/>
            <x v="17"/>
          </reference>
        </references>
      </pivotArea>
    </format>
    <format dxfId="25365">
      <pivotArea dataOnly="0" labelOnly="1" grandRow="1" outline="0" fieldPosition="0"/>
    </format>
    <format dxfId="25364">
      <pivotArea dataOnly="0" labelOnly="1" outline="0" fieldPosition="0">
        <references count="1">
          <reference field="13" count="0"/>
        </references>
      </pivotArea>
    </format>
    <format dxfId="25363">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5743">
      <pivotArea outline="0" collapsedLevelsAreSubtotals="1" fieldPosition="0"/>
    </format>
    <format dxfId="25742">
      <pivotArea dataOnly="0" labelOnly="1" grandCol="1" outline="0" fieldPosition="0"/>
    </format>
    <format dxfId="25741">
      <pivotArea outline="0" collapsedLevelsAreSubtotals="1" fieldPosition="0"/>
    </format>
    <format dxfId="25740">
      <pivotArea dataOnly="0" labelOnly="1" grandCol="1" outline="0" fieldPosition="0"/>
    </format>
    <format dxfId="25739">
      <pivotArea dataOnly="0" labelOnly="1" grandRow="1" outline="0" fieldPosition="0"/>
    </format>
    <format dxfId="25738">
      <pivotArea dataOnly="0" labelOnly="1" grandCol="1" outline="0" fieldPosition="0"/>
    </format>
    <format dxfId="25737">
      <pivotArea dataOnly="0" labelOnly="1" grandCol="1" outline="0" fieldPosition="0"/>
    </format>
    <format dxfId="25736">
      <pivotArea dataOnly="0" labelOnly="1" outline="0" fieldPosition="0">
        <references count="1">
          <reference field="12" count="0"/>
        </references>
      </pivotArea>
    </format>
    <format dxfId="25735">
      <pivotArea dataOnly="0" labelOnly="1" grandCol="1" outline="0" fieldPosition="0"/>
    </format>
    <format dxfId="25734">
      <pivotArea dataOnly="0" labelOnly="1" outline="0" fieldPosition="0">
        <references count="1">
          <reference field="12" count="0"/>
        </references>
      </pivotArea>
    </format>
    <format dxfId="25733">
      <pivotArea dataOnly="0" labelOnly="1" grandCol="1" outline="0" fieldPosition="0"/>
    </format>
    <format dxfId="25732">
      <pivotArea grandRow="1" outline="0" collapsedLevelsAreSubtotals="1" fieldPosition="0"/>
    </format>
    <format dxfId="25731">
      <pivotArea dataOnly="0" labelOnly="1" grandRow="1" outline="0" fieldPosition="0"/>
    </format>
    <format dxfId="25730">
      <pivotArea dataOnly="0" labelOnly="1" grandRow="1" outline="0" fieldPosition="0"/>
    </format>
    <format dxfId="25729">
      <pivotArea grandRow="1" outline="0" collapsedLevelsAreSubtotals="1" fieldPosition="0"/>
    </format>
    <format dxfId="25728">
      <pivotArea dataOnly="0" labelOnly="1" grandRow="1" outline="0" fieldPosition="0"/>
    </format>
    <format dxfId="25727">
      <pivotArea grandRow="1" outline="0" collapsedLevelsAreSubtotals="1" fieldPosition="0"/>
    </format>
    <format dxfId="25726">
      <pivotArea dataOnly="0" labelOnly="1" grandRow="1" outline="0" fieldPosition="0"/>
    </format>
    <format dxfId="25725">
      <pivotArea grandRow="1" outline="0" collapsedLevelsAreSubtotals="1" fieldPosition="0"/>
    </format>
    <format dxfId="25724">
      <pivotArea grandRow="1" outline="0" collapsedLevelsAreSubtotals="1" fieldPosition="0"/>
    </format>
    <format dxfId="25723">
      <pivotArea dataOnly="0" labelOnly="1" grandRow="1" outline="0" fieldPosition="0"/>
    </format>
    <format dxfId="25722">
      <pivotArea dataOnly="0" labelOnly="1" grandRow="1" outline="0" fieldPosition="0"/>
    </format>
    <format dxfId="25721">
      <pivotArea dataOnly="0" labelOnly="1" grandRow="1" outline="0" fieldPosition="0"/>
    </format>
    <format dxfId="25720">
      <pivotArea dataOnly="0" labelOnly="1" grandRow="1" outline="0" fieldPosition="0"/>
    </format>
    <format dxfId="25719">
      <pivotArea grandRow="1" outline="0" collapsedLevelsAreSubtotals="1" fieldPosition="0"/>
    </format>
    <format dxfId="25718">
      <pivotArea dataOnly="0" labelOnly="1" grandRow="1" outline="0" fieldPosition="0"/>
    </format>
    <format dxfId="25717">
      <pivotArea dataOnly="0" labelOnly="1" outline="0" fieldPosition="0">
        <references count="1">
          <reference field="12" count="0"/>
        </references>
      </pivotArea>
    </format>
    <format dxfId="25716">
      <pivotArea dataOnly="0" labelOnly="1" grandCol="1" outline="0" fieldPosition="0"/>
    </format>
    <format dxfId="25715">
      <pivotArea grandRow="1" outline="0" collapsedLevelsAreSubtotals="1" fieldPosition="0"/>
    </format>
    <format dxfId="25714">
      <pivotArea dataOnly="0" labelOnly="1" grandRow="1" outline="0" fieldPosition="0"/>
    </format>
    <format dxfId="25713">
      <pivotArea grandRow="1" outline="0" collapsedLevelsAreSubtotals="1" fieldPosition="0"/>
    </format>
    <format dxfId="25712">
      <pivotArea dataOnly="0" labelOnly="1" grandRow="1" outline="0" fieldPosition="0"/>
    </format>
    <format dxfId="25711">
      <pivotArea dataOnly="0" labelOnly="1" outline="0" fieldPosition="0">
        <references count="1">
          <reference field="12" count="0"/>
        </references>
      </pivotArea>
    </format>
    <format dxfId="25710">
      <pivotArea dataOnly="0" labelOnly="1" grandCol="1" outline="0" fieldPosition="0"/>
    </format>
    <format dxfId="25709">
      <pivotArea dataOnly="0" labelOnly="1" grandCol="1" outline="0" fieldPosition="0"/>
    </format>
    <format dxfId="25708">
      <pivotArea grandRow="1" grandCol="1" outline="0" collapsedLevelsAreSubtotals="1" fieldPosition="0"/>
    </format>
    <format dxfId="25707">
      <pivotArea dataOnly="0" labelOnly="1" outline="0" fieldPosition="0">
        <references count="1">
          <reference field="12" count="0"/>
        </references>
      </pivotArea>
    </format>
    <format dxfId="25706">
      <pivotArea dataOnly="0" labelOnly="1" grandCol="1" outline="0" fieldPosition="0"/>
    </format>
    <format dxfId="25705">
      <pivotArea dataOnly="0" labelOnly="1" outline="0" fieldPosition="0">
        <references count="1">
          <reference field="12" count="0"/>
        </references>
      </pivotArea>
    </format>
    <format dxfId="25704">
      <pivotArea dataOnly="0" labelOnly="1" grandCol="1" outline="0" fieldPosition="0"/>
    </format>
    <format dxfId="25703">
      <pivotArea grandRow="1" outline="0" collapsedLevelsAreSubtotals="1" fieldPosition="0"/>
    </format>
    <format dxfId="25702">
      <pivotArea grandRow="1" outline="0" collapsedLevelsAreSubtotals="1" fieldPosition="0"/>
    </format>
    <format dxfId="25701">
      <pivotArea type="origin" dataOnly="0" labelOnly="1" outline="0" fieldPosition="0"/>
    </format>
    <format dxfId="25700">
      <pivotArea type="origin" dataOnly="0" labelOnly="1" outline="0" fieldPosition="0"/>
    </format>
    <format dxfId="25699">
      <pivotArea type="origin" dataOnly="0" labelOnly="1" outline="0" fieldPosition="0"/>
    </format>
    <format dxfId="25698">
      <pivotArea dataOnly="0" labelOnly="1" outline="0" fieldPosition="0">
        <references count="1">
          <reference field="12" count="0"/>
        </references>
      </pivotArea>
    </format>
    <format dxfId="25697">
      <pivotArea type="topRight" dataOnly="0" labelOnly="1" outline="0" fieldPosition="0"/>
    </format>
    <format dxfId="25696">
      <pivotArea outline="0" collapsedLevelsAreSubtotals="1" fieldPosition="0"/>
    </format>
    <format dxfId="25695">
      <pivotArea dataOnly="0" labelOnly="1" grandRow="1" outline="0" fieldPosition="0"/>
    </format>
    <format dxfId="25694">
      <pivotArea dataOnly="0" labelOnly="1" outline="0" fieldPosition="0">
        <references count="1">
          <reference field="12" count="0"/>
        </references>
      </pivotArea>
    </format>
    <format dxfId="25693">
      <pivotArea dataOnly="0" labelOnly="1" grandCol="1" outline="0" fieldPosition="0"/>
    </format>
    <format dxfId="25692">
      <pivotArea dataOnly="0" labelOnly="1" outline="0" fieldPosition="0">
        <references count="1">
          <reference field="12" count="0"/>
        </references>
      </pivotArea>
    </format>
    <format dxfId="25691">
      <pivotArea dataOnly="0" labelOnly="1" grandCol="1" outline="0" fieldPosition="0"/>
    </format>
    <format dxfId="25690">
      <pivotArea grandRow="1" outline="0" collapsedLevelsAreSubtotals="1" fieldPosition="0"/>
    </format>
    <format dxfId="25689">
      <pivotArea dataOnly="0" labelOnly="1" grandRow="1" outline="0" fieldPosition="0"/>
    </format>
    <format dxfId="25688">
      <pivotArea outline="0" collapsedLevelsAreSubtotals="1" fieldPosition="0"/>
    </format>
    <format dxfId="25687">
      <pivotArea dataOnly="0" labelOnly="1" grandRow="1" outline="0" fieldPosition="0"/>
    </format>
    <format dxfId="25686">
      <pivotArea dataOnly="0" labelOnly="1" outline="0" fieldPosition="0">
        <references count="1">
          <reference field="12" count="0"/>
        </references>
      </pivotArea>
    </format>
    <format dxfId="25685">
      <pivotArea dataOnly="0" labelOnly="1" grandCol="1" outline="0" fieldPosition="0"/>
    </format>
    <format dxfId="25684">
      <pivotArea grandRow="1" outline="0" collapsedLevelsAreSubtotals="1" fieldPosition="0"/>
    </format>
    <format dxfId="25683">
      <pivotArea dataOnly="0" labelOnly="1" grandRow="1" outline="0" fieldPosition="0"/>
    </format>
    <format dxfId="25682">
      <pivotArea grandRow="1" outline="0" collapsedLevelsAreSubtotals="1" fieldPosition="0"/>
    </format>
    <format dxfId="25681">
      <pivotArea dataOnly="0" labelOnly="1" grandRow="1" outline="0" fieldPosition="0"/>
    </format>
    <format dxfId="25680">
      <pivotArea dataOnly="0" labelOnly="1" outline="0" fieldPosition="0">
        <references count="1">
          <reference field="12" count="0"/>
        </references>
      </pivotArea>
    </format>
    <format dxfId="25679">
      <pivotArea dataOnly="0" labelOnly="1" grandCol="1" outline="0" fieldPosition="0"/>
    </format>
    <format dxfId="25678">
      <pivotArea grandRow="1" outline="0" collapsedLevelsAreSubtotals="1" fieldPosition="0"/>
    </format>
    <format dxfId="25677">
      <pivotArea dataOnly="0" labelOnly="1" grandRow="1" outline="0" fieldPosition="0"/>
    </format>
    <format dxfId="25676">
      <pivotArea dataOnly="0" labelOnly="1" outline="0" fieldPosition="0">
        <references count="1">
          <reference field="12" count="0"/>
        </references>
      </pivotArea>
    </format>
    <format dxfId="25675">
      <pivotArea dataOnly="0" labelOnly="1" grandCol="1" outline="0" fieldPosition="0"/>
    </format>
    <format dxfId="25674">
      <pivotArea grandRow="1" outline="0" collapsedLevelsAreSubtotals="1" fieldPosition="0"/>
    </format>
    <format dxfId="25673">
      <pivotArea dataOnly="0" labelOnly="1" grandRow="1" outline="0" fieldPosition="0"/>
    </format>
    <format dxfId="25672">
      <pivotArea outline="0" collapsedLevelsAreSubtotals="1" fieldPosition="0"/>
    </format>
    <format dxfId="25671">
      <pivotArea dataOnly="0" labelOnly="1" grandRow="1" outline="0" fieldPosition="0"/>
    </format>
    <format dxfId="25670">
      <pivotArea dataOnly="0" labelOnly="1" outline="0" fieldPosition="0">
        <references count="1">
          <reference field="12" count="0"/>
        </references>
      </pivotArea>
    </format>
    <format dxfId="25669">
      <pivotArea dataOnly="0" labelOnly="1" grandCol="1" outline="0" fieldPosition="0"/>
    </format>
    <format dxfId="25668">
      <pivotArea field="10" type="button" dataOnly="0" labelOnly="1" outline="0" axis="axisPage" fieldPosition="0"/>
    </format>
    <format dxfId="25667">
      <pivotArea type="origin" dataOnly="0" labelOnly="1" outline="0" fieldPosition="0"/>
    </format>
    <format dxfId="25666">
      <pivotArea dataOnly="0" labelOnly="1" grandRow="1" outline="0" fieldPosition="0"/>
    </format>
    <format dxfId="25665">
      <pivotArea field="10" type="button" dataOnly="0" labelOnly="1" outline="0" axis="axisPage" fieldPosition="0"/>
    </format>
    <format dxfId="25664">
      <pivotArea type="origin" dataOnly="0" labelOnly="1" outline="0" fieldPosition="0"/>
    </format>
    <format dxfId="25663">
      <pivotArea dataOnly="0" labelOnly="1" grandRow="1" outline="0" fieldPosition="0"/>
    </format>
    <format dxfId="25662">
      <pivotArea field="10" type="button" dataOnly="0" labelOnly="1" outline="0" axis="axisPage" fieldPosition="0"/>
    </format>
    <format dxfId="25661">
      <pivotArea type="origin" dataOnly="0" labelOnly="1" outline="0" fieldPosition="0"/>
    </format>
    <format dxfId="25660">
      <pivotArea dataOnly="0" labelOnly="1" grandRow="1" outline="0" fieldPosition="0"/>
    </format>
    <format dxfId="25659">
      <pivotArea field="10" type="button" dataOnly="0" labelOnly="1" outline="0" axis="axisPage" fieldPosition="0"/>
    </format>
    <format dxfId="25658">
      <pivotArea type="origin" dataOnly="0" labelOnly="1" outline="0" fieldPosition="0"/>
    </format>
    <format dxfId="25657">
      <pivotArea dataOnly="0" labelOnly="1" grandRow="1" outline="0" fieldPosition="0"/>
    </format>
    <format dxfId="25656">
      <pivotArea grandRow="1" outline="0" collapsedLevelsAreSubtotals="1" fieldPosition="0"/>
    </format>
    <format dxfId="25655">
      <pivotArea dataOnly="0" labelOnly="1" grandRow="1" outline="0" fieldPosition="0"/>
    </format>
    <format dxfId="25654">
      <pivotArea grandRow="1" outline="0" collapsedLevelsAreSubtotals="1" fieldPosition="0"/>
    </format>
    <format dxfId="25653">
      <pivotArea dataOnly="0" labelOnly="1" grandRow="1" outline="0" fieldPosition="0"/>
    </format>
    <format dxfId="25652">
      <pivotArea outline="0" collapsedLevelsAreSubtotals="1" fieldPosition="0"/>
    </format>
    <format dxfId="25651">
      <pivotArea dataOnly="0" labelOnly="1" grandRow="1" outline="0" fieldPosition="0"/>
    </format>
    <format dxfId="25650">
      <pivotArea outline="0" collapsedLevelsAreSubtotals="1" fieldPosition="0"/>
    </format>
    <format dxfId="25649">
      <pivotArea dataOnly="0" labelOnly="1" grandRow="1" outline="0" fieldPosition="0"/>
    </format>
    <format dxfId="25648">
      <pivotArea dataOnly="0" labelOnly="1" outline="0" fieldPosition="0">
        <references count="1">
          <reference field="12" count="0"/>
        </references>
      </pivotArea>
    </format>
    <format dxfId="25647">
      <pivotArea dataOnly="0" labelOnly="1" grandCol="1" outline="0" fieldPosition="0"/>
    </format>
    <format dxfId="25646">
      <pivotArea dataOnly="0" labelOnly="1" outline="0" fieldPosition="0">
        <references count="1">
          <reference field="12" count="0"/>
        </references>
      </pivotArea>
    </format>
    <format dxfId="25645">
      <pivotArea dataOnly="0" labelOnly="1" grandCol="1" outline="0" fieldPosition="0"/>
    </format>
    <format dxfId="25644">
      <pivotArea outline="0" fieldPosition="0">
        <references count="1">
          <reference field="12" count="0" selected="0"/>
        </references>
      </pivotArea>
    </format>
    <format dxfId="25643">
      <pivotArea dataOnly="0" labelOnly="1" grandRow="1" outline="0" fieldPosition="0"/>
    </format>
    <format dxfId="25642">
      <pivotArea dataOnly="0" labelOnly="1" outline="0" fieldPosition="0">
        <references count="1">
          <reference field="12" count="0"/>
        </references>
      </pivotArea>
    </format>
    <format dxfId="25641">
      <pivotArea grandRow="1" outline="0" collapsedLevelsAreSubtotals="1" fieldPosition="0"/>
    </format>
    <format dxfId="25640">
      <pivotArea dataOnly="0" labelOnly="1" grandRow="1" outline="0" fieldPosition="0"/>
    </format>
    <format dxfId="25639">
      <pivotArea outline="0" collapsedLevelsAreSubtotals="1" fieldPosition="0"/>
    </format>
    <format dxfId="25638">
      <pivotArea dataOnly="0" labelOnly="1" grandRow="1" outline="0" fieldPosition="0"/>
    </format>
    <format dxfId="25637">
      <pivotArea dataOnly="0" labelOnly="1" outline="0" fieldPosition="0">
        <references count="1">
          <reference field="12" count="0"/>
        </references>
      </pivotArea>
    </format>
    <format dxfId="25636">
      <pivotArea dataOnly="0" labelOnly="1" grandCol="1" outline="0" fieldPosition="0"/>
    </format>
    <format dxfId="25635">
      <pivotArea outline="0" collapsedLevelsAreSubtotals="1" fieldPosition="0"/>
    </format>
    <format dxfId="25634">
      <pivotArea dataOnly="0" labelOnly="1" grandRow="1" outline="0" fieldPosition="0"/>
    </format>
    <format dxfId="25633">
      <pivotArea dataOnly="0" labelOnly="1" outline="0" fieldPosition="0">
        <references count="1">
          <reference field="12" count="0"/>
        </references>
      </pivotArea>
    </format>
    <format dxfId="25632">
      <pivotArea dataOnly="0" labelOnly="1" grandCol="1" outline="0" fieldPosition="0"/>
    </format>
    <format dxfId="25631">
      <pivotArea outline="0" collapsedLevelsAreSubtotals="1" fieldPosition="0"/>
    </format>
    <format dxfId="25630">
      <pivotArea dataOnly="0" labelOnly="1" grandRow="1" outline="0" fieldPosition="0"/>
    </format>
    <format dxfId="25629">
      <pivotArea dataOnly="0" labelOnly="1" outline="0" fieldPosition="0">
        <references count="1">
          <reference field="12" count="0"/>
        </references>
      </pivotArea>
    </format>
    <format dxfId="25628">
      <pivotArea dataOnly="0" labelOnly="1" grandCol="1" outline="0" fieldPosition="0"/>
    </format>
    <format dxfId="25627">
      <pivotArea dataOnly="0" labelOnly="1" outline="0" fieldPosition="0">
        <references count="1">
          <reference field="12" count="0"/>
        </references>
      </pivotArea>
    </format>
    <format dxfId="25626">
      <pivotArea dataOnly="0" labelOnly="1" grandCol="1" outline="0" fieldPosition="0"/>
    </format>
    <format dxfId="25625">
      <pivotArea grandRow="1" outline="0" collapsedLevelsAreSubtotals="1" fieldPosition="0"/>
    </format>
    <format dxfId="25624">
      <pivotArea dataOnly="0" labelOnly="1" grandRow="1" outline="0" fieldPosition="0"/>
    </format>
    <format dxfId="25623">
      <pivotArea outline="0" collapsedLevelsAreSubtotals="1" fieldPosition="0"/>
    </format>
    <format dxfId="25622">
      <pivotArea dataOnly="0" labelOnly="1" grandRow="1" outline="0" fieldPosition="0"/>
    </format>
    <format dxfId="25621">
      <pivotArea dataOnly="0" labelOnly="1" outline="0" fieldPosition="0">
        <references count="1">
          <reference field="12" count="0"/>
        </references>
      </pivotArea>
    </format>
    <format dxfId="25620">
      <pivotArea dataOnly="0" labelOnly="1" grandCol="1" outline="0" fieldPosition="0"/>
    </format>
    <format dxfId="25619">
      <pivotArea outline="0" collapsedLevelsAreSubtotals="1" fieldPosition="0"/>
    </format>
    <format dxfId="25618">
      <pivotArea field="13" type="button" dataOnly="0" labelOnly="1" outline="0" axis="axisRow" fieldPosition="0"/>
    </format>
    <format dxfId="25617">
      <pivotArea dataOnly="0" labelOnly="1" outline="0" fieldPosition="0">
        <references count="1">
          <reference field="13" count="0"/>
        </references>
      </pivotArea>
    </format>
    <format dxfId="25616">
      <pivotArea dataOnly="0" labelOnly="1" grandRow="1" outline="0" fieldPosition="0"/>
    </format>
    <format dxfId="25615">
      <pivotArea dataOnly="0" labelOnly="1" outline="0" fieldPosition="0">
        <references count="1">
          <reference field="12" count="0"/>
        </references>
      </pivotArea>
    </format>
    <format dxfId="25614">
      <pivotArea dataOnly="0" labelOnly="1" grandCol="1" outline="0" fieldPosition="0"/>
    </format>
    <format dxfId="25613">
      <pivotArea outline="0" collapsedLevelsAreSubtotals="1" fieldPosition="0"/>
    </format>
    <format dxfId="25612">
      <pivotArea field="13" type="button" dataOnly="0" labelOnly="1" outline="0" axis="axisRow" fieldPosition="0"/>
    </format>
    <format dxfId="25611">
      <pivotArea dataOnly="0" labelOnly="1" outline="0" fieldPosition="0">
        <references count="1">
          <reference field="13" count="0"/>
        </references>
      </pivotArea>
    </format>
    <format dxfId="25610">
      <pivotArea dataOnly="0" labelOnly="1" grandRow="1" outline="0" fieldPosition="0"/>
    </format>
    <format dxfId="25609">
      <pivotArea dataOnly="0" labelOnly="1" outline="0" fieldPosition="0">
        <references count="1">
          <reference field="12" count="0"/>
        </references>
      </pivotArea>
    </format>
    <format dxfId="25608">
      <pivotArea dataOnly="0" labelOnly="1" grandCol="1" outline="0" fieldPosition="0"/>
    </format>
    <format dxfId="25607">
      <pivotArea outline="0" collapsedLevelsAreSubtotals="1" fieldPosition="0"/>
    </format>
    <format dxfId="25606">
      <pivotArea field="13" type="button" dataOnly="0" labelOnly="1" outline="0" axis="axisRow" fieldPosition="0"/>
    </format>
    <format dxfId="25605">
      <pivotArea dataOnly="0" labelOnly="1" outline="0" fieldPosition="0">
        <references count="1">
          <reference field="13" count="0"/>
        </references>
      </pivotArea>
    </format>
    <format dxfId="25604">
      <pivotArea dataOnly="0" labelOnly="1" grandRow="1" outline="0" fieldPosition="0"/>
    </format>
    <format dxfId="25603">
      <pivotArea dataOnly="0" labelOnly="1" outline="0" fieldPosition="0">
        <references count="1">
          <reference field="12" count="0"/>
        </references>
      </pivotArea>
    </format>
    <format dxfId="25602">
      <pivotArea dataOnly="0" labelOnly="1" grandCol="1" outline="0" fieldPosition="0"/>
    </format>
    <format dxfId="25601">
      <pivotArea outline="0" collapsedLevelsAreSubtotals="1" fieldPosition="0"/>
    </format>
    <format dxfId="25600">
      <pivotArea field="13" type="button" dataOnly="0" labelOnly="1" outline="0" axis="axisRow" fieldPosition="0"/>
    </format>
    <format dxfId="25599">
      <pivotArea dataOnly="0" labelOnly="1" outline="0" fieldPosition="0">
        <references count="1">
          <reference field="13" count="0"/>
        </references>
      </pivotArea>
    </format>
    <format dxfId="25598">
      <pivotArea dataOnly="0" labelOnly="1" grandRow="1" outline="0" fieldPosition="0"/>
    </format>
    <format dxfId="25597">
      <pivotArea dataOnly="0" labelOnly="1" outline="0" fieldPosition="0">
        <references count="1">
          <reference field="12" count="0"/>
        </references>
      </pivotArea>
    </format>
    <format dxfId="25596">
      <pivotArea dataOnly="0" labelOnly="1" grandCol="1" outline="0" fieldPosition="0"/>
    </format>
    <format dxfId="25595">
      <pivotArea grandRow="1" outline="0" collapsedLevelsAreSubtotals="1" fieldPosition="0"/>
    </format>
    <format dxfId="25594">
      <pivotArea dataOnly="0" labelOnly="1" grandRow="1" outline="0" fieldPosition="0"/>
    </format>
    <format dxfId="25593">
      <pivotArea grandRow="1" outline="0" collapsedLevelsAreSubtotals="1" fieldPosition="0"/>
    </format>
    <format dxfId="25592">
      <pivotArea dataOnly="0" labelOnly="1" grandRow="1" outline="0" fieldPosition="0"/>
    </format>
    <format dxfId="25591">
      <pivotArea outline="0" collapsedLevelsAreSubtotals="1" fieldPosition="0"/>
    </format>
    <format dxfId="25590">
      <pivotArea field="13" type="button" dataOnly="0" labelOnly="1" outline="0" axis="axisRow" fieldPosition="0"/>
    </format>
    <format dxfId="25589">
      <pivotArea dataOnly="0" labelOnly="1" outline="0" fieldPosition="0">
        <references count="1">
          <reference field="13" count="17">
            <x v="0"/>
            <x v="1"/>
            <x v="2"/>
            <x v="3"/>
            <x v="4"/>
            <x v="5"/>
            <x v="6"/>
            <x v="7"/>
            <x v="8"/>
            <x v="9"/>
            <x v="10"/>
            <x v="11"/>
            <x v="13"/>
            <x v="14"/>
            <x v="15"/>
            <x v="16"/>
            <x v="17"/>
          </reference>
        </references>
      </pivotArea>
    </format>
    <format dxfId="25588">
      <pivotArea dataOnly="0" labelOnly="1" grandRow="1" outline="0" fieldPosition="0"/>
    </format>
    <format dxfId="25587">
      <pivotArea dataOnly="0" labelOnly="1" outline="0" fieldPosition="0">
        <references count="1">
          <reference field="12" count="0"/>
        </references>
      </pivotArea>
    </format>
    <format dxfId="25586">
      <pivotArea dataOnly="0" labelOnly="1" grandCol="1" outline="0" fieldPosition="0"/>
    </format>
    <format dxfId="25585">
      <pivotArea outline="0" collapsedLevelsAreSubtotals="1" fieldPosition="0"/>
    </format>
    <format dxfId="25584">
      <pivotArea field="13" type="button" dataOnly="0" labelOnly="1" outline="0" axis="axisRow" fieldPosition="0"/>
    </format>
    <format dxfId="25583">
      <pivotArea dataOnly="0" labelOnly="1" outline="0" fieldPosition="0">
        <references count="1">
          <reference field="13" count="17">
            <x v="0"/>
            <x v="1"/>
            <x v="2"/>
            <x v="3"/>
            <x v="4"/>
            <x v="5"/>
            <x v="6"/>
            <x v="7"/>
            <x v="8"/>
            <x v="9"/>
            <x v="10"/>
            <x v="11"/>
            <x v="13"/>
            <x v="14"/>
            <x v="15"/>
            <x v="16"/>
            <x v="17"/>
          </reference>
        </references>
      </pivotArea>
    </format>
    <format dxfId="25582">
      <pivotArea dataOnly="0" labelOnly="1" grandRow="1" outline="0" fieldPosition="0"/>
    </format>
    <format dxfId="25581">
      <pivotArea dataOnly="0" labelOnly="1" outline="0" fieldPosition="0">
        <references count="1">
          <reference field="12" count="0"/>
        </references>
      </pivotArea>
    </format>
    <format dxfId="25580">
      <pivotArea dataOnly="0" labelOnly="1" grandCol="1" outline="0" fieldPosition="0"/>
    </format>
    <format dxfId="25579">
      <pivotArea outline="0" collapsedLevelsAreSubtotals="1" fieldPosition="0"/>
    </format>
    <format dxfId="25578">
      <pivotArea field="13" type="button" dataOnly="0" labelOnly="1" outline="0" axis="axisRow" fieldPosition="0"/>
    </format>
    <format dxfId="25577">
      <pivotArea dataOnly="0" labelOnly="1" outline="0" fieldPosition="0">
        <references count="1">
          <reference field="13" count="17">
            <x v="0"/>
            <x v="1"/>
            <x v="2"/>
            <x v="3"/>
            <x v="4"/>
            <x v="5"/>
            <x v="6"/>
            <x v="7"/>
            <x v="8"/>
            <x v="9"/>
            <x v="10"/>
            <x v="11"/>
            <x v="13"/>
            <x v="14"/>
            <x v="15"/>
            <x v="16"/>
            <x v="17"/>
          </reference>
        </references>
      </pivotArea>
    </format>
    <format dxfId="25576">
      <pivotArea dataOnly="0" labelOnly="1" grandRow="1" outline="0" fieldPosition="0"/>
    </format>
    <format dxfId="25575">
      <pivotArea dataOnly="0" labelOnly="1" outline="0" fieldPosition="0">
        <references count="1">
          <reference field="12" count="0"/>
        </references>
      </pivotArea>
    </format>
    <format dxfId="25574">
      <pivotArea dataOnly="0" labelOnly="1" grandCol="1" outline="0" fieldPosition="0"/>
    </format>
    <format dxfId="25573">
      <pivotArea grandRow="1" outline="0" collapsedLevelsAreSubtotals="1" fieldPosition="0"/>
    </format>
    <format dxfId="25572">
      <pivotArea dataOnly="0" labelOnly="1" grandRow="1" outline="0" fieldPosition="0"/>
    </format>
    <format dxfId="25571">
      <pivotArea field="13" type="button" dataOnly="0" labelOnly="1" outline="0" axis="axisRow" fieldPosition="0"/>
    </format>
    <format dxfId="25570">
      <pivotArea dataOnly="0" labelOnly="1" outline="0" fieldPosition="0">
        <references count="1">
          <reference field="12" count="0"/>
        </references>
      </pivotArea>
    </format>
    <format dxfId="25569">
      <pivotArea dataOnly="0" labelOnly="1" grandCol="1" outline="0" fieldPosition="0"/>
    </format>
    <format dxfId="25568">
      <pivotArea outline="0" fieldPosition="0">
        <references count="1">
          <reference field="4294967294" count="1">
            <x v="0"/>
          </reference>
        </references>
      </pivotArea>
    </format>
    <format dxfId="25567">
      <pivotArea outline="0" collapsedLevelsAreSubtotals="1" fieldPosition="0"/>
    </format>
    <format dxfId="25566">
      <pivotArea field="13" type="button" dataOnly="0" labelOnly="1" outline="0" axis="axisRow" fieldPosition="0"/>
    </format>
    <format dxfId="25565">
      <pivotArea dataOnly="0" labelOnly="1" outline="0" fieldPosition="0">
        <references count="1">
          <reference field="13" count="8">
            <x v="1"/>
            <x v="2"/>
            <x v="3"/>
            <x v="4"/>
            <x v="5"/>
            <x v="8"/>
            <x v="9"/>
            <x v="11"/>
          </reference>
        </references>
      </pivotArea>
    </format>
    <format dxfId="25564">
      <pivotArea dataOnly="0" labelOnly="1" grandRow="1" outline="0" fieldPosition="0"/>
    </format>
    <format dxfId="25563">
      <pivotArea dataOnly="0" labelOnly="1" outline="0" fieldPosition="0">
        <references count="1">
          <reference field="12" count="0"/>
        </references>
      </pivotArea>
    </format>
    <format dxfId="25562">
      <pivotArea dataOnly="0" labelOnly="1" grandCol="1" outline="0" fieldPosition="0"/>
    </format>
    <format dxfId="25561">
      <pivotArea outline="0" collapsedLevelsAreSubtotals="1" fieldPosition="0"/>
    </format>
    <format dxfId="25560">
      <pivotArea field="13" type="button" dataOnly="0" labelOnly="1" outline="0" axis="axisRow" fieldPosition="0"/>
    </format>
    <format dxfId="25559">
      <pivotArea dataOnly="0" labelOnly="1" outline="0" fieldPosition="0">
        <references count="1">
          <reference field="13" count="10">
            <x v="1"/>
            <x v="2"/>
            <x v="3"/>
            <x v="4"/>
            <x v="5"/>
            <x v="6"/>
            <x v="8"/>
            <x v="9"/>
            <x v="11"/>
            <x v="16"/>
          </reference>
        </references>
      </pivotArea>
    </format>
    <format dxfId="25558">
      <pivotArea dataOnly="0" labelOnly="1" grandRow="1" outline="0" fieldPosition="0"/>
    </format>
    <format dxfId="25557">
      <pivotArea dataOnly="0" labelOnly="1" outline="0" fieldPosition="0">
        <references count="1">
          <reference field="12" count="0"/>
        </references>
      </pivotArea>
    </format>
    <format dxfId="25556">
      <pivotArea dataOnly="0" labelOnly="1" grandCol="1" outline="0" fieldPosition="0"/>
    </format>
    <format dxfId="25555">
      <pivotArea outline="0" collapsedLevelsAreSubtotals="1" fieldPosition="0"/>
    </format>
    <format dxfId="25554">
      <pivotArea field="13" type="button" dataOnly="0" labelOnly="1" outline="0" axis="axisRow" fieldPosition="0"/>
    </format>
    <format dxfId="25553">
      <pivotArea dataOnly="0" labelOnly="1" outline="0" fieldPosition="0">
        <references count="1">
          <reference field="13" count="10">
            <x v="1"/>
            <x v="2"/>
            <x v="3"/>
            <x v="4"/>
            <x v="5"/>
            <x v="6"/>
            <x v="8"/>
            <x v="9"/>
            <x v="11"/>
            <x v="16"/>
          </reference>
        </references>
      </pivotArea>
    </format>
    <format dxfId="25552">
      <pivotArea dataOnly="0" labelOnly="1" grandRow="1" outline="0" fieldPosition="0"/>
    </format>
    <format dxfId="25551">
      <pivotArea dataOnly="0" labelOnly="1" outline="0" fieldPosition="0">
        <references count="1">
          <reference field="12" count="0"/>
        </references>
      </pivotArea>
    </format>
    <format dxfId="25550">
      <pivotArea dataOnly="0" labelOnly="1" grandCol="1" outline="0" fieldPosition="0"/>
    </format>
    <format dxfId="25549">
      <pivotArea field="13" type="button" dataOnly="0" labelOnly="1" outline="0" axis="axisRow" fieldPosition="0"/>
    </format>
    <format dxfId="25548">
      <pivotArea dataOnly="0" labelOnly="1" outline="0" fieldPosition="0">
        <references count="1">
          <reference field="12" count="0"/>
        </references>
      </pivotArea>
    </format>
    <format dxfId="25547">
      <pivotArea dataOnly="0" labelOnly="1" grandCol="1" outline="0" fieldPosition="0"/>
    </format>
    <format dxfId="25546">
      <pivotArea grandRow="1" outline="0" collapsedLevelsAreSubtotals="1" fieldPosition="0"/>
    </format>
    <format dxfId="25545">
      <pivotArea dataOnly="0" labelOnly="1" grandRow="1" outline="0" fieldPosition="0"/>
    </format>
    <format dxfId="25544">
      <pivotArea outline="0" collapsedLevelsAreSubtotals="1" fieldPosition="0"/>
    </format>
    <format dxfId="25543">
      <pivotArea field="13" type="button" dataOnly="0" labelOnly="1" outline="0" axis="axisRow" fieldPosition="0"/>
    </format>
    <format dxfId="25542">
      <pivotArea dataOnly="0" labelOnly="1" outline="0" fieldPosition="0">
        <references count="1">
          <reference field="13" count="10">
            <x v="1"/>
            <x v="2"/>
            <x v="3"/>
            <x v="4"/>
            <x v="5"/>
            <x v="6"/>
            <x v="8"/>
            <x v="9"/>
            <x v="11"/>
            <x v="16"/>
          </reference>
        </references>
      </pivotArea>
    </format>
    <format dxfId="25541">
      <pivotArea dataOnly="0" labelOnly="1" grandRow="1" outline="0" fieldPosition="0"/>
    </format>
    <format dxfId="25540">
      <pivotArea dataOnly="0" labelOnly="1" outline="0" fieldPosition="0">
        <references count="1">
          <reference field="12" count="0"/>
        </references>
      </pivotArea>
    </format>
    <format dxfId="25539">
      <pivotArea dataOnly="0" labelOnly="1" grandCol="1" outline="0" fieldPosition="0"/>
    </format>
    <format dxfId="25538">
      <pivotArea outline="0" collapsedLevelsAreSubtotals="1" fieldPosition="0"/>
    </format>
    <format dxfId="25537">
      <pivotArea field="13" type="button" dataOnly="0" labelOnly="1" outline="0" axis="axisRow" fieldPosition="0"/>
    </format>
    <format dxfId="25536">
      <pivotArea dataOnly="0" labelOnly="1" outline="0" fieldPosition="0">
        <references count="1">
          <reference field="13" count="10">
            <x v="1"/>
            <x v="2"/>
            <x v="3"/>
            <x v="4"/>
            <x v="5"/>
            <x v="6"/>
            <x v="8"/>
            <x v="9"/>
            <x v="11"/>
            <x v="16"/>
          </reference>
        </references>
      </pivotArea>
    </format>
    <format dxfId="25535">
      <pivotArea dataOnly="0" labelOnly="1" grandRow="1" outline="0" fieldPosition="0"/>
    </format>
    <format dxfId="25534">
      <pivotArea dataOnly="0" labelOnly="1" outline="0" fieldPosition="0">
        <references count="1">
          <reference field="12" count="0"/>
        </references>
      </pivotArea>
    </format>
    <format dxfId="25533">
      <pivotArea dataOnly="0" labelOnly="1" grandCol="1" outline="0" fieldPosition="0"/>
    </format>
    <format dxfId="25532">
      <pivotArea outline="0" collapsedLevelsAreSubtotals="1" fieldPosition="0"/>
    </format>
    <format dxfId="25531">
      <pivotArea field="13" type="button" dataOnly="0" labelOnly="1" outline="0" axis="axisRow" fieldPosition="0"/>
    </format>
    <format dxfId="25530">
      <pivotArea dataOnly="0" labelOnly="1" outline="0" fieldPosition="0">
        <references count="1">
          <reference field="13" count="11">
            <x v="1"/>
            <x v="2"/>
            <x v="3"/>
            <x v="4"/>
            <x v="5"/>
            <x v="6"/>
            <x v="8"/>
            <x v="9"/>
            <x v="11"/>
            <x v="15"/>
            <x v="16"/>
          </reference>
        </references>
      </pivotArea>
    </format>
    <format dxfId="25529">
      <pivotArea dataOnly="0" labelOnly="1" grandRow="1" outline="0" fieldPosition="0"/>
    </format>
    <format dxfId="25528">
      <pivotArea dataOnly="0" labelOnly="1" outline="0" fieldPosition="0">
        <references count="1">
          <reference field="12" count="0"/>
        </references>
      </pivotArea>
    </format>
    <format dxfId="25527">
      <pivotArea dataOnly="0" labelOnly="1" grandCol="1" outline="0" fieldPosition="0"/>
    </format>
    <format dxfId="25526">
      <pivotArea field="13" type="button" dataOnly="0" labelOnly="1" outline="0" axis="axisRow" fieldPosition="0"/>
    </format>
    <format dxfId="25525">
      <pivotArea dataOnly="0" labelOnly="1" outline="0" fieldPosition="0">
        <references count="1">
          <reference field="12" count="0"/>
        </references>
      </pivotArea>
    </format>
    <format dxfId="25524">
      <pivotArea dataOnly="0" labelOnly="1" grandCol="1" outline="0" fieldPosition="0"/>
    </format>
    <format dxfId="25523">
      <pivotArea dataOnly="0" labelOnly="1" grandRow="1" outline="0" fieldPosition="0"/>
    </format>
    <format dxfId="25522">
      <pivotArea outline="0" collapsedLevelsAreSubtotals="1" fieldPosition="0"/>
    </format>
    <format dxfId="25521">
      <pivotArea field="13" type="button" dataOnly="0" labelOnly="1" outline="0" axis="axisRow" fieldPosition="0"/>
    </format>
    <format dxfId="25520">
      <pivotArea dataOnly="0" labelOnly="1" outline="0" fieldPosition="0">
        <references count="1">
          <reference field="13" count="11">
            <x v="1"/>
            <x v="2"/>
            <x v="3"/>
            <x v="4"/>
            <x v="5"/>
            <x v="6"/>
            <x v="8"/>
            <x v="9"/>
            <x v="11"/>
            <x v="15"/>
            <x v="16"/>
          </reference>
        </references>
      </pivotArea>
    </format>
    <format dxfId="25519">
      <pivotArea dataOnly="0" labelOnly="1" grandRow="1" outline="0" fieldPosition="0"/>
    </format>
    <format dxfId="25518">
      <pivotArea dataOnly="0" labelOnly="1" outline="0" fieldPosition="0">
        <references count="1">
          <reference field="12" count="0"/>
        </references>
      </pivotArea>
    </format>
    <format dxfId="25517">
      <pivotArea dataOnly="0" labelOnly="1" grandCol="1" outline="0" fieldPosition="0"/>
    </format>
    <format dxfId="25516">
      <pivotArea dataOnly="0" labelOnly="1" outline="0" fieldPosition="0">
        <references count="1">
          <reference field="13" count="11">
            <x v="1"/>
            <x v="2"/>
            <x v="3"/>
            <x v="4"/>
            <x v="5"/>
            <x v="6"/>
            <x v="8"/>
            <x v="9"/>
            <x v="11"/>
            <x v="15"/>
            <x v="16"/>
          </reference>
        </references>
      </pivotArea>
    </format>
    <format dxfId="25515">
      <pivotArea outline="0" collapsedLevelsAreSubtotals="1" fieldPosition="0"/>
    </format>
    <format dxfId="25514">
      <pivotArea field="13" type="button" dataOnly="0" labelOnly="1" outline="0" axis="axisRow" fieldPosition="0"/>
    </format>
    <format dxfId="25513">
      <pivotArea dataOnly="0" labelOnly="1" outline="0" fieldPosition="0">
        <references count="1">
          <reference field="13" count="11">
            <x v="1"/>
            <x v="2"/>
            <x v="3"/>
            <x v="4"/>
            <x v="5"/>
            <x v="7"/>
            <x v="8"/>
            <x v="9"/>
            <x v="11"/>
            <x v="15"/>
            <x v="16"/>
          </reference>
        </references>
      </pivotArea>
    </format>
    <format dxfId="25512">
      <pivotArea dataOnly="0" labelOnly="1" grandRow="1" outline="0" fieldPosition="0"/>
    </format>
    <format dxfId="25511">
      <pivotArea dataOnly="0" labelOnly="1" outline="0" fieldPosition="0">
        <references count="1">
          <reference field="12" count="0"/>
        </references>
      </pivotArea>
    </format>
    <format dxfId="25510">
      <pivotArea dataOnly="0" labelOnly="1" grandCol="1" outline="0" fieldPosition="0"/>
    </format>
    <format dxfId="25509">
      <pivotArea outline="0" collapsedLevelsAreSubtotals="1" fieldPosition="0"/>
    </format>
    <format dxfId="25508">
      <pivotArea dataOnly="0" labelOnly="1" outline="0" fieldPosition="0">
        <references count="1">
          <reference field="13" count="15">
            <x v="1"/>
            <x v="2"/>
            <x v="3"/>
            <x v="4"/>
            <x v="5"/>
            <x v="6"/>
            <x v="7"/>
            <x v="8"/>
            <x v="9"/>
            <x v="10"/>
            <x v="11"/>
            <x v="12"/>
            <x v="13"/>
            <x v="15"/>
            <x v="16"/>
          </reference>
        </references>
      </pivotArea>
    </format>
    <format dxfId="25507">
      <pivotArea dataOnly="0" labelOnly="1" grandRow="1" outline="0" fieldPosition="0"/>
    </format>
    <format dxfId="25506">
      <pivotArea outline="0" collapsedLevelsAreSubtotals="1" fieldPosition="0"/>
    </format>
    <format dxfId="25505">
      <pivotArea dataOnly="0" labelOnly="1" outline="0" fieldPosition="0">
        <references count="1">
          <reference field="13" count="14">
            <x v="1"/>
            <x v="2"/>
            <x v="3"/>
            <x v="4"/>
            <x v="5"/>
            <x v="6"/>
            <x v="8"/>
            <x v="9"/>
            <x v="10"/>
            <x v="11"/>
            <x v="12"/>
            <x v="13"/>
            <x v="15"/>
            <x v="16"/>
          </reference>
        </references>
      </pivotArea>
    </format>
    <format dxfId="25504">
      <pivotArea dataOnly="0" labelOnly="1" grandRow="1" outline="0" fieldPosition="0"/>
    </format>
    <format dxfId="25503">
      <pivotArea field="13" type="button" dataOnly="0" labelOnly="1" outline="0" axis="axisRow" fieldPosition="0"/>
    </format>
    <format dxfId="25502">
      <pivotArea dataOnly="0" labelOnly="1" outline="0" fieldPosition="0">
        <references count="1">
          <reference field="12" count="0"/>
        </references>
      </pivotArea>
    </format>
    <format dxfId="25501">
      <pivotArea dataOnly="0" labelOnly="1" grandCol="1" outline="0" fieldPosition="0"/>
    </format>
    <format dxfId="25500">
      <pivotArea field="13" type="button" dataOnly="0" labelOnly="1" outline="0" axis="axisRow" fieldPosition="0"/>
    </format>
    <format dxfId="25499">
      <pivotArea dataOnly="0" labelOnly="1" outline="0" fieldPosition="0">
        <references count="1">
          <reference field="12" count="0"/>
        </references>
      </pivotArea>
    </format>
    <format dxfId="25498">
      <pivotArea dataOnly="0" labelOnly="1" grandCol="1" outline="0" fieldPosition="0"/>
    </format>
    <format dxfId="25497">
      <pivotArea field="13" type="button" dataOnly="0" labelOnly="1" outline="0" axis="axisRow" fieldPosition="0"/>
    </format>
    <format dxfId="25496">
      <pivotArea dataOnly="0" labelOnly="1" outline="0" fieldPosition="0">
        <references count="1">
          <reference field="12" count="0"/>
        </references>
      </pivotArea>
    </format>
    <format dxfId="25495">
      <pivotArea dataOnly="0" labelOnly="1" grandCol="1" outline="0" fieldPosition="0"/>
    </format>
    <format dxfId="25494">
      <pivotArea outline="0" fieldPosition="0">
        <references count="1">
          <reference field="13" count="14" selected="0">
            <x v="1"/>
            <x v="2"/>
            <x v="3"/>
            <x v="4"/>
            <x v="5"/>
            <x v="6"/>
            <x v="8"/>
            <x v="9"/>
            <x v="10"/>
            <x v="11"/>
            <x v="12"/>
            <x v="13"/>
            <x v="15"/>
            <x v="16"/>
          </reference>
        </references>
      </pivotArea>
    </format>
    <format dxfId="25493">
      <pivotArea dataOnly="0" labelOnly="1" outline="0" fieldPosition="0">
        <references count="1">
          <reference field="13" count="14">
            <x v="1"/>
            <x v="2"/>
            <x v="3"/>
            <x v="4"/>
            <x v="5"/>
            <x v="6"/>
            <x v="8"/>
            <x v="9"/>
            <x v="10"/>
            <x v="11"/>
            <x v="12"/>
            <x v="13"/>
            <x v="15"/>
            <x v="16"/>
          </reference>
        </references>
      </pivotArea>
    </format>
    <format dxfId="25492">
      <pivotArea dataOnly="0" labelOnly="1" outline="0" fieldPosition="0">
        <references count="1">
          <reference field="13" count="10">
            <x v="0"/>
            <x v="1"/>
            <x v="3"/>
            <x v="4"/>
            <x v="5"/>
            <x v="7"/>
            <x v="8"/>
            <x v="9"/>
            <x v="11"/>
            <x v="15"/>
          </reference>
        </references>
      </pivotArea>
    </format>
    <format dxfId="25491">
      <pivotArea dataOnly="0" labelOnly="1" outline="0" fieldPosition="0">
        <references count="1">
          <reference field="13" count="10">
            <x v="0"/>
            <x v="1"/>
            <x v="3"/>
            <x v="4"/>
            <x v="5"/>
            <x v="7"/>
            <x v="8"/>
            <x v="9"/>
            <x v="11"/>
            <x v="15"/>
          </reference>
        </references>
      </pivotArea>
    </format>
    <format dxfId="25490">
      <pivotArea dataOnly="0" labelOnly="1" outline="0" fieldPosition="0">
        <references count="1">
          <reference field="13" count="10">
            <x v="0"/>
            <x v="1"/>
            <x v="3"/>
            <x v="4"/>
            <x v="5"/>
            <x v="7"/>
            <x v="8"/>
            <x v="9"/>
            <x v="11"/>
            <x v="15"/>
          </reference>
        </references>
      </pivotArea>
    </format>
    <format dxfId="25489">
      <pivotArea type="all" dataOnly="0" outline="0" fieldPosition="0"/>
    </format>
    <format dxfId="25488">
      <pivotArea type="origin" dataOnly="0" labelOnly="1" outline="0" fieldPosition="0"/>
    </format>
    <format dxfId="25487">
      <pivotArea field="12" type="button" dataOnly="0" labelOnly="1" outline="0" axis="axisCol" fieldPosition="0"/>
    </format>
    <format dxfId="25486">
      <pivotArea type="topRight" dataOnly="0" labelOnly="1" outline="0" fieldPosition="0"/>
    </format>
    <format dxfId="25485">
      <pivotArea type="all" dataOnly="0" outline="0" fieldPosition="0"/>
    </format>
    <format dxfId="25484">
      <pivotArea type="origin" dataOnly="0" labelOnly="1" outline="0" fieldPosition="0"/>
    </format>
    <format dxfId="25483">
      <pivotArea field="12" type="button" dataOnly="0" labelOnly="1" outline="0" axis="axisCol" fieldPosition="0"/>
    </format>
    <format dxfId="25482">
      <pivotArea type="topRight" dataOnly="0" labelOnly="1" outline="0" fieldPosition="0"/>
    </format>
    <format dxfId="25481">
      <pivotArea outline="0" collapsedLevelsAreSubtotals="1" fieldPosition="0"/>
    </format>
    <format dxfId="25480">
      <pivotArea dataOnly="0" labelOnly="1" outline="0" fieldPosition="0">
        <references count="1">
          <reference field="13" count="10">
            <x v="0"/>
            <x v="1"/>
            <x v="3"/>
            <x v="4"/>
            <x v="5"/>
            <x v="7"/>
            <x v="8"/>
            <x v="9"/>
            <x v="11"/>
            <x v="15"/>
          </reference>
        </references>
      </pivotArea>
    </format>
    <format dxfId="25479">
      <pivotArea field="13" type="button" dataOnly="0" labelOnly="1" outline="0" axis="axisRow" fieldPosition="0"/>
    </format>
    <format dxfId="25478">
      <pivotArea dataOnly="0" labelOnly="1" outline="0" fieldPosition="0">
        <references count="1">
          <reference field="12" count="0"/>
        </references>
      </pivotArea>
    </format>
    <format dxfId="25477">
      <pivotArea dataOnly="0" labelOnly="1" grandCol="1" outline="0" fieldPosition="0"/>
    </format>
    <format dxfId="25476">
      <pivotArea grandRow="1" outline="0" collapsedLevelsAreSubtotals="1" fieldPosition="0"/>
    </format>
    <format dxfId="25475">
      <pivotArea dataOnly="0" labelOnly="1" grandRow="1" outline="0" fieldPosition="0"/>
    </format>
    <format dxfId="25474">
      <pivotArea outline="0" fieldPosition="0">
        <references count="1">
          <reference field="13" count="10" selected="0">
            <x v="0"/>
            <x v="1"/>
            <x v="3"/>
            <x v="4"/>
            <x v="5"/>
            <x v="7"/>
            <x v="8"/>
            <x v="9"/>
            <x v="11"/>
            <x v="15"/>
          </reference>
        </references>
      </pivotArea>
    </format>
    <format dxfId="25473">
      <pivotArea outline="0" fieldPosition="0">
        <references count="1">
          <reference field="13" count="10" selected="0">
            <x v="0"/>
            <x v="1"/>
            <x v="3"/>
            <x v="4"/>
            <x v="5"/>
            <x v="7"/>
            <x v="8"/>
            <x v="9"/>
            <x v="11"/>
            <x v="15"/>
          </reference>
        </references>
      </pivotArea>
    </format>
    <format dxfId="2547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26707">
      <pivotArea type="all" dataOnly="0" outline="0" fieldPosition="0"/>
    </format>
    <format dxfId="26706">
      <pivotArea outline="0" collapsedLevelsAreSubtotals="1" fieldPosition="0"/>
    </format>
    <format dxfId="26705">
      <pivotArea dataOnly="0" labelOnly="1" outline="0" axis="axisValues" fieldPosition="0"/>
    </format>
    <format dxfId="26704">
      <pivotArea dataOnly="0" labelOnly="1" grandRow="1" outline="0" fieldPosition="0"/>
    </format>
    <format dxfId="26703">
      <pivotArea dataOnly="0" labelOnly="1" outline="0" axis="axisValues" fieldPosition="0"/>
    </format>
    <format dxfId="26702">
      <pivotArea type="all" dataOnly="0" outline="0" fieldPosition="0"/>
    </format>
    <format dxfId="26701">
      <pivotArea outline="0" collapsedLevelsAreSubtotals="1" fieldPosition="0"/>
    </format>
    <format dxfId="26700">
      <pivotArea dataOnly="0" labelOnly="1" outline="0" axis="axisValues" fieldPosition="0"/>
    </format>
    <format dxfId="26699">
      <pivotArea dataOnly="0" labelOnly="1" grandRow="1" outline="0" fieldPosition="0"/>
    </format>
    <format dxfId="26698">
      <pivotArea dataOnly="0" labelOnly="1" outline="0" axis="axisValues" fieldPosition="0"/>
    </format>
    <format dxfId="26697">
      <pivotArea outline="0" collapsedLevelsAreSubtotals="1" fieldPosition="0"/>
    </format>
    <format dxfId="26696">
      <pivotArea dataOnly="0" labelOnly="1" grandRow="1" outline="0" fieldPosition="0"/>
    </format>
    <format dxfId="26695">
      <pivotArea dataOnly="0" labelOnly="1" grandCol="1" outline="0" fieldPosition="0"/>
    </format>
    <format dxfId="26694">
      <pivotArea outline="0" collapsedLevelsAreSubtotals="1" fieldPosition="0"/>
    </format>
    <format dxfId="26693">
      <pivotArea dataOnly="0" labelOnly="1" grandRow="1" outline="0" fieldPosition="0"/>
    </format>
    <format dxfId="26692">
      <pivotArea dataOnly="0" labelOnly="1" grandCol="1" outline="0" fieldPosition="0"/>
    </format>
    <format dxfId="26691">
      <pivotArea dataOnly="0" labelOnly="1" grandRow="1" outline="0" fieldPosition="0"/>
    </format>
    <format dxfId="26690">
      <pivotArea grandRow="1" outline="0" collapsedLevelsAreSubtotals="1" fieldPosition="0"/>
    </format>
    <format dxfId="26689">
      <pivotArea dataOnly="0" labelOnly="1" grandRow="1" outline="0" fieldPosition="0"/>
    </format>
    <format dxfId="26688">
      <pivotArea type="origin" dataOnly="0" labelOnly="1" outline="0" fieldPosition="0"/>
    </format>
    <format dxfId="26687">
      <pivotArea field="12" type="button" dataOnly="0" labelOnly="1" outline="0" axis="axisCol" fieldPosition="0"/>
    </format>
    <format dxfId="26686">
      <pivotArea type="topRight" dataOnly="0" labelOnly="1" outline="0" fieldPosition="0"/>
    </format>
    <format dxfId="26685">
      <pivotArea dataOnly="0" labelOnly="1" grandCol="1" outline="0" fieldPosition="0"/>
    </format>
    <format dxfId="26684">
      <pivotArea grandRow="1" outline="0" collapsedLevelsAreSubtotals="1" fieldPosition="0"/>
    </format>
    <format dxfId="26683">
      <pivotArea dataOnly="0" labelOnly="1" grandRow="1" outline="0" fieldPosition="0"/>
    </format>
    <format dxfId="26682">
      <pivotArea grandRow="1" outline="0" collapsedLevelsAreSubtotals="1" fieldPosition="0"/>
    </format>
    <format dxfId="26681">
      <pivotArea dataOnly="0" labelOnly="1" grandRow="1" outline="0" fieldPosition="0"/>
    </format>
    <format dxfId="26680">
      <pivotArea grandRow="1" outline="0" collapsedLevelsAreSubtotals="1" fieldPosition="0"/>
    </format>
    <format dxfId="26679">
      <pivotArea dataOnly="0" labelOnly="1" grandRow="1" outline="0" fieldPosition="0"/>
    </format>
    <format dxfId="26678">
      <pivotArea outline="0" fieldPosition="0">
        <references count="1">
          <reference field="4294967294" count="1">
            <x v="1"/>
          </reference>
        </references>
      </pivotArea>
    </format>
    <format dxfId="26677">
      <pivotArea type="all" dataOnly="0" outline="0" fieldPosition="0"/>
    </format>
    <format dxfId="26676">
      <pivotArea outline="0" collapsedLevelsAreSubtotals="1" fieldPosition="0"/>
    </format>
    <format dxfId="26675">
      <pivotArea type="origin" dataOnly="0" labelOnly="1" outline="0" fieldPosition="0"/>
    </format>
    <format dxfId="26674">
      <pivotArea field="12" type="button" dataOnly="0" labelOnly="1" outline="0" axis="axisCol" fieldPosition="0"/>
    </format>
    <format dxfId="26673">
      <pivotArea field="-2" type="button" dataOnly="0" labelOnly="1" outline="0" axis="axisCol" fieldPosition="1"/>
    </format>
    <format dxfId="26672">
      <pivotArea type="topRight" dataOnly="0" labelOnly="1" outline="0" fieldPosition="0"/>
    </format>
    <format dxfId="26671">
      <pivotArea dataOnly="0" labelOnly="1" grandRow="1" outline="0" fieldPosition="0"/>
    </format>
    <format dxfId="26670">
      <pivotArea dataOnly="0" labelOnly="1" fieldPosition="0">
        <references count="1">
          <reference field="12" count="0"/>
        </references>
      </pivotArea>
    </format>
    <format dxfId="26669">
      <pivotArea field="12" dataOnly="0" labelOnly="1" grandCol="1" outline="0" axis="axisCol" fieldPosition="0">
        <references count="1">
          <reference field="4294967294" count="1" selected="0">
            <x v="0"/>
          </reference>
        </references>
      </pivotArea>
    </format>
    <format dxfId="26668">
      <pivotArea field="12" dataOnly="0" labelOnly="1" grandCol="1" outline="0" axis="axisCol" fieldPosition="0">
        <references count="1">
          <reference field="4294967294" count="1" selected="0">
            <x v="1"/>
          </reference>
        </references>
      </pivotArea>
    </format>
    <format dxfId="26667">
      <pivotArea field="12" dataOnly="0" labelOnly="1" grandCol="1" outline="0" axis="axisCol" fieldPosition="0">
        <references count="1">
          <reference field="4294967294" count="1" selected="0">
            <x v="0"/>
          </reference>
        </references>
      </pivotArea>
    </format>
    <format dxfId="26666">
      <pivotArea field="12" dataOnly="0" labelOnly="1" grandCol="1" outline="0" axis="axisCol" fieldPosition="0">
        <references count="1">
          <reference field="4294967294" count="1" selected="0">
            <x v="1"/>
          </reference>
        </references>
      </pivotArea>
    </format>
    <format dxfId="26665">
      <pivotArea dataOnly="0" labelOnly="1" outline="0" fieldPosition="0">
        <references count="2">
          <reference field="4294967294" count="2">
            <x v="0"/>
            <x v="1"/>
          </reference>
          <reference field="12" count="1" selected="0">
            <x v="0"/>
          </reference>
        </references>
      </pivotArea>
    </format>
    <format dxfId="26664">
      <pivotArea dataOnly="0" labelOnly="1" outline="0" fieldPosition="0">
        <references count="2">
          <reference field="4294967294" count="2">
            <x v="0"/>
            <x v="1"/>
          </reference>
          <reference field="12" count="1" selected="0">
            <x v="1"/>
          </reference>
        </references>
      </pivotArea>
    </format>
    <format dxfId="26663">
      <pivotArea type="all" dataOnly="0" outline="0" fieldPosition="0"/>
    </format>
    <format dxfId="26662">
      <pivotArea outline="0" collapsedLevelsAreSubtotals="1" fieldPosition="0"/>
    </format>
    <format dxfId="26661">
      <pivotArea type="origin" dataOnly="0" labelOnly="1" outline="0" fieldPosition="0"/>
    </format>
    <format dxfId="26660">
      <pivotArea field="12" type="button" dataOnly="0" labelOnly="1" outline="0" axis="axisCol" fieldPosition="0"/>
    </format>
    <format dxfId="26659">
      <pivotArea field="-2" type="button" dataOnly="0" labelOnly="1" outline="0" axis="axisCol" fieldPosition="1"/>
    </format>
    <format dxfId="26658">
      <pivotArea type="topRight" dataOnly="0" labelOnly="1" outline="0" fieldPosition="0"/>
    </format>
    <format dxfId="26657">
      <pivotArea dataOnly="0" labelOnly="1" grandRow="1" outline="0" fieldPosition="0"/>
    </format>
    <format dxfId="26656">
      <pivotArea dataOnly="0" labelOnly="1" fieldPosition="0">
        <references count="1">
          <reference field="12" count="0"/>
        </references>
      </pivotArea>
    </format>
    <format dxfId="26655">
      <pivotArea field="12" dataOnly="0" labelOnly="1" grandCol="1" outline="0" axis="axisCol" fieldPosition="0">
        <references count="1">
          <reference field="4294967294" count="1" selected="0">
            <x v="0"/>
          </reference>
        </references>
      </pivotArea>
    </format>
    <format dxfId="26654">
      <pivotArea field="12" dataOnly="0" labelOnly="1" grandCol="1" outline="0" axis="axisCol" fieldPosition="0">
        <references count="1">
          <reference field="4294967294" count="1" selected="0">
            <x v="1"/>
          </reference>
        </references>
      </pivotArea>
    </format>
    <format dxfId="26653">
      <pivotArea field="12" dataOnly="0" labelOnly="1" grandCol="1" outline="0" axis="axisCol" fieldPosition="0">
        <references count="1">
          <reference field="4294967294" count="1" selected="0">
            <x v="0"/>
          </reference>
        </references>
      </pivotArea>
    </format>
    <format dxfId="26652">
      <pivotArea field="12" dataOnly="0" labelOnly="1" grandCol="1" outline="0" axis="axisCol" fieldPosition="0">
        <references count="1">
          <reference field="4294967294" count="1" selected="0">
            <x v="1"/>
          </reference>
        </references>
      </pivotArea>
    </format>
    <format dxfId="26651">
      <pivotArea dataOnly="0" labelOnly="1" outline="0" fieldPosition="0">
        <references count="2">
          <reference field="4294967294" count="2">
            <x v="0"/>
            <x v="1"/>
          </reference>
          <reference field="12" count="1" selected="0">
            <x v="0"/>
          </reference>
        </references>
      </pivotArea>
    </format>
    <format dxfId="26650">
      <pivotArea dataOnly="0" labelOnly="1" outline="0" fieldPosition="0">
        <references count="2">
          <reference field="4294967294" count="2">
            <x v="0"/>
            <x v="1"/>
          </reference>
          <reference field="12" count="1" selected="0">
            <x v="1"/>
          </reference>
        </references>
      </pivotArea>
    </format>
    <format dxfId="26649">
      <pivotArea grandRow="1" outline="0" collapsedLevelsAreSubtotals="1" fieldPosition="0"/>
    </format>
    <format dxfId="26648">
      <pivotArea dataOnly="0" labelOnly="1" grandRow="1" outline="0" fieldPosition="0"/>
    </format>
    <format dxfId="26647">
      <pivotArea type="origin" dataOnly="0" labelOnly="1" outline="0" fieldPosition="0"/>
    </format>
    <format dxfId="26646">
      <pivotArea dataOnly="0" labelOnly="1" grandRow="1" outline="0" fieldPosition="0"/>
    </format>
    <format dxfId="26645">
      <pivotArea type="all" dataOnly="0" outline="0" fieldPosition="0"/>
    </format>
    <format dxfId="26644">
      <pivotArea outline="0" collapsedLevelsAreSubtotals="1" fieldPosition="0"/>
    </format>
    <format dxfId="26643">
      <pivotArea type="origin" dataOnly="0" labelOnly="1" outline="0" fieldPosition="0"/>
    </format>
    <format dxfId="26642">
      <pivotArea field="12" type="button" dataOnly="0" labelOnly="1" outline="0" axis="axisCol" fieldPosition="0"/>
    </format>
    <format dxfId="26641">
      <pivotArea field="-2" type="button" dataOnly="0" labelOnly="1" outline="0" axis="axisCol" fieldPosition="1"/>
    </format>
    <format dxfId="26640">
      <pivotArea type="topRight" dataOnly="0" labelOnly="1" outline="0" fieldPosition="0"/>
    </format>
    <format dxfId="26639">
      <pivotArea dataOnly="0" labelOnly="1" grandRow="1" outline="0" fieldPosition="0"/>
    </format>
    <format dxfId="26638">
      <pivotArea dataOnly="0" labelOnly="1" fieldPosition="0">
        <references count="1">
          <reference field="12" count="0"/>
        </references>
      </pivotArea>
    </format>
    <format dxfId="26637">
      <pivotArea field="12" dataOnly="0" labelOnly="1" grandCol="1" outline="0" axis="axisCol" fieldPosition="0">
        <references count="1">
          <reference field="4294967294" count="1" selected="0">
            <x v="0"/>
          </reference>
        </references>
      </pivotArea>
    </format>
    <format dxfId="26636">
      <pivotArea field="12" dataOnly="0" labelOnly="1" grandCol="1" outline="0" axis="axisCol" fieldPosition="0">
        <references count="1">
          <reference field="4294967294" count="1" selected="0">
            <x v="1"/>
          </reference>
        </references>
      </pivotArea>
    </format>
    <format dxfId="26635">
      <pivotArea field="12" dataOnly="0" labelOnly="1" grandCol="1" outline="0" axis="axisCol" fieldPosition="0">
        <references count="1">
          <reference field="4294967294" count="1" selected="0">
            <x v="0"/>
          </reference>
        </references>
      </pivotArea>
    </format>
    <format dxfId="26634">
      <pivotArea field="12" dataOnly="0" labelOnly="1" grandCol="1" outline="0" axis="axisCol" fieldPosition="0">
        <references count="1">
          <reference field="4294967294" count="1" selected="0">
            <x v="1"/>
          </reference>
        </references>
      </pivotArea>
    </format>
    <format dxfId="26633">
      <pivotArea dataOnly="0" labelOnly="1" outline="0" fieldPosition="0">
        <references count="2">
          <reference field="4294967294" count="2">
            <x v="0"/>
            <x v="1"/>
          </reference>
          <reference field="12" count="1" selected="0">
            <x v="0"/>
          </reference>
        </references>
      </pivotArea>
    </format>
    <format dxfId="26632">
      <pivotArea dataOnly="0" labelOnly="1" outline="0" fieldPosition="0">
        <references count="2">
          <reference field="4294967294" count="2">
            <x v="0"/>
            <x v="1"/>
          </reference>
          <reference field="12" count="1" selected="0">
            <x v="1"/>
          </reference>
        </references>
      </pivotArea>
    </format>
    <format dxfId="26631">
      <pivotArea type="all" dataOnly="0" outline="0" fieldPosition="0"/>
    </format>
    <format dxfId="26630">
      <pivotArea outline="0" collapsedLevelsAreSubtotals="1" fieldPosition="0"/>
    </format>
    <format dxfId="26629">
      <pivotArea type="origin" dataOnly="0" labelOnly="1" outline="0" fieldPosition="0"/>
    </format>
    <format dxfId="26628">
      <pivotArea field="12" type="button" dataOnly="0" labelOnly="1" outline="0" axis="axisCol" fieldPosition="0"/>
    </format>
    <format dxfId="26627">
      <pivotArea field="-2" type="button" dataOnly="0" labelOnly="1" outline="0" axis="axisCol" fieldPosition="1"/>
    </format>
    <format dxfId="26626">
      <pivotArea type="topRight" dataOnly="0" labelOnly="1" outline="0" fieldPosition="0"/>
    </format>
    <format dxfId="26625">
      <pivotArea dataOnly="0" labelOnly="1" grandRow="1" outline="0" fieldPosition="0"/>
    </format>
    <format dxfId="26624">
      <pivotArea dataOnly="0" labelOnly="1" fieldPosition="0">
        <references count="1">
          <reference field="12" count="0"/>
        </references>
      </pivotArea>
    </format>
    <format dxfId="26623">
      <pivotArea field="12" dataOnly="0" labelOnly="1" grandCol="1" outline="0" axis="axisCol" fieldPosition="0">
        <references count="1">
          <reference field="4294967294" count="1" selected="0">
            <x v="0"/>
          </reference>
        </references>
      </pivotArea>
    </format>
    <format dxfId="26622">
      <pivotArea field="12" dataOnly="0" labelOnly="1" grandCol="1" outline="0" axis="axisCol" fieldPosition="0">
        <references count="1">
          <reference field="4294967294" count="1" selected="0">
            <x v="1"/>
          </reference>
        </references>
      </pivotArea>
    </format>
    <format dxfId="26621">
      <pivotArea field="12" dataOnly="0" labelOnly="1" grandCol="1" outline="0" axis="axisCol" fieldPosition="0">
        <references count="1">
          <reference field="4294967294" count="1" selected="0">
            <x v="0"/>
          </reference>
        </references>
      </pivotArea>
    </format>
    <format dxfId="26620">
      <pivotArea field="12" dataOnly="0" labelOnly="1" grandCol="1" outline="0" axis="axisCol" fieldPosition="0">
        <references count="1">
          <reference field="4294967294" count="1" selected="0">
            <x v="1"/>
          </reference>
        </references>
      </pivotArea>
    </format>
    <format dxfId="26619">
      <pivotArea dataOnly="0" labelOnly="1" outline="0" fieldPosition="0">
        <references count="2">
          <reference field="4294967294" count="2">
            <x v="0"/>
            <x v="1"/>
          </reference>
          <reference field="12" count="1" selected="0">
            <x v="0"/>
          </reference>
        </references>
      </pivotArea>
    </format>
    <format dxfId="26618">
      <pivotArea dataOnly="0" labelOnly="1" outline="0" fieldPosition="0">
        <references count="2">
          <reference field="4294967294" count="2">
            <x v="0"/>
            <x v="1"/>
          </reference>
          <reference field="12" count="1" selected="0">
            <x v="1"/>
          </reference>
        </references>
      </pivotArea>
    </format>
    <format dxfId="26617">
      <pivotArea dataOnly="0" labelOnly="1" grandRow="1" outline="0" fieldPosition="0"/>
    </format>
    <format dxfId="26616">
      <pivotArea grandRow="1" outline="0" collapsedLevelsAreSubtotals="1" fieldPosition="0"/>
    </format>
    <format dxfId="26615">
      <pivotArea dataOnly="0" labelOnly="1" grandRow="1" outline="0" fieldPosition="0"/>
    </format>
    <format dxfId="26614">
      <pivotArea outline="0" collapsedLevelsAreSubtotals="1" fieldPosition="0"/>
    </format>
    <format dxfId="26613">
      <pivotArea dataOnly="0" labelOnly="1" grandRow="1" outline="0" fieldPosition="0"/>
    </format>
    <format dxfId="26612">
      <pivotArea type="all" dataOnly="0" outline="0" fieldPosition="0"/>
    </format>
    <format dxfId="26611">
      <pivotArea outline="0" collapsedLevelsAreSubtotals="1" fieldPosition="0"/>
    </format>
    <format dxfId="26610">
      <pivotArea type="origin" dataOnly="0" labelOnly="1" outline="0" fieldPosition="0"/>
    </format>
    <format dxfId="26609">
      <pivotArea field="12" type="button" dataOnly="0" labelOnly="1" outline="0" axis="axisCol" fieldPosition="0"/>
    </format>
    <format dxfId="26608">
      <pivotArea field="-2" type="button" dataOnly="0" labelOnly="1" outline="0" axis="axisCol" fieldPosition="1"/>
    </format>
    <format dxfId="26607">
      <pivotArea type="topRight" dataOnly="0" labelOnly="1" outline="0" fieldPosition="0"/>
    </format>
    <format dxfId="26606">
      <pivotArea dataOnly="0" labelOnly="1" grandRow="1" outline="0" fieldPosition="0"/>
    </format>
    <format dxfId="26605">
      <pivotArea dataOnly="0" labelOnly="1" fieldPosition="0">
        <references count="1">
          <reference field="12" count="0"/>
        </references>
      </pivotArea>
    </format>
    <format dxfId="26604">
      <pivotArea field="12" dataOnly="0" labelOnly="1" grandCol="1" outline="0" axis="axisCol" fieldPosition="0">
        <references count="1">
          <reference field="4294967294" count="1" selected="0">
            <x v="0"/>
          </reference>
        </references>
      </pivotArea>
    </format>
    <format dxfId="26603">
      <pivotArea field="12" dataOnly="0" labelOnly="1" grandCol="1" outline="0" axis="axisCol" fieldPosition="0">
        <references count="1">
          <reference field="4294967294" count="1" selected="0">
            <x v="1"/>
          </reference>
        </references>
      </pivotArea>
    </format>
    <format dxfId="26602">
      <pivotArea field="12" dataOnly="0" labelOnly="1" grandCol="1" outline="0" axis="axisCol" fieldPosition="0">
        <references count="1">
          <reference field="4294967294" count="1" selected="0">
            <x v="0"/>
          </reference>
        </references>
      </pivotArea>
    </format>
    <format dxfId="26601">
      <pivotArea field="12" dataOnly="0" labelOnly="1" grandCol="1" outline="0" axis="axisCol" fieldPosition="0">
        <references count="1">
          <reference field="4294967294" count="1" selected="0">
            <x v="1"/>
          </reference>
        </references>
      </pivotArea>
    </format>
    <format dxfId="26600">
      <pivotArea dataOnly="0" labelOnly="1" outline="0" fieldPosition="0">
        <references count="2">
          <reference field="4294967294" count="2">
            <x v="0"/>
            <x v="1"/>
          </reference>
          <reference field="12" count="1" selected="0">
            <x v="0"/>
          </reference>
        </references>
      </pivotArea>
    </format>
    <format dxfId="26599">
      <pivotArea dataOnly="0" labelOnly="1" outline="0" fieldPosition="0">
        <references count="2">
          <reference field="4294967294" count="2">
            <x v="0"/>
            <x v="1"/>
          </reference>
          <reference field="12" count="1" selected="0">
            <x v="1"/>
          </reference>
        </references>
      </pivotArea>
    </format>
    <format dxfId="26598">
      <pivotArea outline="0" collapsedLevelsAreSubtotals="1" fieldPosition="0">
        <references count="2">
          <reference field="4294967294" count="2" selected="0">
            <x v="0"/>
            <x v="1"/>
          </reference>
          <reference field="12" count="1" selected="0">
            <x v="0"/>
          </reference>
        </references>
      </pivotArea>
    </format>
    <format dxfId="26597">
      <pivotArea dataOnly="0" labelOnly="1" fieldPosition="0">
        <references count="1">
          <reference field="12" count="1">
            <x v="0"/>
          </reference>
        </references>
      </pivotArea>
    </format>
    <format dxfId="26596">
      <pivotArea dataOnly="0" labelOnly="1" outline="0" fieldPosition="0">
        <references count="2">
          <reference field="4294967294" count="2">
            <x v="0"/>
            <x v="1"/>
          </reference>
          <reference field="12" count="1" selected="0">
            <x v="0"/>
          </reference>
        </references>
      </pivotArea>
    </format>
    <format dxfId="26595">
      <pivotArea outline="0" collapsedLevelsAreSubtotals="1" fieldPosition="0">
        <references count="2">
          <reference field="4294967294" count="2" selected="0">
            <x v="0"/>
            <x v="1"/>
          </reference>
          <reference field="12" count="1" selected="0">
            <x v="1"/>
          </reference>
        </references>
      </pivotArea>
    </format>
    <format dxfId="26594">
      <pivotArea dataOnly="0" labelOnly="1" fieldPosition="0">
        <references count="1">
          <reference field="12" count="1">
            <x v="1"/>
          </reference>
        </references>
      </pivotArea>
    </format>
    <format dxfId="26593">
      <pivotArea dataOnly="0" labelOnly="1" outline="0" fieldPosition="0">
        <references count="2">
          <reference field="4294967294" count="2">
            <x v="0"/>
            <x v="1"/>
          </reference>
          <reference field="12" count="1" selected="0">
            <x v="1"/>
          </reference>
        </references>
      </pivotArea>
    </format>
    <format dxfId="26592">
      <pivotArea field="12" grandRow="1" outline="0" collapsedLevelsAreSubtotals="1" axis="axisCol" fieldPosition="0">
        <references count="2">
          <reference field="4294967294" count="2" selected="0">
            <x v="0"/>
            <x v="1"/>
          </reference>
          <reference field="12" count="0" selected="0"/>
        </references>
      </pivotArea>
    </format>
    <format dxfId="26591">
      <pivotArea dataOnly="0" labelOnly="1" fieldPosition="0">
        <references count="1">
          <reference field="12" count="0"/>
        </references>
      </pivotArea>
    </format>
    <format dxfId="26590">
      <pivotArea dataOnly="0" labelOnly="1" outline="0" fieldPosition="0">
        <references count="2">
          <reference field="4294967294" count="2">
            <x v="0"/>
            <x v="1"/>
          </reference>
          <reference field="12" count="1" selected="0">
            <x v="0"/>
          </reference>
        </references>
      </pivotArea>
    </format>
    <format dxfId="26589">
      <pivotArea dataOnly="0" labelOnly="1" outline="0" fieldPosition="0">
        <references count="2">
          <reference field="4294967294" count="2">
            <x v="0"/>
            <x v="1"/>
          </reference>
          <reference field="12" count="1" selected="0">
            <x v="1"/>
          </reference>
        </references>
      </pivotArea>
    </format>
    <format dxfId="26588">
      <pivotArea type="origin" dataOnly="0" labelOnly="1" outline="0" fieldPosition="0"/>
    </format>
    <format dxfId="26587">
      <pivotArea field="12" type="button" dataOnly="0" labelOnly="1" outline="0" axis="axisCol" fieldPosition="0"/>
    </format>
    <format dxfId="26586">
      <pivotArea field="-2" type="button" dataOnly="0" labelOnly="1" outline="0" axis="axisCol" fieldPosition="1"/>
    </format>
    <format dxfId="26585">
      <pivotArea type="topRight" dataOnly="0" labelOnly="1" outline="0" fieldPosition="0"/>
    </format>
    <format dxfId="26584">
      <pivotArea dataOnly="0" labelOnly="1" fieldPosition="0">
        <references count="1">
          <reference field="12" count="0"/>
        </references>
      </pivotArea>
    </format>
    <format dxfId="26583">
      <pivotArea field="12" dataOnly="0" labelOnly="1" grandCol="1" outline="0" axis="axisCol" fieldPosition="0">
        <references count="1">
          <reference field="4294967294" count="1" selected="0">
            <x v="0"/>
          </reference>
        </references>
      </pivotArea>
    </format>
    <format dxfId="26582">
      <pivotArea field="12" dataOnly="0" labelOnly="1" grandCol="1" outline="0" axis="axisCol" fieldPosition="0">
        <references count="1">
          <reference field="4294967294" count="1" selected="0">
            <x v="1"/>
          </reference>
        </references>
      </pivotArea>
    </format>
    <format dxfId="26581">
      <pivotArea field="12" dataOnly="0" labelOnly="1" grandCol="1" outline="0" axis="axisCol" fieldPosition="0">
        <references count="1">
          <reference field="4294967294" count="1" selected="0">
            <x v="0"/>
          </reference>
        </references>
      </pivotArea>
    </format>
    <format dxfId="26580">
      <pivotArea field="12" dataOnly="0" labelOnly="1" grandCol="1" outline="0" axis="axisCol" fieldPosition="0">
        <references count="1">
          <reference field="4294967294" count="1" selected="0">
            <x v="1"/>
          </reference>
        </references>
      </pivotArea>
    </format>
    <format dxfId="26579">
      <pivotArea dataOnly="0" labelOnly="1" outline="0" fieldPosition="0">
        <references count="2">
          <reference field="4294967294" count="2">
            <x v="0"/>
            <x v="1"/>
          </reference>
          <reference field="12" count="1" selected="0">
            <x v="0"/>
          </reference>
        </references>
      </pivotArea>
    </format>
    <format dxfId="26578">
      <pivotArea dataOnly="0" labelOnly="1" outline="0" fieldPosition="0">
        <references count="2">
          <reference field="4294967294" count="2">
            <x v="0"/>
            <x v="1"/>
          </reference>
          <reference field="12" count="1" selected="0">
            <x v="1"/>
          </reference>
        </references>
      </pivotArea>
    </format>
    <format dxfId="26577">
      <pivotArea type="all" dataOnly="0" outline="0" fieldPosition="0"/>
    </format>
    <format dxfId="26576">
      <pivotArea outline="0" collapsedLevelsAreSubtotals="1" fieldPosition="0"/>
    </format>
    <format dxfId="26575">
      <pivotArea type="origin" dataOnly="0" labelOnly="1" outline="0" fieldPosition="0"/>
    </format>
    <format dxfId="26574">
      <pivotArea field="12" type="button" dataOnly="0" labelOnly="1" outline="0" axis="axisCol" fieldPosition="0"/>
    </format>
    <format dxfId="26573">
      <pivotArea field="-2" type="button" dataOnly="0" labelOnly="1" outline="0" axis="axisCol" fieldPosition="1"/>
    </format>
    <format dxfId="26572">
      <pivotArea type="topRight" dataOnly="0" labelOnly="1" outline="0" fieldPosition="0"/>
    </format>
    <format dxfId="26571">
      <pivotArea dataOnly="0" labelOnly="1" grandRow="1" outline="0" fieldPosition="0"/>
    </format>
    <format dxfId="26570">
      <pivotArea dataOnly="0" labelOnly="1" fieldPosition="0">
        <references count="1">
          <reference field="12" count="0"/>
        </references>
      </pivotArea>
    </format>
    <format dxfId="26569">
      <pivotArea field="12" dataOnly="0" labelOnly="1" grandCol="1" outline="0" axis="axisCol" fieldPosition="0">
        <references count="1">
          <reference field="4294967294" count="1" selected="0">
            <x v="0"/>
          </reference>
        </references>
      </pivotArea>
    </format>
    <format dxfId="26568">
      <pivotArea field="12" dataOnly="0" labelOnly="1" grandCol="1" outline="0" axis="axisCol" fieldPosition="0">
        <references count="1">
          <reference field="4294967294" count="1" selected="0">
            <x v="1"/>
          </reference>
        </references>
      </pivotArea>
    </format>
    <format dxfId="26567">
      <pivotArea field="12" dataOnly="0" labelOnly="1" grandCol="1" outline="0" axis="axisCol" fieldPosition="0">
        <references count="1">
          <reference field="4294967294" count="1" selected="0">
            <x v="0"/>
          </reference>
        </references>
      </pivotArea>
    </format>
    <format dxfId="26566">
      <pivotArea field="12" dataOnly="0" labelOnly="1" grandCol="1" outline="0" axis="axisCol" fieldPosition="0">
        <references count="1">
          <reference field="4294967294" count="1" selected="0">
            <x v="1"/>
          </reference>
        </references>
      </pivotArea>
    </format>
    <format dxfId="26565">
      <pivotArea dataOnly="0" labelOnly="1" outline="0" fieldPosition="0">
        <references count="2">
          <reference field="4294967294" count="2">
            <x v="0"/>
            <x v="1"/>
          </reference>
          <reference field="12" count="1" selected="0">
            <x v="0"/>
          </reference>
        </references>
      </pivotArea>
    </format>
    <format dxfId="26564">
      <pivotArea dataOnly="0" labelOnly="1" outline="0" fieldPosition="0">
        <references count="2">
          <reference field="4294967294" count="2">
            <x v="0"/>
            <x v="1"/>
          </reference>
          <reference field="12" count="1" selected="0">
            <x v="1"/>
          </reference>
        </references>
      </pivotArea>
    </format>
    <format dxfId="26563">
      <pivotArea type="all" dataOnly="0" outline="0" fieldPosition="0"/>
    </format>
    <format dxfId="26562">
      <pivotArea outline="0" collapsedLevelsAreSubtotals="1" fieldPosition="0"/>
    </format>
    <format dxfId="26561">
      <pivotArea type="origin" dataOnly="0" labelOnly="1" outline="0" fieldPosition="0"/>
    </format>
    <format dxfId="26560">
      <pivotArea field="12" type="button" dataOnly="0" labelOnly="1" outline="0" axis="axisCol" fieldPosition="0"/>
    </format>
    <format dxfId="26559">
      <pivotArea field="-2" type="button" dataOnly="0" labelOnly="1" outline="0" axis="axisCol" fieldPosition="1"/>
    </format>
    <format dxfId="26558">
      <pivotArea type="topRight" dataOnly="0" labelOnly="1" outline="0" fieldPosition="0"/>
    </format>
    <format dxfId="26557">
      <pivotArea dataOnly="0" labelOnly="1" grandRow="1" outline="0" fieldPosition="0"/>
    </format>
    <format dxfId="26556">
      <pivotArea dataOnly="0" labelOnly="1" fieldPosition="0">
        <references count="1">
          <reference field="12" count="0"/>
        </references>
      </pivotArea>
    </format>
    <format dxfId="26555">
      <pivotArea field="12" dataOnly="0" labelOnly="1" grandCol="1" outline="0" axis="axisCol" fieldPosition="0">
        <references count="1">
          <reference field="4294967294" count="1" selected="0">
            <x v="0"/>
          </reference>
        </references>
      </pivotArea>
    </format>
    <format dxfId="26554">
      <pivotArea field="12" dataOnly="0" labelOnly="1" grandCol="1" outline="0" axis="axisCol" fieldPosition="0">
        <references count="1">
          <reference field="4294967294" count="1" selected="0">
            <x v="1"/>
          </reference>
        </references>
      </pivotArea>
    </format>
    <format dxfId="26553">
      <pivotArea field="12" dataOnly="0" labelOnly="1" grandCol="1" outline="0" axis="axisCol" fieldPosition="0">
        <references count="1">
          <reference field="4294967294" count="1" selected="0">
            <x v="0"/>
          </reference>
        </references>
      </pivotArea>
    </format>
    <format dxfId="26552">
      <pivotArea field="12" dataOnly="0" labelOnly="1" grandCol="1" outline="0" axis="axisCol" fieldPosition="0">
        <references count="1">
          <reference field="4294967294" count="1" selected="0">
            <x v="1"/>
          </reference>
        </references>
      </pivotArea>
    </format>
    <format dxfId="26551">
      <pivotArea dataOnly="0" labelOnly="1" outline="0" fieldPosition="0">
        <references count="2">
          <reference field="4294967294" count="2">
            <x v="0"/>
            <x v="1"/>
          </reference>
          <reference field="12" count="1" selected="0">
            <x v="0"/>
          </reference>
        </references>
      </pivotArea>
    </format>
    <format dxfId="26550">
      <pivotArea dataOnly="0" labelOnly="1" outline="0" fieldPosition="0">
        <references count="2">
          <reference field="4294967294" count="2">
            <x v="0"/>
            <x v="1"/>
          </reference>
          <reference field="12" count="1" selected="0">
            <x v="1"/>
          </reference>
        </references>
      </pivotArea>
    </format>
    <format dxfId="26549">
      <pivotArea grandRow="1" outline="0" collapsedLevelsAreSubtotals="1" fieldPosition="0"/>
    </format>
    <format dxfId="26548">
      <pivotArea dataOnly="0" labelOnly="1" grandRow="1" outline="0" fieldPosition="0"/>
    </format>
    <format dxfId="26547">
      <pivotArea type="origin" dataOnly="0" labelOnly="1" outline="0" offset="A1" fieldPosition="0"/>
    </format>
    <format dxfId="26546">
      <pivotArea field="12" type="button" dataOnly="0" labelOnly="1" outline="0" axis="axisCol" fieldPosition="0"/>
    </format>
    <format dxfId="26545">
      <pivotArea field="-2" type="button" dataOnly="0" labelOnly="1" outline="0" axis="axisCol" fieldPosition="1"/>
    </format>
    <format dxfId="26544">
      <pivotArea type="topRight" dataOnly="0" labelOnly="1" outline="0" fieldPosition="0"/>
    </format>
    <format dxfId="26543">
      <pivotArea grandRow="1" outline="0" collapsedLevelsAreSubtotals="1" fieldPosition="0"/>
    </format>
    <format dxfId="26542">
      <pivotArea dataOnly="0" labelOnly="1" grandRow="1" outline="0" fieldPosition="0"/>
    </format>
    <format dxfId="26541">
      <pivotArea grandRow="1" outline="0" collapsedLevelsAreSubtotals="1" fieldPosition="0"/>
    </format>
    <format dxfId="26540">
      <pivotArea dataOnly="0" labelOnly="1" grandRow="1" outline="0" fieldPosition="0"/>
    </format>
    <format dxfId="26539">
      <pivotArea type="origin" dataOnly="0" labelOnly="1" outline="0" offset="A1" fieldPosition="0"/>
    </format>
    <format dxfId="26538">
      <pivotArea field="12" type="button" dataOnly="0" labelOnly="1" outline="0" axis="axisCol" fieldPosition="0"/>
    </format>
    <format dxfId="26537">
      <pivotArea field="-2" type="button" dataOnly="0" labelOnly="1" outline="0" axis="axisCol" fieldPosition="1"/>
    </format>
    <format dxfId="26536">
      <pivotArea type="topRight" dataOnly="0" labelOnly="1" outline="0" fieldPosition="0"/>
    </format>
    <format dxfId="26535">
      <pivotArea grandRow="1" outline="0" collapsedLevelsAreSubtotals="1" fieldPosition="0"/>
    </format>
    <format dxfId="26534">
      <pivotArea dataOnly="0" labelOnly="1" grandRow="1" outline="0" fieldPosition="0"/>
    </format>
    <format dxfId="26533">
      <pivotArea grandRow="1" outline="0" collapsedLevelsAreSubtotals="1" fieldPosition="0"/>
    </format>
    <format dxfId="26532">
      <pivotArea dataOnly="0" labelOnly="1" grandRow="1" outline="0" fieldPosition="0"/>
    </format>
    <format dxfId="26531">
      <pivotArea outline="0" collapsedLevelsAreSubtotals="1" fieldPosition="0"/>
    </format>
    <format dxfId="26530">
      <pivotArea dataOnly="0" labelOnly="1" grandRow="1" outline="0" fieldPosition="0"/>
    </format>
    <format dxfId="26529">
      <pivotArea field="12" dataOnly="0" labelOnly="1" grandCol="1" outline="0" axis="axisCol" fieldPosition="0">
        <references count="1">
          <reference field="4294967294" count="1" selected="0">
            <x v="0"/>
          </reference>
        </references>
      </pivotArea>
    </format>
    <format dxfId="26528">
      <pivotArea field="12" dataOnly="0" labelOnly="1" grandCol="1" outline="0" axis="axisCol" fieldPosition="0">
        <references count="1">
          <reference field="4294967294" count="1" selected="0">
            <x v="1"/>
          </reference>
        </references>
      </pivotArea>
    </format>
    <format dxfId="26527">
      <pivotArea field="12" dataOnly="0" labelOnly="1" grandCol="1" outline="0" axis="axisCol" fieldPosition="0">
        <references count="1">
          <reference field="4294967294" count="1" selected="0">
            <x v="0"/>
          </reference>
        </references>
      </pivotArea>
    </format>
    <format dxfId="26526">
      <pivotArea field="12" dataOnly="0" labelOnly="1" grandCol="1" outline="0" axis="axisCol" fieldPosition="0">
        <references count="1">
          <reference field="4294967294" count="1" selected="0">
            <x v="1"/>
          </reference>
        </references>
      </pivotArea>
    </format>
    <format dxfId="26525">
      <pivotArea dataOnly="0" labelOnly="1" outline="0" fieldPosition="0">
        <references count="2">
          <reference field="4294967294" count="2">
            <x v="0"/>
            <x v="1"/>
          </reference>
          <reference field="12" count="1" selected="0">
            <x v="0"/>
          </reference>
        </references>
      </pivotArea>
    </format>
    <format dxfId="26524">
      <pivotArea dataOnly="0" labelOnly="1" outline="0" fieldPosition="0">
        <references count="2">
          <reference field="4294967294" count="2">
            <x v="0"/>
            <x v="1"/>
          </reference>
          <reference field="12" count="1" selected="0">
            <x v="1"/>
          </reference>
        </references>
      </pivotArea>
    </format>
    <format dxfId="26523">
      <pivotArea field="12" dataOnly="0" labelOnly="1" grandCol="1" outline="0" axis="axisCol" fieldPosition="0">
        <references count="1">
          <reference field="4294967294" count="1" selected="0">
            <x v="0"/>
          </reference>
        </references>
      </pivotArea>
    </format>
    <format dxfId="26522">
      <pivotArea field="12" dataOnly="0" labelOnly="1" grandCol="1" outline="0" axis="axisCol" fieldPosition="0">
        <references count="1">
          <reference field="4294967294" count="1" selected="0">
            <x v="1"/>
          </reference>
        </references>
      </pivotArea>
    </format>
    <format dxfId="26521">
      <pivotArea field="12" dataOnly="0" labelOnly="1" grandCol="1" outline="0" axis="axisCol" fieldPosition="0">
        <references count="1">
          <reference field="4294967294" count="1" selected="0">
            <x v="0"/>
          </reference>
        </references>
      </pivotArea>
    </format>
    <format dxfId="26520">
      <pivotArea field="12" dataOnly="0" labelOnly="1" grandCol="1" outline="0" axis="axisCol" fieldPosition="0">
        <references count="1">
          <reference field="4294967294" count="1" selected="0">
            <x v="1"/>
          </reference>
        </references>
      </pivotArea>
    </format>
    <format dxfId="26519">
      <pivotArea dataOnly="0" labelOnly="1" outline="0" fieldPosition="0">
        <references count="2">
          <reference field="4294967294" count="2">
            <x v="0"/>
            <x v="1"/>
          </reference>
          <reference field="12" count="1" selected="0">
            <x v="0"/>
          </reference>
        </references>
      </pivotArea>
    </format>
    <format dxfId="26518">
      <pivotArea dataOnly="0" labelOnly="1" outline="0" fieldPosition="0">
        <references count="2">
          <reference field="4294967294" count="2">
            <x v="0"/>
            <x v="1"/>
          </reference>
          <reference field="12" count="1" selected="0">
            <x v="1"/>
          </reference>
        </references>
      </pivotArea>
    </format>
    <format dxfId="26517">
      <pivotArea outline="0" collapsedLevelsAreSubtotals="1" fieldPosition="0"/>
    </format>
    <format dxfId="26516">
      <pivotArea type="origin" dataOnly="0" labelOnly="1" outline="0" offset="A2" fieldPosition="0"/>
    </format>
    <format dxfId="26515">
      <pivotArea dataOnly="0" labelOnly="1" grandRow="1" outline="0" fieldPosition="0"/>
    </format>
    <format dxfId="26514">
      <pivotArea dataOnly="0" labelOnly="1" fieldPosition="0">
        <references count="1">
          <reference field="12" count="0"/>
        </references>
      </pivotArea>
    </format>
    <format dxfId="26513">
      <pivotArea field="12" dataOnly="0" labelOnly="1" grandCol="1" outline="0" axis="axisCol" fieldPosition="0">
        <references count="1">
          <reference field="4294967294" count="1" selected="0">
            <x v="0"/>
          </reference>
        </references>
      </pivotArea>
    </format>
    <format dxfId="26512">
      <pivotArea field="12" dataOnly="0" labelOnly="1" grandCol="1" outline="0" axis="axisCol" fieldPosition="0">
        <references count="1">
          <reference field="4294967294" count="1" selected="0">
            <x v="1"/>
          </reference>
        </references>
      </pivotArea>
    </format>
    <format dxfId="26511">
      <pivotArea field="12" dataOnly="0" labelOnly="1" grandCol="1" outline="0" axis="axisCol" fieldPosition="0">
        <references count="1">
          <reference field="4294967294" count="1" selected="0">
            <x v="0"/>
          </reference>
        </references>
      </pivotArea>
    </format>
    <format dxfId="26510">
      <pivotArea field="12" dataOnly="0" labelOnly="1" grandCol="1" outline="0" axis="axisCol" fieldPosition="0">
        <references count="1">
          <reference field="4294967294" count="1" selected="0">
            <x v="1"/>
          </reference>
        </references>
      </pivotArea>
    </format>
    <format dxfId="26509">
      <pivotArea dataOnly="0" labelOnly="1" outline="0" fieldPosition="0">
        <references count="2">
          <reference field="4294967294" count="2">
            <x v="0"/>
            <x v="1"/>
          </reference>
          <reference field="12" count="1" selected="0">
            <x v="0"/>
          </reference>
        </references>
      </pivotArea>
    </format>
    <format dxfId="26508">
      <pivotArea dataOnly="0" labelOnly="1" outline="0" fieldPosition="0">
        <references count="2">
          <reference field="4294967294" count="2">
            <x v="0"/>
            <x v="1"/>
          </reference>
          <reference field="12" count="1" selected="0">
            <x v="1"/>
          </reference>
        </references>
      </pivotArea>
    </format>
    <format dxfId="26507">
      <pivotArea outline="0" collapsedLevelsAreSubtotals="1" fieldPosition="0"/>
    </format>
    <format dxfId="26506">
      <pivotArea type="origin" dataOnly="0" labelOnly="1" outline="0" offset="A2" fieldPosition="0"/>
    </format>
    <format dxfId="26505">
      <pivotArea dataOnly="0" labelOnly="1" grandRow="1" outline="0" fieldPosition="0"/>
    </format>
    <format dxfId="26504">
      <pivotArea dataOnly="0" labelOnly="1" fieldPosition="0">
        <references count="1">
          <reference field="12" count="0"/>
        </references>
      </pivotArea>
    </format>
    <format dxfId="26503">
      <pivotArea field="12" dataOnly="0" labelOnly="1" grandCol="1" outline="0" axis="axisCol" fieldPosition="0">
        <references count="1">
          <reference field="4294967294" count="1" selected="0">
            <x v="0"/>
          </reference>
        </references>
      </pivotArea>
    </format>
    <format dxfId="26502">
      <pivotArea field="12" dataOnly="0" labelOnly="1" grandCol="1" outline="0" axis="axisCol" fieldPosition="0">
        <references count="1">
          <reference field="4294967294" count="1" selected="0">
            <x v="1"/>
          </reference>
        </references>
      </pivotArea>
    </format>
    <format dxfId="26501">
      <pivotArea field="12" dataOnly="0" labelOnly="1" grandCol="1" outline="0" axis="axisCol" fieldPosition="0">
        <references count="1">
          <reference field="4294967294" count="1" selected="0">
            <x v="0"/>
          </reference>
        </references>
      </pivotArea>
    </format>
    <format dxfId="26500">
      <pivotArea field="12" dataOnly="0" labelOnly="1" grandCol="1" outline="0" axis="axisCol" fieldPosition="0">
        <references count="1">
          <reference field="4294967294" count="1" selected="0">
            <x v="1"/>
          </reference>
        </references>
      </pivotArea>
    </format>
    <format dxfId="26499">
      <pivotArea dataOnly="0" labelOnly="1" outline="0" fieldPosition="0">
        <references count="2">
          <reference field="4294967294" count="2">
            <x v="0"/>
            <x v="1"/>
          </reference>
          <reference field="12" count="1" selected="0">
            <x v="0"/>
          </reference>
        </references>
      </pivotArea>
    </format>
    <format dxfId="26498">
      <pivotArea dataOnly="0" labelOnly="1" outline="0" fieldPosition="0">
        <references count="2">
          <reference field="4294967294" count="2">
            <x v="0"/>
            <x v="1"/>
          </reference>
          <reference field="12" count="1" selected="0">
            <x v="1"/>
          </reference>
        </references>
      </pivotArea>
    </format>
    <format dxfId="26497">
      <pivotArea grandRow="1" outline="0" collapsedLevelsAreSubtotals="1" fieldPosition="0"/>
    </format>
    <format dxfId="26496">
      <pivotArea dataOnly="0" labelOnly="1" grandRow="1" outline="0" fieldPosition="0"/>
    </format>
    <format dxfId="26495">
      <pivotArea field="12" dataOnly="0" labelOnly="1" grandCol="1" outline="0" axis="axisCol" fieldPosition="0">
        <references count="1">
          <reference field="4294967294" count="1" selected="0">
            <x v="0"/>
          </reference>
        </references>
      </pivotArea>
    </format>
    <format dxfId="26494">
      <pivotArea field="12" dataOnly="0" labelOnly="1" grandCol="1" outline="0" axis="axisCol" fieldPosition="0">
        <references count="1">
          <reference field="4294967294" count="1" selected="0">
            <x v="1"/>
          </reference>
        </references>
      </pivotArea>
    </format>
    <format dxfId="26493">
      <pivotArea field="12" dataOnly="0" labelOnly="1" grandCol="1" outline="0" axis="axisCol" fieldPosition="0">
        <references count="1">
          <reference field="4294967294" count="1" selected="0">
            <x v="0"/>
          </reference>
        </references>
      </pivotArea>
    </format>
    <format dxfId="26492">
      <pivotArea field="12" dataOnly="0" labelOnly="1" grandCol="1" outline="0" axis="axisCol" fieldPosition="0">
        <references count="1">
          <reference field="4294967294" count="1" selected="0">
            <x v="1"/>
          </reference>
        </references>
      </pivotArea>
    </format>
    <format dxfId="26491">
      <pivotArea dataOnly="0" labelOnly="1" outline="0" fieldPosition="0">
        <references count="2">
          <reference field="4294967294" count="2">
            <x v="0"/>
            <x v="1"/>
          </reference>
          <reference field="12" count="1" selected="0">
            <x v="0"/>
          </reference>
        </references>
      </pivotArea>
    </format>
    <format dxfId="26490">
      <pivotArea dataOnly="0" labelOnly="1" outline="0" fieldPosition="0">
        <references count="2">
          <reference field="4294967294" count="2">
            <x v="0"/>
            <x v="1"/>
          </reference>
          <reference field="12" count="1" selected="0">
            <x v="1"/>
          </reference>
        </references>
      </pivotArea>
    </format>
    <format dxfId="26489">
      <pivotArea field="12" dataOnly="0" labelOnly="1" grandCol="1" outline="0" axis="axisCol" fieldPosition="0">
        <references count="1">
          <reference field="4294967294" count="1" selected="0">
            <x v="0"/>
          </reference>
        </references>
      </pivotArea>
    </format>
    <format dxfId="26488">
      <pivotArea field="12" dataOnly="0" labelOnly="1" grandCol="1" outline="0" axis="axisCol" fieldPosition="0">
        <references count="1">
          <reference field="4294967294" count="1" selected="0">
            <x v="1"/>
          </reference>
        </references>
      </pivotArea>
    </format>
    <format dxfId="26487">
      <pivotArea field="12" dataOnly="0" labelOnly="1" grandCol="1" outline="0" axis="axisCol" fieldPosition="0">
        <references count="1">
          <reference field="4294967294" count="1" selected="0">
            <x v="0"/>
          </reference>
        </references>
      </pivotArea>
    </format>
    <format dxfId="26486">
      <pivotArea field="12" dataOnly="0" labelOnly="1" grandCol="1" outline="0" axis="axisCol" fieldPosition="0">
        <references count="1">
          <reference field="4294967294" count="1" selected="0">
            <x v="1"/>
          </reference>
        </references>
      </pivotArea>
    </format>
    <format dxfId="26485">
      <pivotArea dataOnly="0" labelOnly="1" outline="0" fieldPosition="0">
        <references count="2">
          <reference field="4294967294" count="2">
            <x v="0"/>
            <x v="1"/>
          </reference>
          <reference field="12" count="1" selected="0">
            <x v="0"/>
          </reference>
        </references>
      </pivotArea>
    </format>
    <format dxfId="26484">
      <pivotArea dataOnly="0" labelOnly="1" outline="0" fieldPosition="0">
        <references count="2">
          <reference field="4294967294" count="2">
            <x v="0"/>
            <x v="1"/>
          </reference>
          <reference field="12" count="1" selected="0">
            <x v="1"/>
          </reference>
        </references>
      </pivotArea>
    </format>
    <format dxfId="26483">
      <pivotArea field="12" dataOnly="0" labelOnly="1" grandCol="1" outline="0" offset="IV256" axis="axisCol" fieldPosition="0">
        <references count="1">
          <reference field="4294967294" count="1" selected="0">
            <x v="0"/>
          </reference>
        </references>
      </pivotArea>
    </format>
    <format dxfId="26482">
      <pivotArea field="12" dataOnly="0" labelOnly="1" grandCol="1" outline="0" offset="IV256" axis="axisCol" fieldPosition="0">
        <references count="1">
          <reference field="4294967294" count="1" selected="0">
            <x v="1"/>
          </reference>
        </references>
      </pivotArea>
    </format>
    <format dxfId="26481">
      <pivotArea field="12" dataOnly="0" labelOnly="1" grandCol="1" outline="0" offset="IV256" axis="axisCol" fieldPosition="0">
        <references count="1">
          <reference field="4294967294" count="1" selected="0">
            <x v="0"/>
          </reference>
        </references>
      </pivotArea>
    </format>
    <format dxfId="26480">
      <pivotArea field="12" dataOnly="0" labelOnly="1" grandCol="1" outline="0" offset="IV256" axis="axisCol" fieldPosition="0">
        <references count="1">
          <reference field="4294967294" count="1" selected="0">
            <x v="1"/>
          </reference>
        </references>
      </pivotArea>
    </format>
    <format dxfId="26479">
      <pivotArea dataOnly="0" labelOnly="1" outline="0" fieldPosition="0">
        <references count="2">
          <reference field="4294967294" count="2">
            <x v="0"/>
            <x v="1"/>
          </reference>
          <reference field="12" count="1" selected="0">
            <x v="0"/>
          </reference>
        </references>
      </pivotArea>
    </format>
    <format dxfId="26478">
      <pivotArea dataOnly="0" labelOnly="1" outline="0" fieldPosition="0">
        <references count="2">
          <reference field="4294967294" count="2">
            <x v="0"/>
            <x v="1"/>
          </reference>
          <reference field="12" count="1" selected="0">
            <x v="1"/>
          </reference>
        </references>
      </pivotArea>
    </format>
    <format dxfId="26477">
      <pivotArea grandRow="1" outline="0" collapsedLevelsAreSubtotals="1" fieldPosition="0"/>
    </format>
    <format dxfId="26476">
      <pivotArea dataOnly="0" labelOnly="1" grandRow="1" outline="0" fieldPosition="0"/>
    </format>
    <format dxfId="26475">
      <pivotArea grandRow="1" outline="0" collapsedLevelsAreSubtotals="1" fieldPosition="0"/>
    </format>
    <format dxfId="26474">
      <pivotArea dataOnly="0" labelOnly="1" grandRow="1" outline="0" fieldPosition="0"/>
    </format>
    <format dxfId="26473">
      <pivotArea field="12" dataOnly="0" labelOnly="1" grandCol="1" outline="0" offset="IV256" axis="axisCol" fieldPosition="0">
        <references count="1">
          <reference field="4294967294" count="1" selected="0">
            <x v="0"/>
          </reference>
        </references>
      </pivotArea>
    </format>
    <format dxfId="26472">
      <pivotArea field="12" dataOnly="0" labelOnly="1" grandCol="1" outline="0" offset="IV256" axis="axisCol" fieldPosition="0">
        <references count="1">
          <reference field="4294967294" count="1" selected="0">
            <x v="1"/>
          </reference>
        </references>
      </pivotArea>
    </format>
    <format dxfId="26471">
      <pivotArea field="12" dataOnly="0" labelOnly="1" grandCol="1" outline="0" offset="IV256" axis="axisCol" fieldPosition="0">
        <references count="1">
          <reference field="4294967294" count="1" selected="0">
            <x v="0"/>
          </reference>
        </references>
      </pivotArea>
    </format>
    <format dxfId="26470">
      <pivotArea field="12" dataOnly="0" labelOnly="1" grandCol="1" outline="0" offset="IV256" axis="axisCol" fieldPosition="0">
        <references count="1">
          <reference field="4294967294" count="1" selected="0">
            <x v="1"/>
          </reference>
        </references>
      </pivotArea>
    </format>
    <format dxfId="26469">
      <pivotArea dataOnly="0" labelOnly="1" outline="0" fieldPosition="0">
        <references count="2">
          <reference field="4294967294" count="2">
            <x v="0"/>
            <x v="1"/>
          </reference>
          <reference field="12" count="1" selected="0">
            <x v="0"/>
          </reference>
        </references>
      </pivotArea>
    </format>
    <format dxfId="26468">
      <pivotArea dataOnly="0" labelOnly="1" outline="0" fieldPosition="0">
        <references count="2">
          <reference field="4294967294" count="2">
            <x v="0"/>
            <x v="1"/>
          </reference>
          <reference field="12" count="1" selected="0">
            <x v="1"/>
          </reference>
        </references>
      </pivotArea>
    </format>
    <format dxfId="26467">
      <pivotArea field="12" dataOnly="0" labelOnly="1" grandCol="1" outline="0" offset="IV256" axis="axisCol" fieldPosition="0">
        <references count="1">
          <reference field="4294967294" count="1" selected="0">
            <x v="0"/>
          </reference>
        </references>
      </pivotArea>
    </format>
    <format dxfId="26466">
      <pivotArea field="12" dataOnly="0" labelOnly="1" grandCol="1" outline="0" offset="IV256" axis="axisCol" fieldPosition="0">
        <references count="1">
          <reference field="4294967294" count="1" selected="0">
            <x v="1"/>
          </reference>
        </references>
      </pivotArea>
    </format>
    <format dxfId="26465">
      <pivotArea field="12" dataOnly="0" labelOnly="1" grandCol="1" outline="0" offset="IV256" axis="axisCol" fieldPosition="0">
        <references count="1">
          <reference field="4294967294" count="1" selected="0">
            <x v="0"/>
          </reference>
        </references>
      </pivotArea>
    </format>
    <format dxfId="26464">
      <pivotArea field="12" dataOnly="0" labelOnly="1" grandCol="1" outline="0" offset="IV256" axis="axisCol" fieldPosition="0">
        <references count="1">
          <reference field="4294967294" count="1" selected="0">
            <x v="1"/>
          </reference>
        </references>
      </pivotArea>
    </format>
    <format dxfId="26463">
      <pivotArea dataOnly="0" labelOnly="1" outline="0" fieldPosition="0">
        <references count="2">
          <reference field="4294967294" count="2">
            <x v="0"/>
            <x v="1"/>
          </reference>
          <reference field="12" count="1" selected="0">
            <x v="0"/>
          </reference>
        </references>
      </pivotArea>
    </format>
    <format dxfId="26462">
      <pivotArea dataOnly="0" labelOnly="1" outline="0" fieldPosition="0">
        <references count="2">
          <reference field="4294967294" count="2">
            <x v="0"/>
            <x v="1"/>
          </reference>
          <reference field="12" count="1" selected="0">
            <x v="1"/>
          </reference>
        </references>
      </pivotArea>
    </format>
    <format dxfId="26461">
      <pivotArea outline="0" collapsedLevelsAreSubtotals="1" fieldPosition="0"/>
    </format>
    <format dxfId="26460">
      <pivotArea type="origin" dataOnly="0" labelOnly="1" outline="0" offset="A2" fieldPosition="0"/>
    </format>
    <format dxfId="26459">
      <pivotArea dataOnly="0" labelOnly="1" grandRow="1" outline="0" fieldPosition="0"/>
    </format>
    <format dxfId="26458">
      <pivotArea dataOnly="0" labelOnly="1" fieldPosition="0">
        <references count="1">
          <reference field="12" count="0"/>
        </references>
      </pivotArea>
    </format>
    <format dxfId="26457">
      <pivotArea field="12" dataOnly="0" labelOnly="1" grandCol="1" outline="0" axis="axisCol" fieldPosition="0">
        <references count="1">
          <reference field="4294967294" count="1" selected="0">
            <x v="0"/>
          </reference>
        </references>
      </pivotArea>
    </format>
    <format dxfId="26456">
      <pivotArea field="12" dataOnly="0" labelOnly="1" grandCol="1" outline="0" axis="axisCol" fieldPosition="0">
        <references count="1">
          <reference field="4294967294" count="1" selected="0">
            <x v="1"/>
          </reference>
        </references>
      </pivotArea>
    </format>
    <format dxfId="26455">
      <pivotArea field="12" dataOnly="0" labelOnly="1" grandCol="1" outline="0" axis="axisCol" fieldPosition="0">
        <references count="1">
          <reference field="4294967294" count="1" selected="0">
            <x v="0"/>
          </reference>
        </references>
      </pivotArea>
    </format>
    <format dxfId="26454">
      <pivotArea field="12" dataOnly="0" labelOnly="1" grandCol="1" outline="0" axis="axisCol" fieldPosition="0">
        <references count="1">
          <reference field="4294967294" count="1" selected="0">
            <x v="1"/>
          </reference>
        </references>
      </pivotArea>
    </format>
    <format dxfId="26453">
      <pivotArea dataOnly="0" labelOnly="1" outline="0" fieldPosition="0">
        <references count="2">
          <reference field="4294967294" count="2">
            <x v="0"/>
            <x v="1"/>
          </reference>
          <reference field="12" count="1" selected="0">
            <x v="0"/>
          </reference>
        </references>
      </pivotArea>
    </format>
    <format dxfId="26452">
      <pivotArea dataOnly="0" labelOnly="1" outline="0" fieldPosition="0">
        <references count="2">
          <reference field="4294967294" count="2">
            <x v="0"/>
            <x v="1"/>
          </reference>
          <reference field="12" count="1" selected="0">
            <x v="1"/>
          </reference>
        </references>
      </pivotArea>
    </format>
    <format dxfId="26451">
      <pivotArea outline="0" collapsedLevelsAreSubtotals="1" fieldPosition="0"/>
    </format>
    <format dxfId="26450">
      <pivotArea type="origin" dataOnly="0" labelOnly="1" outline="0" offset="A2" fieldPosition="0"/>
    </format>
    <format dxfId="26449">
      <pivotArea dataOnly="0" labelOnly="1" grandRow="1" outline="0" fieldPosition="0"/>
    </format>
    <format dxfId="26448">
      <pivotArea dataOnly="0" labelOnly="1" fieldPosition="0">
        <references count="1">
          <reference field="12" count="0"/>
        </references>
      </pivotArea>
    </format>
    <format dxfId="26447">
      <pivotArea field="12" dataOnly="0" labelOnly="1" grandCol="1" outline="0" axis="axisCol" fieldPosition="0">
        <references count="1">
          <reference field="4294967294" count="1" selected="0">
            <x v="0"/>
          </reference>
        </references>
      </pivotArea>
    </format>
    <format dxfId="26446">
      <pivotArea field="12" dataOnly="0" labelOnly="1" grandCol="1" outline="0" axis="axisCol" fieldPosition="0">
        <references count="1">
          <reference field="4294967294" count="1" selected="0">
            <x v="1"/>
          </reference>
        </references>
      </pivotArea>
    </format>
    <format dxfId="26445">
      <pivotArea field="12" dataOnly="0" labelOnly="1" grandCol="1" outline="0" axis="axisCol" fieldPosition="0">
        <references count="1">
          <reference field="4294967294" count="1" selected="0">
            <x v="0"/>
          </reference>
        </references>
      </pivotArea>
    </format>
    <format dxfId="26444">
      <pivotArea field="12" dataOnly="0" labelOnly="1" grandCol="1" outline="0" axis="axisCol" fieldPosition="0">
        <references count="1">
          <reference field="4294967294" count="1" selected="0">
            <x v="1"/>
          </reference>
        </references>
      </pivotArea>
    </format>
    <format dxfId="26443">
      <pivotArea dataOnly="0" labelOnly="1" outline="0" fieldPosition="0">
        <references count="2">
          <reference field="4294967294" count="2">
            <x v="0"/>
            <x v="1"/>
          </reference>
          <reference field="12" count="1" selected="0">
            <x v="0"/>
          </reference>
        </references>
      </pivotArea>
    </format>
    <format dxfId="26442">
      <pivotArea dataOnly="0" labelOnly="1" outline="0" fieldPosition="0">
        <references count="2">
          <reference field="4294967294" count="2">
            <x v="0"/>
            <x v="1"/>
          </reference>
          <reference field="12" count="1" selected="0">
            <x v="1"/>
          </reference>
        </references>
      </pivotArea>
    </format>
    <format dxfId="26441">
      <pivotArea grandRow="1" outline="0" collapsedLevelsAreSubtotals="1" fieldPosition="0"/>
    </format>
    <format dxfId="26440">
      <pivotArea dataOnly="0" labelOnly="1" grandRow="1" outline="0" fieldPosition="0"/>
    </format>
    <format dxfId="26439">
      <pivotArea grandRow="1" outline="0" collapsedLevelsAreSubtotals="1" fieldPosition="0"/>
    </format>
    <format dxfId="26438">
      <pivotArea dataOnly="0" labelOnly="1" grandRow="1" outline="0" fieldPosition="0"/>
    </format>
    <format dxfId="26437">
      <pivotArea outline="0" collapsedLevelsAreSubtotals="1" fieldPosition="0"/>
    </format>
    <format dxfId="26436">
      <pivotArea type="origin" dataOnly="0" labelOnly="1" outline="0" offset="A2" fieldPosition="0"/>
    </format>
    <format dxfId="26435">
      <pivotArea dataOnly="0" labelOnly="1" grandRow="1" outline="0" fieldPosition="0"/>
    </format>
    <format dxfId="26434">
      <pivotArea dataOnly="0" labelOnly="1" fieldPosition="0">
        <references count="1">
          <reference field="12" count="0"/>
        </references>
      </pivotArea>
    </format>
    <format dxfId="26433">
      <pivotArea field="12" dataOnly="0" labelOnly="1" grandCol="1" outline="0" axis="axisCol" fieldPosition="0">
        <references count="1">
          <reference field="4294967294" count="1" selected="0">
            <x v="0"/>
          </reference>
        </references>
      </pivotArea>
    </format>
    <format dxfId="26432">
      <pivotArea field="12" dataOnly="0" labelOnly="1" grandCol="1" outline="0" axis="axisCol" fieldPosition="0">
        <references count="1">
          <reference field="4294967294" count="1" selected="0">
            <x v="1"/>
          </reference>
        </references>
      </pivotArea>
    </format>
    <format dxfId="26431">
      <pivotArea field="12" dataOnly="0" labelOnly="1" grandCol="1" outline="0" axis="axisCol" fieldPosition="0">
        <references count="1">
          <reference field="4294967294" count="1" selected="0">
            <x v="0"/>
          </reference>
        </references>
      </pivotArea>
    </format>
    <format dxfId="26430">
      <pivotArea field="12" dataOnly="0" labelOnly="1" grandCol="1" outline="0" axis="axisCol" fieldPosition="0">
        <references count="1">
          <reference field="4294967294" count="1" selected="0">
            <x v="1"/>
          </reference>
        </references>
      </pivotArea>
    </format>
    <format dxfId="26429">
      <pivotArea dataOnly="0" labelOnly="1" outline="0" fieldPosition="0">
        <references count="2">
          <reference field="4294967294" count="2">
            <x v="0"/>
            <x v="1"/>
          </reference>
          <reference field="12" count="1" selected="0">
            <x v="0"/>
          </reference>
        </references>
      </pivotArea>
    </format>
    <format dxfId="26428">
      <pivotArea dataOnly="0" labelOnly="1" outline="0" fieldPosition="0">
        <references count="2">
          <reference field="4294967294" count="2">
            <x v="0"/>
            <x v="1"/>
          </reference>
          <reference field="12" count="1" selected="0">
            <x v="1"/>
          </reference>
        </references>
      </pivotArea>
    </format>
    <format dxfId="26427">
      <pivotArea outline="0" collapsedLevelsAreSubtotals="1" fieldPosition="0"/>
    </format>
    <format dxfId="26426">
      <pivotArea outline="0" collapsedLevelsAreSubtotals="1" fieldPosition="0"/>
    </format>
    <format dxfId="26425">
      <pivotArea outline="0" collapsedLevelsAreSubtotals="1" fieldPosition="0"/>
    </format>
    <format dxfId="26424">
      <pivotArea type="origin" dataOnly="0" labelOnly="1" outline="0" offset="A2" fieldPosition="0"/>
    </format>
    <format dxfId="26423">
      <pivotArea field="13" type="button" dataOnly="0" labelOnly="1" outline="0" axis="axisRow" fieldPosition="0"/>
    </format>
    <format dxfId="26422">
      <pivotArea dataOnly="0" labelOnly="1" fieldPosition="0">
        <references count="1">
          <reference field="13" count="15">
            <x v="0"/>
            <x v="1"/>
            <x v="2"/>
            <x v="3"/>
            <x v="5"/>
            <x v="7"/>
            <x v="8"/>
            <x v="10"/>
            <x v="11"/>
            <x v="12"/>
            <x v="14"/>
            <x v="15"/>
            <x v="16"/>
            <x v="17"/>
            <x v="18"/>
          </reference>
        </references>
      </pivotArea>
    </format>
    <format dxfId="26421">
      <pivotArea dataOnly="0" labelOnly="1" grandRow="1" outline="0" fieldPosition="0"/>
    </format>
    <format dxfId="26420">
      <pivotArea dataOnly="0" labelOnly="1" fieldPosition="0">
        <references count="1">
          <reference field="12" count="0"/>
        </references>
      </pivotArea>
    </format>
    <format dxfId="26419">
      <pivotArea field="12" dataOnly="0" labelOnly="1" grandCol="1" outline="0" axis="axisCol" fieldPosition="0">
        <references count="1">
          <reference field="4294967294" count="1" selected="0">
            <x v="0"/>
          </reference>
        </references>
      </pivotArea>
    </format>
    <format dxfId="26418">
      <pivotArea field="12" dataOnly="0" labelOnly="1" grandCol="1" outline="0" axis="axisCol" fieldPosition="0">
        <references count="1">
          <reference field="4294967294" count="1" selected="0">
            <x v="1"/>
          </reference>
        </references>
      </pivotArea>
    </format>
    <format dxfId="26417">
      <pivotArea field="12" dataOnly="0" labelOnly="1" grandCol="1" outline="0" axis="axisCol" fieldPosition="0">
        <references count="1">
          <reference field="4294967294" count="1" selected="0">
            <x v="0"/>
          </reference>
        </references>
      </pivotArea>
    </format>
    <format dxfId="26416">
      <pivotArea field="12" dataOnly="0" labelOnly="1" grandCol="1" outline="0" axis="axisCol" fieldPosition="0">
        <references count="1">
          <reference field="4294967294" count="1" selected="0">
            <x v="1"/>
          </reference>
        </references>
      </pivotArea>
    </format>
    <format dxfId="26415">
      <pivotArea dataOnly="0" labelOnly="1" outline="0" fieldPosition="0">
        <references count="2">
          <reference field="4294967294" count="2">
            <x v="0"/>
            <x v="1"/>
          </reference>
          <reference field="12" count="1" selected="0">
            <x v="0"/>
          </reference>
        </references>
      </pivotArea>
    </format>
    <format dxfId="26414">
      <pivotArea dataOnly="0" labelOnly="1" outline="0" fieldPosition="0">
        <references count="2">
          <reference field="4294967294" count="2">
            <x v="0"/>
            <x v="1"/>
          </reference>
          <reference field="12" count="1" selected="0">
            <x v="1"/>
          </reference>
        </references>
      </pivotArea>
    </format>
    <format dxfId="26413">
      <pivotArea outline="0" collapsedLevelsAreSubtotals="1" fieldPosition="0"/>
    </format>
    <format dxfId="26412">
      <pivotArea type="origin" dataOnly="0" labelOnly="1" outline="0" offset="A2" fieldPosition="0"/>
    </format>
    <format dxfId="26411">
      <pivotArea field="13" type="button" dataOnly="0" labelOnly="1" outline="0" axis="axisRow" fieldPosition="0"/>
    </format>
    <format dxfId="26410">
      <pivotArea dataOnly="0" labelOnly="1" fieldPosition="0">
        <references count="1">
          <reference field="13" count="15">
            <x v="0"/>
            <x v="1"/>
            <x v="2"/>
            <x v="3"/>
            <x v="5"/>
            <x v="7"/>
            <x v="8"/>
            <x v="10"/>
            <x v="11"/>
            <x v="12"/>
            <x v="14"/>
            <x v="15"/>
            <x v="16"/>
            <x v="17"/>
            <x v="18"/>
          </reference>
        </references>
      </pivotArea>
    </format>
    <format dxfId="26409">
      <pivotArea dataOnly="0" labelOnly="1" grandRow="1" outline="0" fieldPosition="0"/>
    </format>
    <format dxfId="26408">
      <pivotArea dataOnly="0" labelOnly="1" fieldPosition="0">
        <references count="1">
          <reference field="12" count="0"/>
        </references>
      </pivotArea>
    </format>
    <format dxfId="26407">
      <pivotArea field="12" dataOnly="0" labelOnly="1" grandCol="1" outline="0" axis="axisCol" fieldPosition="0">
        <references count="1">
          <reference field="4294967294" count="1" selected="0">
            <x v="0"/>
          </reference>
        </references>
      </pivotArea>
    </format>
    <format dxfId="26406">
      <pivotArea field="12" dataOnly="0" labelOnly="1" grandCol="1" outline="0" axis="axisCol" fieldPosition="0">
        <references count="1">
          <reference field="4294967294" count="1" selected="0">
            <x v="1"/>
          </reference>
        </references>
      </pivotArea>
    </format>
    <format dxfId="26405">
      <pivotArea field="12" dataOnly="0" labelOnly="1" grandCol="1" outline="0" axis="axisCol" fieldPosition="0">
        <references count="1">
          <reference field="4294967294" count="1" selected="0">
            <x v="0"/>
          </reference>
        </references>
      </pivotArea>
    </format>
    <format dxfId="26404">
      <pivotArea field="12" dataOnly="0" labelOnly="1" grandCol="1" outline="0" axis="axisCol" fieldPosition="0">
        <references count="1">
          <reference field="4294967294" count="1" selected="0">
            <x v="1"/>
          </reference>
        </references>
      </pivotArea>
    </format>
    <format dxfId="26403">
      <pivotArea dataOnly="0" labelOnly="1" outline="0" fieldPosition="0">
        <references count="2">
          <reference field="4294967294" count="2">
            <x v="0"/>
            <x v="1"/>
          </reference>
          <reference field="12" count="1" selected="0">
            <x v="0"/>
          </reference>
        </references>
      </pivotArea>
    </format>
    <format dxfId="26402">
      <pivotArea dataOnly="0" labelOnly="1" outline="0" fieldPosition="0">
        <references count="2">
          <reference field="4294967294" count="2">
            <x v="0"/>
            <x v="1"/>
          </reference>
          <reference field="12" count="1" selected="0">
            <x v="1"/>
          </reference>
        </references>
      </pivotArea>
    </format>
    <format dxfId="26401">
      <pivotArea outline="0" collapsedLevelsAreSubtotals="1" fieldPosition="0"/>
    </format>
    <format dxfId="26400">
      <pivotArea field="12" type="button" dataOnly="0" labelOnly="1" outline="0" axis="axisCol" fieldPosition="0"/>
    </format>
    <format dxfId="26399">
      <pivotArea field="-2" type="button" dataOnly="0" labelOnly="1" outline="0" axis="axisCol" fieldPosition="1"/>
    </format>
    <format dxfId="26398">
      <pivotArea type="topRight" dataOnly="0" labelOnly="1" outline="0" fieldPosition="0"/>
    </format>
    <format dxfId="26397">
      <pivotArea dataOnly="0" labelOnly="1" fieldPosition="0">
        <references count="1">
          <reference field="12" count="0"/>
        </references>
      </pivotArea>
    </format>
    <format dxfId="26396">
      <pivotArea field="12" dataOnly="0" labelOnly="1" grandCol="1" outline="0" axis="axisCol" fieldPosition="0">
        <references count="1">
          <reference field="4294967294" count="1" selected="0">
            <x v="0"/>
          </reference>
        </references>
      </pivotArea>
    </format>
    <format dxfId="26395">
      <pivotArea field="12" dataOnly="0" labelOnly="1" grandCol="1" outline="0" axis="axisCol" fieldPosition="0">
        <references count="1">
          <reference field="4294967294" count="1" selected="0">
            <x v="1"/>
          </reference>
        </references>
      </pivotArea>
    </format>
    <format dxfId="26394">
      <pivotArea field="12" dataOnly="0" labelOnly="1" grandCol="1" outline="0" axis="axisCol" fieldPosition="0">
        <references count="1">
          <reference field="4294967294" count="1" selected="0">
            <x v="0"/>
          </reference>
        </references>
      </pivotArea>
    </format>
    <format dxfId="26393">
      <pivotArea field="12" dataOnly="0" labelOnly="1" grandCol="1" outline="0" axis="axisCol" fieldPosition="0">
        <references count="1">
          <reference field="4294967294" count="1" selected="0">
            <x v="1"/>
          </reference>
        </references>
      </pivotArea>
    </format>
    <format dxfId="26392">
      <pivotArea dataOnly="0" labelOnly="1" outline="0" fieldPosition="0">
        <references count="2">
          <reference field="4294967294" count="2">
            <x v="0"/>
            <x v="1"/>
          </reference>
          <reference field="12" count="1" selected="0">
            <x v="0"/>
          </reference>
        </references>
      </pivotArea>
    </format>
    <format dxfId="26391">
      <pivotArea dataOnly="0" labelOnly="1" outline="0" fieldPosition="0">
        <references count="2">
          <reference field="4294967294" count="2">
            <x v="0"/>
            <x v="1"/>
          </reference>
          <reference field="12" count="1" selected="0">
            <x v="1"/>
          </reference>
        </references>
      </pivotArea>
    </format>
    <format dxfId="26390">
      <pivotArea type="all" dataOnly="0" outline="0" fieldPosition="0"/>
    </format>
    <format dxfId="26389">
      <pivotArea outline="0" collapsedLevelsAreSubtotals="1" fieldPosition="0"/>
    </format>
    <format dxfId="26388">
      <pivotArea type="origin" dataOnly="0" labelOnly="1" outline="0" fieldPosition="0"/>
    </format>
    <format dxfId="26387">
      <pivotArea field="12" type="button" dataOnly="0" labelOnly="1" outline="0" axis="axisCol" fieldPosition="0"/>
    </format>
    <format dxfId="26386">
      <pivotArea field="-2" type="button" dataOnly="0" labelOnly="1" outline="0" axis="axisCol" fieldPosition="1"/>
    </format>
    <format dxfId="26385">
      <pivotArea type="topRight" dataOnly="0" labelOnly="1" outline="0" fieldPosition="0"/>
    </format>
    <format dxfId="26384">
      <pivotArea field="13" type="button" dataOnly="0" labelOnly="1" outline="0" axis="axisRow" fieldPosition="0"/>
    </format>
    <format dxfId="26383">
      <pivotArea dataOnly="0" labelOnly="1" fieldPosition="0">
        <references count="1">
          <reference field="13" count="15">
            <x v="0"/>
            <x v="1"/>
            <x v="2"/>
            <x v="3"/>
            <x v="6"/>
            <x v="7"/>
            <x v="8"/>
            <x v="9"/>
            <x v="10"/>
            <x v="11"/>
            <x v="13"/>
            <x v="14"/>
            <x v="16"/>
            <x v="17"/>
            <x v="18"/>
          </reference>
        </references>
      </pivotArea>
    </format>
    <format dxfId="26382">
      <pivotArea dataOnly="0" labelOnly="1" grandRow="1" outline="0" fieldPosition="0"/>
    </format>
    <format dxfId="26381">
      <pivotArea dataOnly="0" labelOnly="1" fieldPosition="0">
        <references count="1">
          <reference field="12" count="0"/>
        </references>
      </pivotArea>
    </format>
    <format dxfId="26380">
      <pivotArea field="12" dataOnly="0" labelOnly="1" grandCol="1" outline="0" axis="axisCol" fieldPosition="0">
        <references count="1">
          <reference field="4294967294" count="1" selected="0">
            <x v="0"/>
          </reference>
        </references>
      </pivotArea>
    </format>
    <format dxfId="26379">
      <pivotArea field="12" dataOnly="0" labelOnly="1" grandCol="1" outline="0" axis="axisCol" fieldPosition="0">
        <references count="1">
          <reference field="4294967294" count="1" selected="0">
            <x v="1"/>
          </reference>
        </references>
      </pivotArea>
    </format>
    <format dxfId="26378">
      <pivotArea field="12" dataOnly="0" labelOnly="1" grandCol="1" outline="0" axis="axisCol" fieldPosition="0">
        <references count="1">
          <reference field="4294967294" count="1" selected="0">
            <x v="0"/>
          </reference>
        </references>
      </pivotArea>
    </format>
    <format dxfId="26377">
      <pivotArea field="12" dataOnly="0" labelOnly="1" grandCol="1" outline="0" axis="axisCol" fieldPosition="0">
        <references count="1">
          <reference field="4294967294" count="1" selected="0">
            <x v="1"/>
          </reference>
        </references>
      </pivotArea>
    </format>
    <format dxfId="26376">
      <pivotArea dataOnly="0" labelOnly="1" outline="0" fieldPosition="0">
        <references count="2">
          <reference field="4294967294" count="2">
            <x v="0"/>
            <x v="1"/>
          </reference>
          <reference field="12" count="1" selected="0">
            <x v="0"/>
          </reference>
        </references>
      </pivotArea>
    </format>
    <format dxfId="26375">
      <pivotArea dataOnly="0" labelOnly="1" outline="0" fieldPosition="0">
        <references count="2">
          <reference field="4294967294" count="2">
            <x v="0"/>
            <x v="1"/>
          </reference>
          <reference field="12" count="1" selected="0">
            <x v="1"/>
          </reference>
        </references>
      </pivotArea>
    </format>
    <format dxfId="26374">
      <pivotArea outline="0" collapsedLevelsAreSubtotals="1" fieldPosition="0"/>
    </format>
    <format dxfId="26373">
      <pivotArea type="origin" dataOnly="0" labelOnly="1" outline="0" offset="A2" fieldPosition="0"/>
    </format>
    <format dxfId="26372">
      <pivotArea field="13" type="button" dataOnly="0" labelOnly="1" outline="0" axis="axisRow" fieldPosition="0"/>
    </format>
    <format dxfId="26371">
      <pivotArea dataOnly="0" labelOnly="1" fieldPosition="0">
        <references count="1">
          <reference field="13" count="16">
            <x v="0"/>
            <x v="1"/>
            <x v="2"/>
            <x v="3"/>
            <x v="6"/>
            <x v="7"/>
            <x v="8"/>
            <x v="9"/>
            <x v="10"/>
            <x v="11"/>
            <x v="13"/>
            <x v="14"/>
            <x v="15"/>
            <x v="16"/>
            <x v="17"/>
            <x v="18"/>
          </reference>
        </references>
      </pivotArea>
    </format>
    <format dxfId="26370">
      <pivotArea dataOnly="0" labelOnly="1" grandRow="1" outline="0" fieldPosition="0"/>
    </format>
    <format dxfId="26369">
      <pivotArea dataOnly="0" labelOnly="1" fieldPosition="0">
        <references count="1">
          <reference field="12" count="0"/>
        </references>
      </pivotArea>
    </format>
    <format dxfId="26368">
      <pivotArea field="12" dataOnly="0" labelOnly="1" grandCol="1" outline="0" axis="axisCol" fieldPosition="0">
        <references count="1">
          <reference field="4294967294" count="1" selected="0">
            <x v="0"/>
          </reference>
        </references>
      </pivotArea>
    </format>
    <format dxfId="26367">
      <pivotArea field="12" dataOnly="0" labelOnly="1" grandCol="1" outline="0" axis="axisCol" fieldPosition="0">
        <references count="1">
          <reference field="4294967294" count="1" selected="0">
            <x v="1"/>
          </reference>
        </references>
      </pivotArea>
    </format>
    <format dxfId="26366">
      <pivotArea field="12" dataOnly="0" labelOnly="1" grandCol="1" outline="0" axis="axisCol" fieldPosition="0">
        <references count="1">
          <reference field="4294967294" count="1" selected="0">
            <x v="0"/>
          </reference>
        </references>
      </pivotArea>
    </format>
    <format dxfId="26365">
      <pivotArea field="12" dataOnly="0" labelOnly="1" grandCol="1" outline="0" axis="axisCol" fieldPosition="0">
        <references count="1">
          <reference field="4294967294" count="1" selected="0">
            <x v="1"/>
          </reference>
        </references>
      </pivotArea>
    </format>
    <format dxfId="26364">
      <pivotArea dataOnly="0" labelOnly="1" outline="0" fieldPosition="0">
        <references count="2">
          <reference field="4294967294" count="2">
            <x v="0"/>
            <x v="1"/>
          </reference>
          <reference field="12" count="1" selected="0">
            <x v="0"/>
          </reference>
        </references>
      </pivotArea>
    </format>
    <format dxfId="26363">
      <pivotArea dataOnly="0" labelOnly="1" outline="0" fieldPosition="0">
        <references count="2">
          <reference field="4294967294" count="2">
            <x v="0"/>
            <x v="1"/>
          </reference>
          <reference field="12" count="1" selected="0">
            <x v="1"/>
          </reference>
        </references>
      </pivotArea>
    </format>
    <format dxfId="26362">
      <pivotArea outline="0" collapsedLevelsAreSubtotals="1" fieldPosition="0"/>
    </format>
    <format dxfId="26361">
      <pivotArea type="origin" dataOnly="0" labelOnly="1" outline="0" offset="A2" fieldPosition="0"/>
    </format>
    <format dxfId="26360">
      <pivotArea field="13" type="button" dataOnly="0" labelOnly="1" outline="0" axis="axisRow" fieldPosition="0"/>
    </format>
    <format dxfId="26359">
      <pivotArea dataOnly="0" labelOnly="1" fieldPosition="0">
        <references count="1">
          <reference field="13" count="16">
            <x v="0"/>
            <x v="1"/>
            <x v="2"/>
            <x v="3"/>
            <x v="6"/>
            <x v="7"/>
            <x v="8"/>
            <x v="9"/>
            <x v="10"/>
            <x v="11"/>
            <x v="13"/>
            <x v="14"/>
            <x v="15"/>
            <x v="16"/>
            <x v="17"/>
            <x v="18"/>
          </reference>
        </references>
      </pivotArea>
    </format>
    <format dxfId="26358">
      <pivotArea dataOnly="0" labelOnly="1" grandRow="1" outline="0" fieldPosition="0"/>
    </format>
    <format dxfId="26357">
      <pivotArea dataOnly="0" labelOnly="1" fieldPosition="0">
        <references count="1">
          <reference field="12" count="0"/>
        </references>
      </pivotArea>
    </format>
    <format dxfId="26356">
      <pivotArea field="12" dataOnly="0" labelOnly="1" grandCol="1" outline="0" axis="axisCol" fieldPosition="0">
        <references count="1">
          <reference field="4294967294" count="1" selected="0">
            <x v="0"/>
          </reference>
        </references>
      </pivotArea>
    </format>
    <format dxfId="26355">
      <pivotArea field="12" dataOnly="0" labelOnly="1" grandCol="1" outline="0" axis="axisCol" fieldPosition="0">
        <references count="1">
          <reference field="4294967294" count="1" selected="0">
            <x v="1"/>
          </reference>
        </references>
      </pivotArea>
    </format>
    <format dxfId="26354">
      <pivotArea field="12" dataOnly="0" labelOnly="1" grandCol="1" outline="0" axis="axisCol" fieldPosition="0">
        <references count="1">
          <reference field="4294967294" count="1" selected="0">
            <x v="0"/>
          </reference>
        </references>
      </pivotArea>
    </format>
    <format dxfId="26353">
      <pivotArea field="12" dataOnly="0" labelOnly="1" grandCol="1" outline="0" axis="axisCol" fieldPosition="0">
        <references count="1">
          <reference field="4294967294" count="1" selected="0">
            <x v="1"/>
          </reference>
        </references>
      </pivotArea>
    </format>
    <format dxfId="26352">
      <pivotArea dataOnly="0" labelOnly="1" outline="0" fieldPosition="0">
        <references count="2">
          <reference field="4294967294" count="2">
            <x v="0"/>
            <x v="1"/>
          </reference>
          <reference field="12" count="1" selected="0">
            <x v="0"/>
          </reference>
        </references>
      </pivotArea>
    </format>
    <format dxfId="26351">
      <pivotArea dataOnly="0" labelOnly="1" outline="0" fieldPosition="0">
        <references count="2">
          <reference field="4294967294" count="2">
            <x v="0"/>
            <x v="1"/>
          </reference>
          <reference field="12" count="1" selected="0">
            <x v="1"/>
          </reference>
        </references>
      </pivotArea>
    </format>
    <format dxfId="26350">
      <pivotArea outline="0" collapsedLevelsAreSubtotals="1" fieldPosition="0"/>
    </format>
    <format dxfId="26349">
      <pivotArea type="origin" dataOnly="0" labelOnly="1" outline="0" offset="A2" fieldPosition="0"/>
    </format>
    <format dxfId="26348">
      <pivotArea field="13" type="button" dataOnly="0" labelOnly="1" outline="0" axis="axisRow" fieldPosition="0"/>
    </format>
    <format dxfId="26347">
      <pivotArea dataOnly="0" labelOnly="1" fieldPosition="0">
        <references count="1">
          <reference field="13" count="16">
            <x v="0"/>
            <x v="1"/>
            <x v="2"/>
            <x v="3"/>
            <x v="6"/>
            <x v="7"/>
            <x v="8"/>
            <x v="9"/>
            <x v="10"/>
            <x v="11"/>
            <x v="13"/>
            <x v="14"/>
            <x v="15"/>
            <x v="16"/>
            <x v="17"/>
            <x v="18"/>
          </reference>
        </references>
      </pivotArea>
    </format>
    <format dxfId="26346">
      <pivotArea dataOnly="0" labelOnly="1" grandRow="1" outline="0" fieldPosition="0"/>
    </format>
    <format dxfId="26345">
      <pivotArea dataOnly="0" labelOnly="1" fieldPosition="0">
        <references count="1">
          <reference field="12" count="0"/>
        </references>
      </pivotArea>
    </format>
    <format dxfId="26344">
      <pivotArea field="12" dataOnly="0" labelOnly="1" grandCol="1" outline="0" axis="axisCol" fieldPosition="0">
        <references count="1">
          <reference field="4294967294" count="1" selected="0">
            <x v="0"/>
          </reference>
        </references>
      </pivotArea>
    </format>
    <format dxfId="26343">
      <pivotArea field="12" dataOnly="0" labelOnly="1" grandCol="1" outline="0" axis="axisCol" fieldPosition="0">
        <references count="1">
          <reference field="4294967294" count="1" selected="0">
            <x v="1"/>
          </reference>
        </references>
      </pivotArea>
    </format>
    <format dxfId="26342">
      <pivotArea field="12" dataOnly="0" labelOnly="1" grandCol="1" outline="0" axis="axisCol" fieldPosition="0">
        <references count="1">
          <reference field="4294967294" count="1" selected="0">
            <x v="0"/>
          </reference>
        </references>
      </pivotArea>
    </format>
    <format dxfId="26341">
      <pivotArea field="12" dataOnly="0" labelOnly="1" grandCol="1" outline="0" axis="axisCol" fieldPosition="0">
        <references count="1">
          <reference field="4294967294" count="1" selected="0">
            <x v="1"/>
          </reference>
        </references>
      </pivotArea>
    </format>
    <format dxfId="26340">
      <pivotArea dataOnly="0" labelOnly="1" outline="0" fieldPosition="0">
        <references count="2">
          <reference field="4294967294" count="2">
            <x v="0"/>
            <x v="1"/>
          </reference>
          <reference field="12" count="1" selected="0">
            <x v="0"/>
          </reference>
        </references>
      </pivotArea>
    </format>
    <format dxfId="26339">
      <pivotArea dataOnly="0" labelOnly="1" outline="0" fieldPosition="0">
        <references count="2">
          <reference field="4294967294" count="2">
            <x v="0"/>
            <x v="1"/>
          </reference>
          <reference field="12" count="1" selected="0">
            <x v="1"/>
          </reference>
        </references>
      </pivotArea>
    </format>
    <format dxfId="26338">
      <pivotArea outline="0" collapsedLevelsAreSubtotals="1" fieldPosition="0">
        <references count="2">
          <reference field="4294967294" count="2" selected="0">
            <x v="0"/>
            <x v="1"/>
          </reference>
          <reference field="12" count="1" selected="0">
            <x v="0"/>
          </reference>
        </references>
      </pivotArea>
    </format>
    <format dxfId="26337">
      <pivotArea type="origin" dataOnly="0" labelOnly="1" outline="0" offset="A2" fieldPosition="0"/>
    </format>
    <format dxfId="26336">
      <pivotArea field="13" type="button" dataOnly="0" labelOnly="1" outline="0" axis="axisRow" fieldPosition="0"/>
    </format>
    <format dxfId="26335">
      <pivotArea dataOnly="0" labelOnly="1" fieldPosition="0">
        <references count="1">
          <reference field="13" count="16">
            <x v="0"/>
            <x v="1"/>
            <x v="2"/>
            <x v="3"/>
            <x v="6"/>
            <x v="7"/>
            <x v="8"/>
            <x v="9"/>
            <x v="10"/>
            <x v="11"/>
            <x v="13"/>
            <x v="14"/>
            <x v="15"/>
            <x v="16"/>
            <x v="17"/>
            <x v="18"/>
          </reference>
        </references>
      </pivotArea>
    </format>
    <format dxfId="26334">
      <pivotArea dataOnly="0" labelOnly="1" grandRow="1" outline="0" fieldPosition="0"/>
    </format>
    <format dxfId="26333">
      <pivotArea dataOnly="0" labelOnly="1" fieldPosition="0">
        <references count="1">
          <reference field="12" count="1">
            <x v="0"/>
          </reference>
        </references>
      </pivotArea>
    </format>
    <format dxfId="26332">
      <pivotArea dataOnly="0" labelOnly="1" outline="0" fieldPosition="0">
        <references count="2">
          <reference field="4294967294" count="2">
            <x v="0"/>
            <x v="1"/>
          </reference>
          <reference field="12" count="1" selected="0">
            <x v="0"/>
          </reference>
        </references>
      </pivotArea>
    </format>
    <format dxfId="26331">
      <pivotArea outline="0" collapsedLevelsAreSubtotals="1" fieldPosition="0">
        <references count="2">
          <reference field="4294967294" count="2" selected="0">
            <x v="0"/>
            <x v="1"/>
          </reference>
          <reference field="12" count="1" selected="0">
            <x v="1"/>
          </reference>
        </references>
      </pivotArea>
    </format>
    <format dxfId="26330">
      <pivotArea field="12" grandCol="1" outline="0" collapsedLevelsAreSubtotals="1" axis="axisCol" fieldPosition="0">
        <references count="1">
          <reference field="4294967294" count="1" selected="0">
            <x v="0"/>
          </reference>
        </references>
      </pivotArea>
    </format>
    <format dxfId="26329">
      <pivotArea dataOnly="0" labelOnly="1" fieldPosition="0">
        <references count="1">
          <reference field="12" count="1">
            <x v="1"/>
          </reference>
        </references>
      </pivotArea>
    </format>
    <format dxfId="26328">
      <pivotArea field="12" dataOnly="0" labelOnly="1" grandCol="1" outline="0" axis="axisCol" fieldPosition="0">
        <references count="1">
          <reference field="4294967294" count="1" selected="0">
            <x v="0"/>
          </reference>
        </references>
      </pivotArea>
    </format>
    <format dxfId="26327">
      <pivotArea field="12" dataOnly="0" labelOnly="1" grandCol="1" outline="0" axis="axisCol" fieldPosition="0">
        <references count="1">
          <reference field="4294967294" count="1" selected="0">
            <x v="1"/>
          </reference>
        </references>
      </pivotArea>
    </format>
    <format dxfId="26326">
      <pivotArea dataOnly="0" labelOnly="1" outline="0" fieldPosition="0">
        <references count="2">
          <reference field="4294967294" count="2">
            <x v="0"/>
            <x v="1"/>
          </reference>
          <reference field="12" count="1" selected="0">
            <x v="1"/>
          </reference>
        </references>
      </pivotArea>
    </format>
    <format dxfId="26325">
      <pivotArea field="12" grandCol="1" outline="0" collapsedLevelsAreSubtotals="1" axis="axisCol" fieldPosition="0">
        <references count="1">
          <reference field="4294967294" count="1" selected="0">
            <x v="1"/>
          </reference>
        </references>
      </pivotArea>
    </format>
    <format dxfId="26324">
      <pivotArea field="12" dataOnly="0" labelOnly="1" grandCol="1" outline="0" axis="axisCol" fieldPosition="0">
        <references count="1">
          <reference field="4294967294" count="1" selected="0">
            <x v="0"/>
          </reference>
        </references>
      </pivotArea>
    </format>
    <format dxfId="26323">
      <pivotArea field="12" dataOnly="0" labelOnly="1" grandCol="1" outline="0" axis="axisCol" fieldPosition="0">
        <references count="1">
          <reference field="4294967294" count="1" selected="0">
            <x v="1"/>
          </reference>
        </references>
      </pivotArea>
    </format>
    <format dxfId="2632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321">
      <pivotArea type="origin" dataOnly="0" labelOnly="1" outline="0" offset="A2" fieldPosition="0"/>
    </format>
    <format dxfId="26320">
      <pivotArea field="13" type="button" dataOnly="0" labelOnly="1" outline="0" axis="axisRow" fieldPosition="0"/>
    </format>
    <format dxfId="26319">
      <pivotArea dataOnly="0" labelOnly="1" fieldPosition="0">
        <references count="1">
          <reference field="13" count="16">
            <x v="0"/>
            <x v="1"/>
            <x v="2"/>
            <x v="3"/>
            <x v="6"/>
            <x v="7"/>
            <x v="8"/>
            <x v="9"/>
            <x v="10"/>
            <x v="11"/>
            <x v="13"/>
            <x v="14"/>
            <x v="15"/>
            <x v="16"/>
            <x v="17"/>
            <x v="18"/>
          </reference>
        </references>
      </pivotArea>
    </format>
    <format dxfId="26318">
      <pivotArea dataOnly="0" labelOnly="1" fieldPosition="0">
        <references count="1">
          <reference field="12" count="1">
            <x v="0"/>
          </reference>
        </references>
      </pivotArea>
    </format>
    <format dxfId="26317">
      <pivotArea dataOnly="0" labelOnly="1" outline="0" fieldPosition="0">
        <references count="2">
          <reference field="4294967294" count="2">
            <x v="0"/>
            <x v="1"/>
          </reference>
          <reference field="12" count="1" selected="0">
            <x v="0"/>
          </reference>
        </references>
      </pivotArea>
    </format>
    <format dxfId="2631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315">
      <pivotArea type="origin" dataOnly="0" labelOnly="1" outline="0" offset="A2" fieldPosition="0"/>
    </format>
    <format dxfId="26314">
      <pivotArea field="13" type="button" dataOnly="0" labelOnly="1" outline="0" axis="axisRow" fieldPosition="0"/>
    </format>
    <format dxfId="26313">
      <pivotArea dataOnly="0" labelOnly="1" fieldPosition="0">
        <references count="1">
          <reference field="13" count="16">
            <x v="0"/>
            <x v="1"/>
            <x v="2"/>
            <x v="3"/>
            <x v="6"/>
            <x v="7"/>
            <x v="8"/>
            <x v="9"/>
            <x v="10"/>
            <x v="11"/>
            <x v="13"/>
            <x v="14"/>
            <x v="15"/>
            <x v="16"/>
            <x v="17"/>
            <x v="18"/>
          </reference>
        </references>
      </pivotArea>
    </format>
    <format dxfId="26312">
      <pivotArea dataOnly="0" labelOnly="1" fieldPosition="0">
        <references count="1">
          <reference field="12" count="1">
            <x v="0"/>
          </reference>
        </references>
      </pivotArea>
    </format>
    <format dxfId="26311">
      <pivotArea dataOnly="0" labelOnly="1" outline="0" fieldPosition="0">
        <references count="2">
          <reference field="4294967294" count="2">
            <x v="0"/>
            <x v="1"/>
          </reference>
          <reference field="12" count="1" selected="0">
            <x v="0"/>
          </reference>
        </references>
      </pivotArea>
    </format>
    <format dxfId="26310">
      <pivotArea outline="0" collapsedLevelsAreSubtotals="1" fieldPosition="0">
        <references count="2">
          <reference field="4294967294" count="2" selected="0">
            <x v="0"/>
            <x v="1"/>
          </reference>
          <reference field="12" count="1" selected="0">
            <x v="1"/>
          </reference>
        </references>
      </pivotArea>
    </format>
    <format dxfId="26309">
      <pivotArea field="12" grandCol="1" outline="0" collapsedLevelsAreSubtotals="1" axis="axisCol" fieldPosition="0">
        <references count="1">
          <reference field="4294967294" count="1" selected="0">
            <x v="0"/>
          </reference>
        </references>
      </pivotArea>
    </format>
    <format dxfId="26308">
      <pivotArea dataOnly="0" labelOnly="1" fieldPosition="0">
        <references count="1">
          <reference field="12" count="1">
            <x v="1"/>
          </reference>
        </references>
      </pivotArea>
    </format>
    <format dxfId="26307">
      <pivotArea field="12" dataOnly="0" labelOnly="1" grandCol="1" outline="0" axis="axisCol" fieldPosition="0">
        <references count="1">
          <reference field="4294967294" count="1" selected="0">
            <x v="0"/>
          </reference>
        </references>
      </pivotArea>
    </format>
    <format dxfId="26306">
      <pivotArea field="12" dataOnly="0" labelOnly="1" grandCol="1" outline="0" axis="axisCol" fieldPosition="0">
        <references count="1">
          <reference field="4294967294" count="1" selected="0">
            <x v="1"/>
          </reference>
        </references>
      </pivotArea>
    </format>
    <format dxfId="26305">
      <pivotArea dataOnly="0" labelOnly="1" outline="0" fieldPosition="0">
        <references count="2">
          <reference field="4294967294" count="2">
            <x v="0"/>
            <x v="1"/>
          </reference>
          <reference field="12" count="1" selected="0">
            <x v="1"/>
          </reference>
        </references>
      </pivotArea>
    </format>
    <format dxfId="26304">
      <pivotArea field="12" grandCol="1" outline="0" collapsedLevelsAreSubtotals="1" axis="axisCol" fieldPosition="0">
        <references count="1">
          <reference field="4294967294" count="1" selected="0">
            <x v="1"/>
          </reference>
        </references>
      </pivotArea>
    </format>
    <format dxfId="26303">
      <pivotArea field="12" dataOnly="0" labelOnly="1" grandCol="1" outline="0" axis="axisCol" fieldPosition="0">
        <references count="1">
          <reference field="4294967294" count="1" selected="0">
            <x v="0"/>
          </reference>
        </references>
      </pivotArea>
    </format>
    <format dxfId="26302">
      <pivotArea field="12" dataOnly="0" labelOnly="1" grandCol="1" outline="0" axis="axisCol" fieldPosition="0">
        <references count="1">
          <reference field="4294967294" count="1" selected="0">
            <x v="1"/>
          </reference>
        </references>
      </pivotArea>
    </format>
    <format dxfId="26301">
      <pivotArea grandRow="1" outline="0" collapsedLevelsAreSubtotals="1" fieldPosition="0"/>
    </format>
    <format dxfId="26300">
      <pivotArea dataOnly="0" labelOnly="1" grandRow="1" outline="0" fieldPosition="0"/>
    </format>
    <format dxfId="26299">
      <pivotArea collapsedLevelsAreSubtotals="1" fieldPosition="0">
        <references count="3">
          <reference field="4294967294" count="2" selected="0">
            <x v="0"/>
            <x v="1"/>
          </reference>
          <reference field="12" count="1" selected="0">
            <x v="0"/>
          </reference>
          <reference field="13" count="1">
            <x v="5"/>
          </reference>
        </references>
      </pivotArea>
    </format>
    <format dxfId="26298">
      <pivotArea dataOnly="0" labelOnly="1" fieldPosition="0">
        <references count="1">
          <reference field="13" count="1">
            <x v="5"/>
          </reference>
        </references>
      </pivotArea>
    </format>
    <format dxfId="26297">
      <pivotArea dataOnly="0" labelOnly="1" fieldPosition="0">
        <references count="1">
          <reference field="13" count="1">
            <x v="12"/>
          </reference>
        </references>
      </pivotArea>
    </format>
    <format dxfId="26296">
      <pivotArea collapsedLevelsAreSubtotals="1" fieldPosition="0">
        <references count="1">
          <reference field="13" count="12">
            <x v="3"/>
            <x v="5"/>
            <x v="6"/>
            <x v="7"/>
            <x v="8"/>
            <x v="10"/>
            <x v="11"/>
            <x v="12"/>
            <x v="14"/>
            <x v="16"/>
            <x v="17"/>
            <x v="18"/>
          </reference>
        </references>
      </pivotArea>
    </format>
    <format dxfId="26295">
      <pivotArea type="origin" dataOnly="0" labelOnly="1" outline="0" offset="A2" fieldPosition="0"/>
    </format>
    <format dxfId="26294">
      <pivotArea field="13" type="button" dataOnly="0" labelOnly="1" outline="0" axis="axisRow" fieldPosition="0"/>
    </format>
    <format dxfId="26293">
      <pivotArea dataOnly="0" labelOnly="1" fieldPosition="0">
        <references count="1">
          <reference field="13" count="12">
            <x v="3"/>
            <x v="5"/>
            <x v="6"/>
            <x v="7"/>
            <x v="8"/>
            <x v="10"/>
            <x v="11"/>
            <x v="12"/>
            <x v="14"/>
            <x v="16"/>
            <x v="17"/>
            <x v="18"/>
          </reference>
        </references>
      </pivotArea>
    </format>
    <format dxfId="26292">
      <pivotArea dataOnly="0" labelOnly="1" fieldPosition="0">
        <references count="1">
          <reference field="12" count="0"/>
        </references>
      </pivotArea>
    </format>
    <format dxfId="26291">
      <pivotArea field="12" dataOnly="0" labelOnly="1" grandCol="1" outline="0" axis="axisCol" fieldPosition="0">
        <references count="1">
          <reference field="4294967294" count="1" selected="0">
            <x v="0"/>
          </reference>
        </references>
      </pivotArea>
    </format>
    <format dxfId="26290">
      <pivotArea field="12" dataOnly="0" labelOnly="1" grandCol="1" outline="0" axis="axisCol" fieldPosition="0">
        <references count="1">
          <reference field="4294967294" count="1" selected="0">
            <x v="1"/>
          </reference>
        </references>
      </pivotArea>
    </format>
    <format dxfId="26289">
      <pivotArea field="12" dataOnly="0" labelOnly="1" grandCol="1" outline="0" axis="axisCol" fieldPosition="0">
        <references count="1">
          <reference field="4294967294" count="1" selected="0">
            <x v="0"/>
          </reference>
        </references>
      </pivotArea>
    </format>
    <format dxfId="26288">
      <pivotArea field="12" dataOnly="0" labelOnly="1" grandCol="1" outline="0" axis="axisCol" fieldPosition="0">
        <references count="1">
          <reference field="4294967294" count="1" selected="0">
            <x v="1"/>
          </reference>
        </references>
      </pivotArea>
    </format>
    <format dxfId="26287">
      <pivotArea dataOnly="0" labelOnly="1" outline="0" fieldPosition="0">
        <references count="2">
          <reference field="4294967294" count="2">
            <x v="0"/>
            <x v="1"/>
          </reference>
          <reference field="12" count="1" selected="0">
            <x v="0"/>
          </reference>
        </references>
      </pivotArea>
    </format>
    <format dxfId="26286">
      <pivotArea dataOnly="0" labelOnly="1" outline="0" fieldPosition="0">
        <references count="2">
          <reference field="4294967294" count="2">
            <x v="0"/>
            <x v="1"/>
          </reference>
          <reference field="12" count="1" selected="0">
            <x v="1"/>
          </reference>
        </references>
      </pivotArea>
    </format>
    <format dxfId="26285">
      <pivotArea collapsedLevelsAreSubtotals="1" fieldPosition="0">
        <references count="1">
          <reference field="13" count="12">
            <x v="3"/>
            <x v="5"/>
            <x v="6"/>
            <x v="7"/>
            <x v="8"/>
            <x v="10"/>
            <x v="11"/>
            <x v="12"/>
            <x v="14"/>
            <x v="16"/>
            <x v="17"/>
            <x v="18"/>
          </reference>
        </references>
      </pivotArea>
    </format>
    <format dxfId="26284">
      <pivotArea type="origin" dataOnly="0" labelOnly="1" outline="0" offset="A2" fieldPosition="0"/>
    </format>
    <format dxfId="26283">
      <pivotArea field="13" type="button" dataOnly="0" labelOnly="1" outline="0" axis="axisRow" fieldPosition="0"/>
    </format>
    <format dxfId="26282">
      <pivotArea dataOnly="0" labelOnly="1" fieldPosition="0">
        <references count="1">
          <reference field="13" count="12">
            <x v="3"/>
            <x v="5"/>
            <x v="6"/>
            <x v="7"/>
            <x v="8"/>
            <x v="10"/>
            <x v="11"/>
            <x v="12"/>
            <x v="14"/>
            <x v="16"/>
            <x v="17"/>
            <x v="18"/>
          </reference>
        </references>
      </pivotArea>
    </format>
    <format dxfId="26281">
      <pivotArea dataOnly="0" labelOnly="1" fieldPosition="0">
        <references count="1">
          <reference field="12" count="0"/>
        </references>
      </pivotArea>
    </format>
    <format dxfId="26280">
      <pivotArea field="12" dataOnly="0" labelOnly="1" grandCol="1" outline="0" axis="axisCol" fieldPosition="0">
        <references count="1">
          <reference field="4294967294" count="1" selected="0">
            <x v="0"/>
          </reference>
        </references>
      </pivotArea>
    </format>
    <format dxfId="26279">
      <pivotArea field="12" dataOnly="0" labelOnly="1" grandCol="1" outline="0" axis="axisCol" fieldPosition="0">
        <references count="1">
          <reference field="4294967294" count="1" selected="0">
            <x v="1"/>
          </reference>
        </references>
      </pivotArea>
    </format>
    <format dxfId="26278">
      <pivotArea field="12" dataOnly="0" labelOnly="1" grandCol="1" outline="0" axis="axisCol" fieldPosition="0">
        <references count="1">
          <reference field="4294967294" count="1" selected="0">
            <x v="0"/>
          </reference>
        </references>
      </pivotArea>
    </format>
    <format dxfId="26277">
      <pivotArea field="12" dataOnly="0" labelOnly="1" grandCol="1" outline="0" axis="axisCol" fieldPosition="0">
        <references count="1">
          <reference field="4294967294" count="1" selected="0">
            <x v="1"/>
          </reference>
        </references>
      </pivotArea>
    </format>
    <format dxfId="26276">
      <pivotArea dataOnly="0" labelOnly="1" outline="0" fieldPosition="0">
        <references count="2">
          <reference field="4294967294" count="2">
            <x v="0"/>
            <x v="1"/>
          </reference>
          <reference field="12" count="1" selected="0">
            <x v="0"/>
          </reference>
        </references>
      </pivotArea>
    </format>
    <format dxfId="26275">
      <pivotArea dataOnly="0" labelOnly="1" outline="0" fieldPosition="0">
        <references count="2">
          <reference field="4294967294" count="2">
            <x v="0"/>
            <x v="1"/>
          </reference>
          <reference field="12" count="1" selected="0">
            <x v="1"/>
          </reference>
        </references>
      </pivotArea>
    </format>
    <format dxfId="26274">
      <pivotArea type="origin" dataOnly="0" labelOnly="1" outline="0" offset="A2" fieldPosition="0"/>
    </format>
    <format dxfId="26273">
      <pivotArea dataOnly="0" labelOnly="1" fieldPosition="0">
        <references count="1">
          <reference field="12" count="0"/>
        </references>
      </pivotArea>
    </format>
    <format dxfId="26272">
      <pivotArea field="12" dataOnly="0" labelOnly="1" grandCol="1" outline="0" offset="IV1" axis="axisCol" fieldPosition="0">
        <references count="1">
          <reference field="4294967294" count="1" selected="0">
            <x v="0"/>
          </reference>
        </references>
      </pivotArea>
    </format>
    <format dxfId="26271">
      <pivotArea field="12" dataOnly="0" labelOnly="1" grandCol="1" outline="0" offset="IV1" axis="axisCol" fieldPosition="0">
        <references count="1">
          <reference field="4294967294" count="1" selected="0">
            <x v="1"/>
          </reference>
        </references>
      </pivotArea>
    </format>
    <format dxfId="26270">
      <pivotArea field="12" dataOnly="0" labelOnly="1" grandCol="1" outline="0" offset="IV1" axis="axisCol" fieldPosition="0">
        <references count="1">
          <reference field="4294967294" count="1" selected="0">
            <x v="0"/>
          </reference>
        </references>
      </pivotArea>
    </format>
    <format dxfId="26269">
      <pivotArea field="12" dataOnly="0" labelOnly="1" grandCol="1" outline="0" offset="IV1" axis="axisCol" fieldPosition="0">
        <references count="1">
          <reference field="4294967294" count="1" selected="0">
            <x v="1"/>
          </reference>
        </references>
      </pivotArea>
    </format>
    <format dxfId="26268">
      <pivotArea field="12" dataOnly="0" grandCol="1" outline="0" axis="axisCol" fieldPosition="0">
        <references count="1">
          <reference field="4294967294" count="1" selected="0">
            <x v="1"/>
          </reference>
        </references>
      </pivotArea>
    </format>
    <format dxfId="26267">
      <pivotArea field="12" dataOnly="0" labelOnly="1" grandCol="1" outline="0" offset="IV1" axis="axisCol" fieldPosition="0">
        <references count="1">
          <reference field="4294967294" count="1" selected="0">
            <x v="0"/>
          </reference>
        </references>
      </pivotArea>
    </format>
    <format dxfId="26266">
      <pivotArea field="12" dataOnly="0" labelOnly="1" grandCol="1" outline="0" offset="IV1" axis="axisCol" fieldPosition="0">
        <references count="1">
          <reference field="4294967294" count="1" selected="0">
            <x v="1"/>
          </reference>
        </references>
      </pivotArea>
    </format>
    <format dxfId="26265">
      <pivotArea field="12" dataOnly="0" labelOnly="1" grandCol="1" outline="0" offset="IV1" axis="axisCol" fieldPosition="0">
        <references count="1">
          <reference field="4294967294" count="1" selected="0">
            <x v="0"/>
          </reference>
        </references>
      </pivotArea>
    </format>
    <format dxfId="26264">
      <pivotArea field="12" dataOnly="0" labelOnly="1" grandCol="1" outline="0" offset="IV1" axis="axisCol" fieldPosition="0">
        <references count="1">
          <reference field="4294967294" count="1" selected="0">
            <x v="1"/>
          </reference>
        </references>
      </pivotArea>
    </format>
    <format dxfId="26263">
      <pivotArea field="12" dataOnly="0" labelOnly="1" grandCol="1" outline="0" offset="IV1" axis="axisCol" fieldPosition="0">
        <references count="1">
          <reference field="4294967294" count="1" selected="0">
            <x v="0"/>
          </reference>
        </references>
      </pivotArea>
    </format>
    <format dxfId="26262">
      <pivotArea field="12" dataOnly="0" labelOnly="1" grandCol="1" outline="0" offset="IV1" axis="axisCol" fieldPosition="0">
        <references count="1">
          <reference field="4294967294" count="1" selected="0">
            <x v="1"/>
          </reference>
        </references>
      </pivotArea>
    </format>
    <format dxfId="26261">
      <pivotArea type="all" dataOnly="0" outline="0" fieldPosition="0"/>
    </format>
    <format dxfId="26260">
      <pivotArea outline="0" collapsedLevelsAreSubtotals="1" fieldPosition="0"/>
    </format>
    <format dxfId="26259">
      <pivotArea type="origin" dataOnly="0" labelOnly="1" outline="0" fieldPosition="0"/>
    </format>
    <format dxfId="26258">
      <pivotArea field="12" type="button" dataOnly="0" labelOnly="1" outline="0" axis="axisCol" fieldPosition="0"/>
    </format>
    <format dxfId="26257">
      <pivotArea field="-2" type="button" dataOnly="0" labelOnly="1" outline="0" axis="axisCol" fieldPosition="1"/>
    </format>
    <format dxfId="26256">
      <pivotArea type="topRight" dataOnly="0" labelOnly="1" outline="0" fieldPosition="0"/>
    </format>
    <format dxfId="26255">
      <pivotArea field="13" type="button" dataOnly="0" labelOnly="1" outline="0" axis="axisRow" fieldPosition="0"/>
    </format>
    <format dxfId="26254">
      <pivotArea dataOnly="0" labelOnly="1" fieldPosition="0">
        <references count="1">
          <reference field="13" count="12">
            <x v="3"/>
            <x v="5"/>
            <x v="6"/>
            <x v="7"/>
            <x v="8"/>
            <x v="10"/>
            <x v="11"/>
            <x v="12"/>
            <x v="14"/>
            <x v="16"/>
            <x v="17"/>
            <x v="18"/>
          </reference>
        </references>
      </pivotArea>
    </format>
    <format dxfId="26253">
      <pivotArea dataOnly="0" labelOnly="1" grandRow="1" outline="0" fieldPosition="0"/>
    </format>
    <format dxfId="26252">
      <pivotArea dataOnly="0" labelOnly="1" fieldPosition="0">
        <references count="1">
          <reference field="12" count="0"/>
        </references>
      </pivotArea>
    </format>
    <format dxfId="26251">
      <pivotArea field="12" dataOnly="0" labelOnly="1" grandCol="1" outline="0" axis="axisCol" fieldPosition="0">
        <references count="1">
          <reference field="4294967294" count="1" selected="0">
            <x v="0"/>
          </reference>
        </references>
      </pivotArea>
    </format>
    <format dxfId="26250">
      <pivotArea field="12" dataOnly="0" labelOnly="1" grandCol="1" outline="0" axis="axisCol" fieldPosition="0">
        <references count="1">
          <reference field="4294967294" count="1" selected="0">
            <x v="1"/>
          </reference>
        </references>
      </pivotArea>
    </format>
    <format dxfId="26249">
      <pivotArea field="12" dataOnly="0" labelOnly="1" grandCol="1" outline="0" axis="axisCol" fieldPosition="0">
        <references count="1">
          <reference field="4294967294" count="1" selected="0">
            <x v="0"/>
          </reference>
        </references>
      </pivotArea>
    </format>
    <format dxfId="26248">
      <pivotArea field="12" dataOnly="0" labelOnly="1" grandCol="1" outline="0" axis="axisCol" fieldPosition="0">
        <references count="1">
          <reference field="4294967294" count="1" selected="0">
            <x v="1"/>
          </reference>
        </references>
      </pivotArea>
    </format>
    <format dxfId="26247">
      <pivotArea dataOnly="0" labelOnly="1" outline="0" fieldPosition="0">
        <references count="2">
          <reference field="4294967294" count="2">
            <x v="0"/>
            <x v="1"/>
          </reference>
          <reference field="12" count="1" selected="0">
            <x v="0"/>
          </reference>
        </references>
      </pivotArea>
    </format>
    <format dxfId="26246">
      <pivotArea dataOnly="0" labelOnly="1" outline="0" fieldPosition="0">
        <references count="2">
          <reference field="4294967294" count="2">
            <x v="0"/>
            <x v="1"/>
          </reference>
          <reference field="12" count="1" selected="0">
            <x v="1"/>
          </reference>
        </references>
      </pivotArea>
    </format>
    <format dxfId="26245">
      <pivotArea type="all" dataOnly="0" outline="0" fieldPosition="0"/>
    </format>
    <format dxfId="26244">
      <pivotArea outline="0" collapsedLevelsAreSubtotals="1" fieldPosition="0"/>
    </format>
    <format dxfId="26243">
      <pivotArea type="origin" dataOnly="0" labelOnly="1" outline="0" fieldPosition="0"/>
    </format>
    <format dxfId="26242">
      <pivotArea field="12" type="button" dataOnly="0" labelOnly="1" outline="0" axis="axisCol" fieldPosition="0"/>
    </format>
    <format dxfId="26241">
      <pivotArea field="-2" type="button" dataOnly="0" labelOnly="1" outline="0" axis="axisCol" fieldPosition="1"/>
    </format>
    <format dxfId="26240">
      <pivotArea type="topRight" dataOnly="0" labelOnly="1" outline="0" fieldPosition="0"/>
    </format>
    <format dxfId="26239">
      <pivotArea field="13" type="button" dataOnly="0" labelOnly="1" outline="0" axis="axisRow" fieldPosition="0"/>
    </format>
    <format dxfId="26238">
      <pivotArea dataOnly="0" labelOnly="1" fieldPosition="0">
        <references count="1">
          <reference field="13" count="12">
            <x v="3"/>
            <x v="5"/>
            <x v="6"/>
            <x v="7"/>
            <x v="8"/>
            <x v="10"/>
            <x v="11"/>
            <x v="12"/>
            <x v="14"/>
            <x v="16"/>
            <x v="17"/>
            <x v="18"/>
          </reference>
        </references>
      </pivotArea>
    </format>
    <format dxfId="26237">
      <pivotArea dataOnly="0" labelOnly="1" grandRow="1" outline="0" fieldPosition="0"/>
    </format>
    <format dxfId="26236">
      <pivotArea dataOnly="0" labelOnly="1" fieldPosition="0">
        <references count="1">
          <reference field="12" count="0"/>
        </references>
      </pivotArea>
    </format>
    <format dxfId="26235">
      <pivotArea field="12" dataOnly="0" labelOnly="1" grandCol="1" outline="0" axis="axisCol" fieldPosition="0">
        <references count="1">
          <reference field="4294967294" count="1" selected="0">
            <x v="0"/>
          </reference>
        </references>
      </pivotArea>
    </format>
    <format dxfId="26234">
      <pivotArea field="12" dataOnly="0" labelOnly="1" grandCol="1" outline="0" axis="axisCol" fieldPosition="0">
        <references count="1">
          <reference field="4294967294" count="1" selected="0">
            <x v="1"/>
          </reference>
        </references>
      </pivotArea>
    </format>
    <format dxfId="26233">
      <pivotArea field="12" dataOnly="0" labelOnly="1" grandCol="1" outline="0" axis="axisCol" fieldPosition="0">
        <references count="1">
          <reference field="4294967294" count="1" selected="0">
            <x v="0"/>
          </reference>
        </references>
      </pivotArea>
    </format>
    <format dxfId="26232">
      <pivotArea field="12" dataOnly="0" labelOnly="1" grandCol="1" outline="0" axis="axisCol" fieldPosition="0">
        <references count="1">
          <reference field="4294967294" count="1" selected="0">
            <x v="1"/>
          </reference>
        </references>
      </pivotArea>
    </format>
    <format dxfId="26231">
      <pivotArea dataOnly="0" labelOnly="1" outline="0" fieldPosition="0">
        <references count="2">
          <reference field="4294967294" count="2">
            <x v="0"/>
            <x v="1"/>
          </reference>
          <reference field="12" count="1" selected="0">
            <x v="0"/>
          </reference>
        </references>
      </pivotArea>
    </format>
    <format dxfId="26230">
      <pivotArea dataOnly="0" labelOnly="1" outline="0" fieldPosition="0">
        <references count="2">
          <reference field="4294967294" count="2">
            <x v="0"/>
            <x v="1"/>
          </reference>
          <reference field="12" count="1" selected="0">
            <x v="1"/>
          </reference>
        </references>
      </pivotArea>
    </format>
    <format dxfId="26229">
      <pivotArea outline="0" collapsedLevelsAreSubtotals="1" fieldPosition="0"/>
    </format>
    <format dxfId="26228">
      <pivotArea type="origin" dataOnly="0" labelOnly="1" outline="0" offset="A2" fieldPosition="0"/>
    </format>
    <format dxfId="26227">
      <pivotArea field="13" type="button" dataOnly="0" labelOnly="1" outline="0" axis="axisRow" fieldPosition="0"/>
    </format>
    <format dxfId="26226">
      <pivotArea dataOnly="0" labelOnly="1" fieldPosition="0">
        <references count="1">
          <reference field="13" count="12">
            <x v="3"/>
            <x v="5"/>
            <x v="6"/>
            <x v="7"/>
            <x v="8"/>
            <x v="10"/>
            <x v="11"/>
            <x v="12"/>
            <x v="14"/>
            <x v="16"/>
            <x v="17"/>
            <x v="18"/>
          </reference>
        </references>
      </pivotArea>
    </format>
    <format dxfId="26225">
      <pivotArea dataOnly="0" labelOnly="1" grandRow="1" outline="0" fieldPosition="0"/>
    </format>
    <format dxfId="26224">
      <pivotArea dataOnly="0" labelOnly="1" fieldPosition="0">
        <references count="1">
          <reference field="12" count="0"/>
        </references>
      </pivotArea>
    </format>
    <format dxfId="26223">
      <pivotArea field="12" dataOnly="0" labelOnly="1" grandCol="1" outline="0" axis="axisCol" fieldPosition="0">
        <references count="1">
          <reference field="4294967294" count="1" selected="0">
            <x v="0"/>
          </reference>
        </references>
      </pivotArea>
    </format>
    <format dxfId="26222">
      <pivotArea field="12" dataOnly="0" labelOnly="1" grandCol="1" outline="0" axis="axisCol" fieldPosition="0">
        <references count="1">
          <reference field="4294967294" count="1" selected="0">
            <x v="1"/>
          </reference>
        </references>
      </pivotArea>
    </format>
    <format dxfId="26221">
      <pivotArea field="12" dataOnly="0" labelOnly="1" grandCol="1" outline="0" axis="axisCol" fieldPosition="0">
        <references count="1">
          <reference field="4294967294" count="1" selected="0">
            <x v="0"/>
          </reference>
        </references>
      </pivotArea>
    </format>
    <format dxfId="26220">
      <pivotArea field="12" dataOnly="0" labelOnly="1" grandCol="1" outline="0" axis="axisCol" fieldPosition="0">
        <references count="1">
          <reference field="4294967294" count="1" selected="0">
            <x v="1"/>
          </reference>
        </references>
      </pivotArea>
    </format>
    <format dxfId="26219">
      <pivotArea dataOnly="0" labelOnly="1" outline="0" fieldPosition="0">
        <references count="2">
          <reference field="4294967294" count="2">
            <x v="0"/>
            <x v="1"/>
          </reference>
          <reference field="12" count="1" selected="0">
            <x v="0"/>
          </reference>
        </references>
      </pivotArea>
    </format>
    <format dxfId="26218">
      <pivotArea dataOnly="0" labelOnly="1" outline="0" fieldPosition="0">
        <references count="2">
          <reference field="4294967294" count="2">
            <x v="0"/>
            <x v="1"/>
          </reference>
          <reference field="12" count="1" selected="0">
            <x v="1"/>
          </reference>
        </references>
      </pivotArea>
    </format>
    <format dxfId="26217">
      <pivotArea outline="0" collapsedLevelsAreSubtotals="1" fieldPosition="0"/>
    </format>
    <format dxfId="26216">
      <pivotArea type="origin" dataOnly="0" labelOnly="1" outline="0" offset="A2" fieldPosition="0"/>
    </format>
    <format dxfId="26215">
      <pivotArea field="13" type="button" dataOnly="0" labelOnly="1" outline="0" axis="axisRow" fieldPosition="0"/>
    </format>
    <format dxfId="26214">
      <pivotArea dataOnly="0" labelOnly="1" fieldPosition="0">
        <references count="1">
          <reference field="13" count="12">
            <x v="3"/>
            <x v="5"/>
            <x v="6"/>
            <x v="7"/>
            <x v="8"/>
            <x v="10"/>
            <x v="11"/>
            <x v="12"/>
            <x v="14"/>
            <x v="16"/>
            <x v="17"/>
            <x v="18"/>
          </reference>
        </references>
      </pivotArea>
    </format>
    <format dxfId="26213">
      <pivotArea dataOnly="0" labelOnly="1" grandRow="1" outline="0" fieldPosition="0"/>
    </format>
    <format dxfId="26212">
      <pivotArea dataOnly="0" labelOnly="1" fieldPosition="0">
        <references count="1">
          <reference field="12" count="0"/>
        </references>
      </pivotArea>
    </format>
    <format dxfId="26211">
      <pivotArea field="12" dataOnly="0" labelOnly="1" grandCol="1" outline="0" axis="axisCol" fieldPosition="0">
        <references count="1">
          <reference field="4294967294" count="1" selected="0">
            <x v="0"/>
          </reference>
        </references>
      </pivotArea>
    </format>
    <format dxfId="26210">
      <pivotArea field="12" dataOnly="0" labelOnly="1" grandCol="1" outline="0" axis="axisCol" fieldPosition="0">
        <references count="1">
          <reference field="4294967294" count="1" selected="0">
            <x v="1"/>
          </reference>
        </references>
      </pivotArea>
    </format>
    <format dxfId="26209">
      <pivotArea field="12" dataOnly="0" labelOnly="1" grandCol="1" outline="0" axis="axisCol" fieldPosition="0">
        <references count="1">
          <reference field="4294967294" count="1" selected="0">
            <x v="0"/>
          </reference>
        </references>
      </pivotArea>
    </format>
    <format dxfId="26208">
      <pivotArea field="12" dataOnly="0" labelOnly="1" grandCol="1" outline="0" axis="axisCol" fieldPosition="0">
        <references count="1">
          <reference field="4294967294" count="1" selected="0">
            <x v="1"/>
          </reference>
        </references>
      </pivotArea>
    </format>
    <format dxfId="26207">
      <pivotArea dataOnly="0" labelOnly="1" outline="0" fieldPosition="0">
        <references count="2">
          <reference field="4294967294" count="2">
            <x v="0"/>
            <x v="1"/>
          </reference>
          <reference field="12" count="1" selected="0">
            <x v="0"/>
          </reference>
        </references>
      </pivotArea>
    </format>
    <format dxfId="26206">
      <pivotArea dataOnly="0" labelOnly="1" outline="0" fieldPosition="0">
        <references count="2">
          <reference field="4294967294" count="2">
            <x v="0"/>
            <x v="1"/>
          </reference>
          <reference field="12" count="1" selected="0">
            <x v="1"/>
          </reference>
        </references>
      </pivotArea>
    </format>
    <format dxfId="26205">
      <pivotArea type="origin" dataOnly="0" labelOnly="1" outline="0" offset="A2" fieldPosition="0"/>
    </format>
    <format dxfId="26204">
      <pivotArea dataOnly="0" labelOnly="1" fieldPosition="0">
        <references count="1">
          <reference field="12" count="0"/>
        </references>
      </pivotArea>
    </format>
    <format dxfId="26203">
      <pivotArea field="12" dataOnly="0" labelOnly="1" grandCol="1" outline="0" offset="IV1" axis="axisCol" fieldPosition="0">
        <references count="1">
          <reference field="4294967294" count="1" selected="0">
            <x v="0"/>
          </reference>
        </references>
      </pivotArea>
    </format>
    <format dxfId="26202">
      <pivotArea field="12" dataOnly="0" labelOnly="1" grandCol="1" outline="0" offset="IV1" axis="axisCol" fieldPosition="0">
        <references count="1">
          <reference field="4294967294" count="1" selected="0">
            <x v="1"/>
          </reference>
        </references>
      </pivotArea>
    </format>
    <format dxfId="26201">
      <pivotArea field="12" dataOnly="0" labelOnly="1" grandCol="1" outline="0" offset="IV1" axis="axisCol" fieldPosition="0">
        <references count="1">
          <reference field="4294967294" count="1" selected="0">
            <x v="0"/>
          </reference>
        </references>
      </pivotArea>
    </format>
    <format dxfId="26200">
      <pivotArea field="12" dataOnly="0" labelOnly="1" grandCol="1" outline="0" offset="IV1" axis="axisCol" fieldPosition="0">
        <references count="1">
          <reference field="4294967294" count="1" selected="0">
            <x v="1"/>
          </reference>
        </references>
      </pivotArea>
    </format>
    <format dxfId="26199">
      <pivotArea grandRow="1" outline="0" collapsedLevelsAreSubtotals="1" fieldPosition="0"/>
    </format>
    <format dxfId="26198">
      <pivotArea dataOnly="0" labelOnly="1" grandRow="1" outline="0" fieldPosition="0"/>
    </format>
    <format dxfId="26197">
      <pivotArea field="12" grandCol="1" outline="0" collapsedLevelsAreSubtotals="1" axis="axisCol" fieldPosition="0">
        <references count="1">
          <reference field="4294967294" count="1" selected="0">
            <x v="1"/>
          </reference>
        </references>
      </pivotArea>
    </format>
    <format dxfId="26196">
      <pivotArea field="12" dataOnly="0" labelOnly="1" grandCol="1" outline="0" axis="axisCol" fieldPosition="0">
        <references count="1">
          <reference field="4294967294" count="1" selected="0">
            <x v="0"/>
          </reference>
        </references>
      </pivotArea>
    </format>
    <format dxfId="26195">
      <pivotArea field="12" dataOnly="0" labelOnly="1" grandCol="1" outline="0" axis="axisCol" fieldPosition="0">
        <references count="1">
          <reference field="4294967294" count="1" selected="0">
            <x v="1"/>
          </reference>
        </references>
      </pivotArea>
    </format>
    <format dxfId="26194">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26193">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26192">
      <pivotArea dataOnly="0" labelOnly="1" fieldPosition="0">
        <references count="1">
          <reference field="12" count="1">
            <x v="1"/>
          </reference>
        </references>
      </pivotArea>
    </format>
    <format dxfId="26191">
      <pivotArea field="12" dataOnly="0" labelOnly="1" grandCol="1" outline="0" axis="axisCol" fieldPosition="0">
        <references count="1">
          <reference field="4294967294" count="1" selected="0">
            <x v="0"/>
          </reference>
        </references>
      </pivotArea>
    </format>
    <format dxfId="26190">
      <pivotArea field="12" dataOnly="0" labelOnly="1" grandCol="1" outline="0" axis="axisCol" fieldPosition="0">
        <references count="1">
          <reference field="4294967294" count="1" selected="0">
            <x v="1"/>
          </reference>
        </references>
      </pivotArea>
    </format>
    <format dxfId="26189">
      <pivotArea field="12" dataOnly="0" labelOnly="1" grandCol="1" outline="0" axis="axisCol" fieldPosition="0">
        <references count="1">
          <reference field="4294967294" count="1" selected="0">
            <x v="0"/>
          </reference>
        </references>
      </pivotArea>
    </format>
    <format dxfId="26188">
      <pivotArea field="12" dataOnly="0" labelOnly="1" grandCol="1" outline="0" axis="axisCol" fieldPosition="0">
        <references count="1">
          <reference field="4294967294" count="1" selected="0">
            <x v="1"/>
          </reference>
        </references>
      </pivotArea>
    </format>
    <format dxfId="26187">
      <pivotArea dataOnly="0" labelOnly="1" outline="0" fieldPosition="0">
        <references count="2">
          <reference field="4294967294" count="2">
            <x v="0"/>
            <x v="1"/>
          </reference>
          <reference field="12" count="1" selected="0">
            <x v="1"/>
          </reference>
        </references>
      </pivotArea>
    </format>
    <format dxfId="26186">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26185">
      <pivotArea type="origin" dataOnly="0" labelOnly="1" outline="0" offset="A2" fieldPosition="0"/>
    </format>
    <format dxfId="26184">
      <pivotArea field="13" type="button" dataOnly="0" labelOnly="1" outline="0" axis="axisRow" fieldPosition="0"/>
    </format>
    <format dxfId="26183">
      <pivotArea dataOnly="0" labelOnly="1" fieldPosition="0">
        <references count="1">
          <reference field="13" count="12">
            <x v="3"/>
            <x v="5"/>
            <x v="6"/>
            <x v="7"/>
            <x v="8"/>
            <x v="10"/>
            <x v="11"/>
            <x v="12"/>
            <x v="14"/>
            <x v="16"/>
            <x v="17"/>
            <x v="18"/>
          </reference>
        </references>
      </pivotArea>
    </format>
    <format dxfId="26182">
      <pivotArea dataOnly="0" labelOnly="1" fieldPosition="0">
        <references count="1">
          <reference field="12" count="1">
            <x v="0"/>
          </reference>
        </references>
      </pivotArea>
    </format>
    <format dxfId="26181">
      <pivotArea dataOnly="0" labelOnly="1" outline="0" fieldPosition="0">
        <references count="2">
          <reference field="4294967294" count="2">
            <x v="0"/>
            <x v="1"/>
          </reference>
          <reference field="12" count="1" selected="0">
            <x v="0"/>
          </reference>
        </references>
      </pivotArea>
    </format>
    <format dxfId="26180">
      <pivotArea type="all" dataOnly="0" outline="0" fieldPosition="0"/>
    </format>
    <format dxfId="26179">
      <pivotArea outline="0" collapsedLevelsAreSubtotals="1" fieldPosition="0"/>
    </format>
    <format dxfId="26178">
      <pivotArea type="origin" dataOnly="0" labelOnly="1" outline="0" fieldPosition="0"/>
    </format>
    <format dxfId="26177">
      <pivotArea field="12" type="button" dataOnly="0" labelOnly="1" outline="0" axis="axisCol" fieldPosition="0"/>
    </format>
    <format dxfId="26176">
      <pivotArea field="-2" type="button" dataOnly="0" labelOnly="1" outline="0" axis="axisCol" fieldPosition="1"/>
    </format>
    <format dxfId="26175">
      <pivotArea type="topRight" dataOnly="0" labelOnly="1" outline="0" fieldPosition="0"/>
    </format>
    <format dxfId="26174">
      <pivotArea field="13" type="button" dataOnly="0" labelOnly="1" outline="0" axis="axisRow" fieldPosition="0"/>
    </format>
    <format dxfId="26173">
      <pivotArea dataOnly="0" labelOnly="1" fieldPosition="0">
        <references count="1">
          <reference field="13" count="14">
            <x v="1"/>
            <x v="2"/>
            <x v="3"/>
            <x v="6"/>
            <x v="7"/>
            <x v="8"/>
            <x v="9"/>
            <x v="10"/>
            <x v="11"/>
            <x v="14"/>
            <x v="15"/>
            <x v="16"/>
            <x v="17"/>
            <x v="18"/>
          </reference>
        </references>
      </pivotArea>
    </format>
    <format dxfId="26172">
      <pivotArea dataOnly="0" labelOnly="1" grandRow="1" outline="0" fieldPosition="0"/>
    </format>
    <format dxfId="26171">
      <pivotArea dataOnly="0" labelOnly="1" fieldPosition="0">
        <references count="1">
          <reference field="12" count="0"/>
        </references>
      </pivotArea>
    </format>
    <format dxfId="26170">
      <pivotArea field="12" dataOnly="0" labelOnly="1" grandCol="1" outline="0" axis="axisCol" fieldPosition="0">
        <references count="1">
          <reference field="4294967294" count="1" selected="0">
            <x v="0"/>
          </reference>
        </references>
      </pivotArea>
    </format>
    <format dxfId="26169">
      <pivotArea field="12" dataOnly="0" labelOnly="1" grandCol="1" outline="0" axis="axisCol" fieldPosition="0">
        <references count="1">
          <reference field="4294967294" count="1" selected="0">
            <x v="1"/>
          </reference>
        </references>
      </pivotArea>
    </format>
    <format dxfId="26168">
      <pivotArea field="12" dataOnly="0" labelOnly="1" grandCol="1" outline="0" axis="axisCol" fieldPosition="0">
        <references count="1">
          <reference field="4294967294" count="1" selected="0">
            <x v="0"/>
          </reference>
        </references>
      </pivotArea>
    </format>
    <format dxfId="26167">
      <pivotArea field="12" dataOnly="0" labelOnly="1" grandCol="1" outline="0" axis="axisCol" fieldPosition="0">
        <references count="1">
          <reference field="4294967294" count="1" selected="0">
            <x v="1"/>
          </reference>
        </references>
      </pivotArea>
    </format>
    <format dxfId="26166">
      <pivotArea dataOnly="0" labelOnly="1" outline="0" fieldPosition="0">
        <references count="2">
          <reference field="4294967294" count="2">
            <x v="0"/>
            <x v="1"/>
          </reference>
          <reference field="12" count="1" selected="0">
            <x v="0"/>
          </reference>
        </references>
      </pivotArea>
    </format>
    <format dxfId="26165">
      <pivotArea dataOnly="0" labelOnly="1" outline="0" fieldPosition="0">
        <references count="2">
          <reference field="4294967294" count="2">
            <x v="0"/>
            <x v="1"/>
          </reference>
          <reference field="12" count="1" selected="0">
            <x v="1"/>
          </reference>
        </references>
      </pivotArea>
    </format>
    <format dxfId="26164">
      <pivotArea type="all" dataOnly="0" outline="0" fieldPosition="0"/>
    </format>
    <format dxfId="26163">
      <pivotArea outline="0" collapsedLevelsAreSubtotals="1" fieldPosition="0"/>
    </format>
    <format dxfId="26162">
      <pivotArea type="origin" dataOnly="0" labelOnly="1" outline="0" fieldPosition="0"/>
    </format>
    <format dxfId="26161">
      <pivotArea field="12" type="button" dataOnly="0" labelOnly="1" outline="0" axis="axisCol" fieldPosition="0"/>
    </format>
    <format dxfId="26160">
      <pivotArea field="-2" type="button" dataOnly="0" labelOnly="1" outline="0" axis="axisCol" fieldPosition="1"/>
    </format>
    <format dxfId="26159">
      <pivotArea type="topRight" dataOnly="0" labelOnly="1" outline="0" fieldPosition="0"/>
    </format>
    <format dxfId="26158">
      <pivotArea field="13" type="button" dataOnly="0" labelOnly="1" outline="0" axis="axisRow" fieldPosition="0"/>
    </format>
    <format dxfId="26157">
      <pivotArea dataOnly="0" labelOnly="1" fieldPosition="0">
        <references count="1">
          <reference field="13" count="14">
            <x v="1"/>
            <x v="2"/>
            <x v="3"/>
            <x v="6"/>
            <x v="7"/>
            <x v="8"/>
            <x v="9"/>
            <x v="10"/>
            <x v="11"/>
            <x v="14"/>
            <x v="15"/>
            <x v="16"/>
            <x v="17"/>
            <x v="18"/>
          </reference>
        </references>
      </pivotArea>
    </format>
    <format dxfId="26156">
      <pivotArea dataOnly="0" labelOnly="1" grandRow="1" outline="0" fieldPosition="0"/>
    </format>
    <format dxfId="26155">
      <pivotArea dataOnly="0" labelOnly="1" fieldPosition="0">
        <references count="1">
          <reference field="12" count="0"/>
        </references>
      </pivotArea>
    </format>
    <format dxfId="26154">
      <pivotArea field="12" dataOnly="0" labelOnly="1" grandCol="1" outline="0" axis="axisCol" fieldPosition="0">
        <references count="1">
          <reference field="4294967294" count="1" selected="0">
            <x v="0"/>
          </reference>
        </references>
      </pivotArea>
    </format>
    <format dxfId="26153">
      <pivotArea field="12" dataOnly="0" labelOnly="1" grandCol="1" outline="0" axis="axisCol" fieldPosition="0">
        <references count="1">
          <reference field="4294967294" count="1" selected="0">
            <x v="1"/>
          </reference>
        </references>
      </pivotArea>
    </format>
    <format dxfId="26152">
      <pivotArea field="12" dataOnly="0" labelOnly="1" grandCol="1" outline="0" axis="axisCol" fieldPosition="0">
        <references count="1">
          <reference field="4294967294" count="1" selected="0">
            <x v="0"/>
          </reference>
        </references>
      </pivotArea>
    </format>
    <format dxfId="26151">
      <pivotArea field="12" dataOnly="0" labelOnly="1" grandCol="1" outline="0" axis="axisCol" fieldPosition="0">
        <references count="1">
          <reference field="4294967294" count="1" selected="0">
            <x v="1"/>
          </reference>
        </references>
      </pivotArea>
    </format>
    <format dxfId="26150">
      <pivotArea dataOnly="0" labelOnly="1" outline="0" fieldPosition="0">
        <references count="2">
          <reference field="4294967294" count="2">
            <x v="0"/>
            <x v="1"/>
          </reference>
          <reference field="12" count="1" selected="0">
            <x v="0"/>
          </reference>
        </references>
      </pivotArea>
    </format>
    <format dxfId="26149">
      <pivotArea dataOnly="0" labelOnly="1" outline="0" fieldPosition="0">
        <references count="2">
          <reference field="4294967294" count="2">
            <x v="0"/>
            <x v="1"/>
          </reference>
          <reference field="12" count="1" selected="0">
            <x v="1"/>
          </reference>
        </references>
      </pivotArea>
    </format>
    <format dxfId="26148">
      <pivotArea type="all" dataOnly="0" outline="0" fieldPosition="0"/>
    </format>
    <format dxfId="26147">
      <pivotArea outline="0" collapsedLevelsAreSubtotals="1" fieldPosition="0"/>
    </format>
    <format dxfId="26146">
      <pivotArea type="origin" dataOnly="0" labelOnly="1" outline="0" fieldPosition="0"/>
    </format>
    <format dxfId="26145">
      <pivotArea field="12" type="button" dataOnly="0" labelOnly="1" outline="0" axis="axisCol" fieldPosition="0"/>
    </format>
    <format dxfId="26144">
      <pivotArea field="-2" type="button" dataOnly="0" labelOnly="1" outline="0" axis="axisCol" fieldPosition="1"/>
    </format>
    <format dxfId="26143">
      <pivotArea type="topRight" dataOnly="0" labelOnly="1" outline="0" fieldPosition="0"/>
    </format>
    <format dxfId="26142">
      <pivotArea field="13" type="button" dataOnly="0" labelOnly="1" outline="0" axis="axisRow" fieldPosition="0"/>
    </format>
    <format dxfId="26141">
      <pivotArea dataOnly="0" labelOnly="1" fieldPosition="0">
        <references count="1">
          <reference field="13" count="14">
            <x v="1"/>
            <x v="2"/>
            <x v="3"/>
            <x v="6"/>
            <x v="7"/>
            <x v="8"/>
            <x v="9"/>
            <x v="10"/>
            <x v="11"/>
            <x v="14"/>
            <x v="15"/>
            <x v="16"/>
            <x v="17"/>
            <x v="18"/>
          </reference>
        </references>
      </pivotArea>
    </format>
    <format dxfId="26140">
      <pivotArea dataOnly="0" labelOnly="1" grandRow="1" outline="0" fieldPosition="0"/>
    </format>
    <format dxfId="26139">
      <pivotArea dataOnly="0" labelOnly="1" fieldPosition="0">
        <references count="1">
          <reference field="12" count="0"/>
        </references>
      </pivotArea>
    </format>
    <format dxfId="26138">
      <pivotArea field="12" dataOnly="0" labelOnly="1" grandCol="1" outline="0" axis="axisCol" fieldPosition="0">
        <references count="1">
          <reference field="4294967294" count="1" selected="0">
            <x v="0"/>
          </reference>
        </references>
      </pivotArea>
    </format>
    <format dxfId="26137">
      <pivotArea field="12" dataOnly="0" labelOnly="1" grandCol="1" outline="0" axis="axisCol" fieldPosition="0">
        <references count="1">
          <reference field="4294967294" count="1" selected="0">
            <x v="1"/>
          </reference>
        </references>
      </pivotArea>
    </format>
    <format dxfId="26136">
      <pivotArea field="12" dataOnly="0" labelOnly="1" grandCol="1" outline="0" axis="axisCol" fieldPosition="0">
        <references count="1">
          <reference field="4294967294" count="1" selected="0">
            <x v="0"/>
          </reference>
        </references>
      </pivotArea>
    </format>
    <format dxfId="26135">
      <pivotArea field="12" dataOnly="0" labelOnly="1" grandCol="1" outline="0" axis="axisCol" fieldPosition="0">
        <references count="1">
          <reference field="4294967294" count="1" selected="0">
            <x v="1"/>
          </reference>
        </references>
      </pivotArea>
    </format>
    <format dxfId="26134">
      <pivotArea dataOnly="0" labelOnly="1" outline="0" fieldPosition="0">
        <references count="2">
          <reference field="4294967294" count="2">
            <x v="0"/>
            <x v="1"/>
          </reference>
          <reference field="12" count="1" selected="0">
            <x v="0"/>
          </reference>
        </references>
      </pivotArea>
    </format>
    <format dxfId="26133">
      <pivotArea dataOnly="0" labelOnly="1" outline="0" fieldPosition="0">
        <references count="2">
          <reference field="4294967294" count="2">
            <x v="0"/>
            <x v="1"/>
          </reference>
          <reference field="12" count="1" selected="0">
            <x v="1"/>
          </reference>
        </references>
      </pivotArea>
    </format>
    <format dxfId="26132">
      <pivotArea outline="0" collapsedLevelsAreSubtotals="1" fieldPosition="0"/>
    </format>
    <format dxfId="26131">
      <pivotArea type="origin" dataOnly="0" labelOnly="1" outline="0" offset="A2" fieldPosition="0"/>
    </format>
    <format dxfId="26130">
      <pivotArea field="13" type="button" dataOnly="0" labelOnly="1" outline="0" axis="axisRow" fieldPosition="0"/>
    </format>
    <format dxfId="26129">
      <pivotArea dataOnly="0" labelOnly="1" fieldPosition="0">
        <references count="1">
          <reference field="13" count="14">
            <x v="1"/>
            <x v="2"/>
            <x v="3"/>
            <x v="6"/>
            <x v="7"/>
            <x v="8"/>
            <x v="9"/>
            <x v="10"/>
            <x v="11"/>
            <x v="14"/>
            <x v="15"/>
            <x v="16"/>
            <x v="17"/>
            <x v="18"/>
          </reference>
        </references>
      </pivotArea>
    </format>
    <format dxfId="26128">
      <pivotArea dataOnly="0" labelOnly="1" grandRow="1" outline="0" fieldPosition="0"/>
    </format>
    <format dxfId="26127">
      <pivotArea dataOnly="0" labelOnly="1" fieldPosition="0">
        <references count="1">
          <reference field="12" count="0"/>
        </references>
      </pivotArea>
    </format>
    <format dxfId="26126">
      <pivotArea field="12" dataOnly="0" labelOnly="1" grandCol="1" outline="0" axis="axisCol" fieldPosition="0">
        <references count="1">
          <reference field="4294967294" count="1" selected="0">
            <x v="0"/>
          </reference>
        </references>
      </pivotArea>
    </format>
    <format dxfId="26125">
      <pivotArea field="12" dataOnly="0" labelOnly="1" grandCol="1" outline="0" axis="axisCol" fieldPosition="0">
        <references count="1">
          <reference field="4294967294" count="1" selected="0">
            <x v="1"/>
          </reference>
        </references>
      </pivotArea>
    </format>
    <format dxfId="26124">
      <pivotArea field="12" dataOnly="0" labelOnly="1" grandCol="1" outline="0" axis="axisCol" fieldPosition="0">
        <references count="1">
          <reference field="4294967294" count="1" selected="0">
            <x v="0"/>
          </reference>
        </references>
      </pivotArea>
    </format>
    <format dxfId="26123">
      <pivotArea field="12" dataOnly="0" labelOnly="1" grandCol="1" outline="0" axis="axisCol" fieldPosition="0">
        <references count="1">
          <reference field="4294967294" count="1" selected="0">
            <x v="1"/>
          </reference>
        </references>
      </pivotArea>
    </format>
    <format dxfId="26122">
      <pivotArea dataOnly="0" labelOnly="1" outline="0" fieldPosition="0">
        <references count="2">
          <reference field="4294967294" count="2">
            <x v="0"/>
            <x v="1"/>
          </reference>
          <reference field="12" count="1" selected="0">
            <x v="0"/>
          </reference>
        </references>
      </pivotArea>
    </format>
    <format dxfId="26121">
      <pivotArea dataOnly="0" labelOnly="1" outline="0" fieldPosition="0">
        <references count="2">
          <reference field="4294967294" count="2">
            <x v="0"/>
            <x v="1"/>
          </reference>
          <reference field="12" count="1" selected="0">
            <x v="1"/>
          </reference>
        </references>
      </pivotArea>
    </format>
    <format dxfId="26120">
      <pivotArea collapsedLevelsAreSubtotals="1" fieldPosition="0">
        <references count="3">
          <reference field="4294967294" count="2" selected="0">
            <x v="0"/>
            <x v="1"/>
          </reference>
          <reference field="12" count="1" selected="0">
            <x v="1"/>
          </reference>
          <reference field="13" count="3">
            <x v="1"/>
            <x v="2"/>
            <x v="3"/>
          </reference>
        </references>
      </pivotArea>
    </format>
    <format dxfId="26119">
      <pivotArea field="13" grandCol="1" collapsedLevelsAreSubtotals="1" axis="axisRow" fieldPosition="0">
        <references count="2">
          <reference field="4294967294" count="2" selected="0">
            <x v="0"/>
            <x v="1"/>
          </reference>
          <reference field="13" count="3">
            <x v="1"/>
            <x v="2"/>
            <x v="3"/>
          </reference>
        </references>
      </pivotArea>
    </format>
    <format dxfId="26118">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26117">
      <pivotArea dataOnly="0" labelOnly="1" fieldPosition="0">
        <references count="1">
          <reference field="13" count="4">
            <x v="1"/>
            <x v="2"/>
            <x v="3"/>
            <x v="6"/>
          </reference>
        </references>
      </pivotArea>
    </format>
    <format dxfId="26116">
      <pivotArea outline="0" collapsedLevelsAreSubtotals="1" fieldPosition="0"/>
    </format>
    <format dxfId="26115">
      <pivotArea type="origin" dataOnly="0" labelOnly="1" outline="0" offset="A2" fieldPosition="0"/>
    </format>
    <format dxfId="26114">
      <pivotArea field="13" type="button" dataOnly="0" labelOnly="1" outline="0" axis="axisRow" fieldPosition="0"/>
    </format>
    <format dxfId="26113">
      <pivotArea dataOnly="0" labelOnly="1" fieldPosition="0">
        <references count="1">
          <reference field="13" count="14">
            <x v="1"/>
            <x v="2"/>
            <x v="3"/>
            <x v="6"/>
            <x v="7"/>
            <x v="8"/>
            <x v="9"/>
            <x v="10"/>
            <x v="11"/>
            <x v="14"/>
            <x v="15"/>
            <x v="16"/>
            <x v="17"/>
            <x v="18"/>
          </reference>
        </references>
      </pivotArea>
    </format>
    <format dxfId="26112">
      <pivotArea dataOnly="0" labelOnly="1" grandRow="1" outline="0" fieldPosition="0"/>
    </format>
    <format dxfId="26111">
      <pivotArea dataOnly="0" labelOnly="1" fieldPosition="0">
        <references count="1">
          <reference field="12" count="0"/>
        </references>
      </pivotArea>
    </format>
    <format dxfId="26110">
      <pivotArea field="12" dataOnly="0" labelOnly="1" grandCol="1" outline="0" axis="axisCol" fieldPosition="0">
        <references count="1">
          <reference field="4294967294" count="1" selected="0">
            <x v="0"/>
          </reference>
        </references>
      </pivotArea>
    </format>
    <format dxfId="26109">
      <pivotArea field="12" dataOnly="0" labelOnly="1" grandCol="1" outline="0" axis="axisCol" fieldPosition="0">
        <references count="1">
          <reference field="4294967294" count="1" selected="0">
            <x v="1"/>
          </reference>
        </references>
      </pivotArea>
    </format>
    <format dxfId="26108">
      <pivotArea field="12" dataOnly="0" labelOnly="1" grandCol="1" outline="0" axis="axisCol" fieldPosition="0">
        <references count="1">
          <reference field="4294967294" count="1" selected="0">
            <x v="0"/>
          </reference>
        </references>
      </pivotArea>
    </format>
    <format dxfId="26107">
      <pivotArea field="12" dataOnly="0" labelOnly="1" grandCol="1" outline="0" axis="axisCol" fieldPosition="0">
        <references count="1">
          <reference field="4294967294" count="1" selected="0">
            <x v="1"/>
          </reference>
        </references>
      </pivotArea>
    </format>
    <format dxfId="26106">
      <pivotArea dataOnly="0" labelOnly="1" outline="0" fieldPosition="0">
        <references count="2">
          <reference field="4294967294" count="2">
            <x v="0"/>
            <x v="1"/>
          </reference>
          <reference field="12" count="1" selected="0">
            <x v="0"/>
          </reference>
        </references>
      </pivotArea>
    </format>
    <format dxfId="26105">
      <pivotArea dataOnly="0" labelOnly="1" outline="0" fieldPosition="0">
        <references count="2">
          <reference field="4294967294" count="2">
            <x v="0"/>
            <x v="1"/>
          </reference>
          <reference field="12" count="1" selected="0">
            <x v="1"/>
          </reference>
        </references>
      </pivotArea>
    </format>
    <format dxfId="26104">
      <pivotArea grandRow="1" outline="0" collapsedLevelsAreSubtotals="1" fieldPosition="0"/>
    </format>
    <format dxfId="26103">
      <pivotArea dataOnly="0" labelOnly="1" grandRow="1" outline="0" fieldPosition="0"/>
    </format>
    <format dxfId="26102">
      <pivotArea type="origin" dataOnly="0" labelOnly="1" outline="0" offset="A2" fieldPosition="0"/>
    </format>
    <format dxfId="26101">
      <pivotArea dataOnly="0" labelOnly="1" fieldPosition="0">
        <references count="1">
          <reference field="12" count="0"/>
        </references>
      </pivotArea>
    </format>
    <format dxfId="26100">
      <pivotArea field="12" dataOnly="0" labelOnly="1" grandCol="1" outline="0" offset="IV1" axis="axisCol" fieldPosition="0">
        <references count="1">
          <reference field="4294967294" count="1" selected="0">
            <x v="0"/>
          </reference>
        </references>
      </pivotArea>
    </format>
    <format dxfId="26099">
      <pivotArea field="12" dataOnly="0" labelOnly="1" grandCol="1" outline="0" offset="IV1" axis="axisCol" fieldPosition="0">
        <references count="1">
          <reference field="4294967294" count="1" selected="0">
            <x v="1"/>
          </reference>
        </references>
      </pivotArea>
    </format>
    <format dxfId="26098">
      <pivotArea field="12" dataOnly="0" labelOnly="1" grandCol="1" outline="0" offset="IV1" axis="axisCol" fieldPosition="0">
        <references count="1">
          <reference field="4294967294" count="1" selected="0">
            <x v="0"/>
          </reference>
        </references>
      </pivotArea>
    </format>
    <format dxfId="26097">
      <pivotArea field="12" dataOnly="0" labelOnly="1" grandCol="1" outline="0" offset="IV1" axis="axisCol" fieldPosition="0">
        <references count="1">
          <reference field="4294967294" count="1" selected="0">
            <x v="1"/>
          </reference>
        </references>
      </pivotArea>
    </format>
    <format dxfId="26096">
      <pivotArea field="12" dataOnly="0" grandCol="1" outline="0" axis="axisCol" fieldPosition="0">
        <references count="1">
          <reference field="4294967294" count="1" selected="0">
            <x v="1"/>
          </reference>
        </references>
      </pivotArea>
    </format>
    <format dxfId="26095">
      <pivotArea collapsedLevelsAreSubtotals="1" fieldPosition="0">
        <references count="1">
          <reference field="13" count="14">
            <x v="1"/>
            <x v="2"/>
            <x v="3"/>
            <x v="6"/>
            <x v="7"/>
            <x v="8"/>
            <x v="9"/>
            <x v="10"/>
            <x v="11"/>
            <x v="14"/>
            <x v="15"/>
            <x v="16"/>
            <x v="17"/>
            <x v="18"/>
          </reference>
        </references>
      </pivotArea>
    </format>
    <format dxfId="26094">
      <pivotArea type="origin" dataOnly="0" labelOnly="1" outline="0" offset="A2" fieldPosition="0"/>
    </format>
    <format dxfId="26093">
      <pivotArea field="13" type="button" dataOnly="0" labelOnly="1" outline="0" axis="axisRow" fieldPosition="0"/>
    </format>
    <format dxfId="26092">
      <pivotArea dataOnly="0" labelOnly="1" fieldPosition="0">
        <references count="1">
          <reference field="13" count="14">
            <x v="1"/>
            <x v="2"/>
            <x v="3"/>
            <x v="6"/>
            <x v="7"/>
            <x v="8"/>
            <x v="9"/>
            <x v="10"/>
            <x v="11"/>
            <x v="14"/>
            <x v="15"/>
            <x v="16"/>
            <x v="17"/>
            <x v="18"/>
          </reference>
        </references>
      </pivotArea>
    </format>
    <format dxfId="26091">
      <pivotArea dataOnly="0" labelOnly="1" fieldPosition="0">
        <references count="1">
          <reference field="12" count="0"/>
        </references>
      </pivotArea>
    </format>
    <format dxfId="26090">
      <pivotArea field="12" dataOnly="0" labelOnly="1" grandCol="1" outline="0" axis="axisCol" fieldPosition="0">
        <references count="1">
          <reference field="4294967294" count="1" selected="0">
            <x v="0"/>
          </reference>
        </references>
      </pivotArea>
    </format>
    <format dxfId="26089">
      <pivotArea field="12" dataOnly="0" labelOnly="1" grandCol="1" outline="0" axis="axisCol" fieldPosition="0">
        <references count="1">
          <reference field="4294967294" count="1" selected="0">
            <x v="1"/>
          </reference>
        </references>
      </pivotArea>
    </format>
    <format dxfId="26088">
      <pivotArea field="12" dataOnly="0" labelOnly="1" grandCol="1" outline="0" axis="axisCol" fieldPosition="0">
        <references count="1">
          <reference field="4294967294" count="1" selected="0">
            <x v="0"/>
          </reference>
        </references>
      </pivotArea>
    </format>
    <format dxfId="26087">
      <pivotArea field="12" dataOnly="0" labelOnly="1" grandCol="1" outline="0" axis="axisCol" fieldPosition="0">
        <references count="1">
          <reference field="4294967294" count="1" selected="0">
            <x v="1"/>
          </reference>
        </references>
      </pivotArea>
    </format>
    <format dxfId="26086">
      <pivotArea dataOnly="0" labelOnly="1" outline="0" fieldPosition="0">
        <references count="2">
          <reference field="4294967294" count="2">
            <x v="0"/>
            <x v="1"/>
          </reference>
          <reference field="12" count="1" selected="0">
            <x v="0"/>
          </reference>
        </references>
      </pivotArea>
    </format>
    <format dxfId="26085">
      <pivotArea dataOnly="0" labelOnly="1" outline="0" fieldPosition="0">
        <references count="2">
          <reference field="4294967294" count="2">
            <x v="0"/>
            <x v="1"/>
          </reference>
          <reference field="12" count="1" selected="0">
            <x v="1"/>
          </reference>
        </references>
      </pivotArea>
    </format>
    <format dxfId="26084">
      <pivotArea collapsedLevelsAreSubtotals="1" fieldPosition="0">
        <references count="1">
          <reference field="13" count="14">
            <x v="1"/>
            <x v="2"/>
            <x v="3"/>
            <x v="6"/>
            <x v="7"/>
            <x v="8"/>
            <x v="9"/>
            <x v="10"/>
            <x v="11"/>
            <x v="14"/>
            <x v="15"/>
            <x v="16"/>
            <x v="17"/>
            <x v="18"/>
          </reference>
        </references>
      </pivotArea>
    </format>
    <format dxfId="26083">
      <pivotArea type="origin" dataOnly="0" labelOnly="1" outline="0" offset="A2" fieldPosition="0"/>
    </format>
    <format dxfId="26082">
      <pivotArea field="13" type="button" dataOnly="0" labelOnly="1" outline="0" axis="axisRow" fieldPosition="0"/>
    </format>
    <format dxfId="26081">
      <pivotArea dataOnly="0" labelOnly="1" fieldPosition="0">
        <references count="1">
          <reference field="13" count="14">
            <x v="1"/>
            <x v="2"/>
            <x v="3"/>
            <x v="6"/>
            <x v="7"/>
            <x v="8"/>
            <x v="9"/>
            <x v="10"/>
            <x v="11"/>
            <x v="14"/>
            <x v="15"/>
            <x v="16"/>
            <x v="17"/>
            <x v="18"/>
          </reference>
        </references>
      </pivotArea>
    </format>
    <format dxfId="26080">
      <pivotArea dataOnly="0" labelOnly="1" fieldPosition="0">
        <references count="1">
          <reference field="12" count="0"/>
        </references>
      </pivotArea>
    </format>
    <format dxfId="26079">
      <pivotArea field="12" dataOnly="0" labelOnly="1" grandCol="1" outline="0" axis="axisCol" fieldPosition="0">
        <references count="1">
          <reference field="4294967294" count="1" selected="0">
            <x v="0"/>
          </reference>
        </references>
      </pivotArea>
    </format>
    <format dxfId="26078">
      <pivotArea field="12" dataOnly="0" labelOnly="1" grandCol="1" outline="0" axis="axisCol" fieldPosition="0">
        <references count="1">
          <reference field="4294967294" count="1" selected="0">
            <x v="1"/>
          </reference>
        </references>
      </pivotArea>
    </format>
    <format dxfId="26077">
      <pivotArea field="12" dataOnly="0" labelOnly="1" grandCol="1" outline="0" axis="axisCol" fieldPosition="0">
        <references count="1">
          <reference field="4294967294" count="1" selected="0">
            <x v="0"/>
          </reference>
        </references>
      </pivotArea>
    </format>
    <format dxfId="26076">
      <pivotArea field="12" dataOnly="0" labelOnly="1" grandCol="1" outline="0" axis="axisCol" fieldPosition="0">
        <references count="1">
          <reference field="4294967294" count="1" selected="0">
            <x v="1"/>
          </reference>
        </references>
      </pivotArea>
    </format>
    <format dxfId="26075">
      <pivotArea dataOnly="0" labelOnly="1" outline="0" fieldPosition="0">
        <references count="2">
          <reference field="4294967294" count="2">
            <x v="0"/>
            <x v="1"/>
          </reference>
          <reference field="12" count="1" selected="0">
            <x v="0"/>
          </reference>
        </references>
      </pivotArea>
    </format>
    <format dxfId="26074">
      <pivotArea dataOnly="0" labelOnly="1" outline="0" fieldPosition="0">
        <references count="2">
          <reference field="4294967294" count="2">
            <x v="0"/>
            <x v="1"/>
          </reference>
          <reference field="12" count="1" selected="0">
            <x v="1"/>
          </reference>
        </references>
      </pivotArea>
    </format>
    <format dxfId="26073">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6072">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6071">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6070">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2">
        <item x="1"/>
        <item x="15"/>
        <item x="16"/>
        <item x="4"/>
        <item x="17"/>
        <item x="7"/>
        <item x="11"/>
        <item x="28"/>
        <item x="5"/>
        <item x="13"/>
        <item x="20"/>
        <item x="6"/>
        <item x="22"/>
        <item x="3"/>
        <item x="10"/>
        <item x="12"/>
        <item x="24"/>
        <item x="21"/>
        <item x="0"/>
        <item x="26"/>
        <item m="1" x="30"/>
        <item x="14"/>
        <item x="9"/>
        <item x="29"/>
        <item x="2"/>
        <item x="23"/>
        <item x="19"/>
        <item x="8"/>
        <item x="18"/>
        <item x="25"/>
        <item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7105">
      <pivotArea outline="0" collapsedLevelsAreSubtotals="1" fieldPosition="0"/>
    </format>
    <format dxfId="27104">
      <pivotArea dataOnly="0" labelOnly="1" grandCol="1" outline="0" fieldPosition="0"/>
    </format>
    <format dxfId="27103">
      <pivotArea outline="0" collapsedLevelsAreSubtotals="1" fieldPosition="0"/>
    </format>
    <format dxfId="27102">
      <pivotArea dataOnly="0" labelOnly="1" grandCol="1" outline="0" fieldPosition="0"/>
    </format>
    <format dxfId="27101">
      <pivotArea dataOnly="0" labelOnly="1" grandRow="1" outline="0" fieldPosition="0"/>
    </format>
    <format dxfId="27100">
      <pivotArea dataOnly="0" labelOnly="1" grandCol="1" outline="0" fieldPosition="0"/>
    </format>
    <format dxfId="27099">
      <pivotArea dataOnly="0" labelOnly="1" grandCol="1" outline="0" fieldPosition="0"/>
    </format>
    <format dxfId="27098">
      <pivotArea dataOnly="0" labelOnly="1" outline="0" fieldPosition="0">
        <references count="1">
          <reference field="14" count="0"/>
        </references>
      </pivotArea>
    </format>
    <format dxfId="27097">
      <pivotArea dataOnly="0" labelOnly="1" grandCol="1" outline="0" fieldPosition="0"/>
    </format>
    <format dxfId="27096">
      <pivotArea dataOnly="0" labelOnly="1" outline="0" fieldPosition="0">
        <references count="1">
          <reference field="14" count="0"/>
        </references>
      </pivotArea>
    </format>
    <format dxfId="27095">
      <pivotArea dataOnly="0" labelOnly="1" grandCol="1" outline="0" fieldPosition="0"/>
    </format>
    <format dxfId="27094">
      <pivotArea grandRow="1" outline="0" collapsedLevelsAreSubtotals="1" fieldPosition="0"/>
    </format>
    <format dxfId="27093">
      <pivotArea dataOnly="0" labelOnly="1" grandRow="1" outline="0" fieldPosition="0"/>
    </format>
    <format dxfId="27092">
      <pivotArea dataOnly="0" labelOnly="1" grandRow="1" outline="0" fieldPosition="0"/>
    </format>
    <format dxfId="27091">
      <pivotArea grandRow="1" outline="0" collapsedLevelsAreSubtotals="1" fieldPosition="0"/>
    </format>
    <format dxfId="27090">
      <pivotArea dataOnly="0" labelOnly="1" grandRow="1" outline="0" fieldPosition="0"/>
    </format>
    <format dxfId="27089">
      <pivotArea grandRow="1" outline="0" collapsedLevelsAreSubtotals="1" fieldPosition="0"/>
    </format>
    <format dxfId="27088">
      <pivotArea dataOnly="0" labelOnly="1" grandRow="1" outline="0" fieldPosition="0"/>
    </format>
    <format dxfId="27087">
      <pivotArea grandRow="1" outline="0" collapsedLevelsAreSubtotals="1" fieldPosition="0"/>
    </format>
    <format dxfId="27086">
      <pivotArea grandRow="1" outline="0" collapsedLevelsAreSubtotals="1" fieldPosition="0"/>
    </format>
    <format dxfId="27085">
      <pivotArea dataOnly="0" labelOnly="1" grandRow="1" outline="0" fieldPosition="0"/>
    </format>
    <format dxfId="27084">
      <pivotArea dataOnly="0" labelOnly="1" grandRow="1" outline="0" fieldPosition="0"/>
    </format>
    <format dxfId="27083">
      <pivotArea dataOnly="0" labelOnly="1" grandRow="1" outline="0" fieldPosition="0"/>
    </format>
    <format dxfId="27082">
      <pivotArea dataOnly="0" labelOnly="1" grandRow="1" outline="0" fieldPosition="0"/>
    </format>
    <format dxfId="27081">
      <pivotArea grandRow="1" outline="0" collapsedLevelsAreSubtotals="1" fieldPosition="0"/>
    </format>
    <format dxfId="27080">
      <pivotArea dataOnly="0" labelOnly="1" grandRow="1" outline="0" fieldPosition="0"/>
    </format>
    <format dxfId="27079">
      <pivotArea dataOnly="0" labelOnly="1" outline="0" fieldPosition="0">
        <references count="1">
          <reference field="14" count="0"/>
        </references>
      </pivotArea>
    </format>
    <format dxfId="27078">
      <pivotArea dataOnly="0" labelOnly="1" grandCol="1" outline="0" fieldPosition="0"/>
    </format>
    <format dxfId="27077">
      <pivotArea grandRow="1" outline="0" collapsedLevelsAreSubtotals="1" fieldPosition="0"/>
    </format>
    <format dxfId="27076">
      <pivotArea dataOnly="0" labelOnly="1" grandRow="1" outline="0" fieldPosition="0"/>
    </format>
    <format dxfId="27075">
      <pivotArea grandRow="1" outline="0" collapsedLevelsAreSubtotals="1" fieldPosition="0"/>
    </format>
    <format dxfId="27074">
      <pivotArea dataOnly="0" labelOnly="1" grandRow="1" outline="0" fieldPosition="0"/>
    </format>
    <format dxfId="27073">
      <pivotArea dataOnly="0" labelOnly="1" outline="0" fieldPosition="0">
        <references count="1">
          <reference field="14" count="0"/>
        </references>
      </pivotArea>
    </format>
    <format dxfId="27072">
      <pivotArea dataOnly="0" labelOnly="1" grandCol="1" outline="0" fieldPosition="0"/>
    </format>
    <format dxfId="27071">
      <pivotArea dataOnly="0" labelOnly="1" outline="0" fieldPosition="0">
        <references count="1">
          <reference field="14" count="1">
            <x v="0"/>
          </reference>
        </references>
      </pivotArea>
    </format>
    <format dxfId="27070">
      <pivotArea dataOnly="0" labelOnly="1" grandCol="1" outline="0" fieldPosition="0"/>
    </format>
    <format dxfId="27069">
      <pivotArea field="14" grandRow="1" outline="0" collapsedLevelsAreSubtotals="1" axis="axisCol" fieldPosition="0">
        <references count="1">
          <reference field="14" count="1" selected="0">
            <x v="0"/>
          </reference>
        </references>
      </pivotArea>
    </format>
    <format dxfId="27068">
      <pivotArea grandRow="1" grandCol="1" outline="0" collapsedLevelsAreSubtotals="1" fieldPosition="0"/>
    </format>
    <format dxfId="27067">
      <pivotArea dataOnly="0" labelOnly="1" outline="0" fieldPosition="0">
        <references count="1">
          <reference field="14" count="0"/>
        </references>
      </pivotArea>
    </format>
    <format dxfId="27066">
      <pivotArea dataOnly="0" labelOnly="1" grandCol="1" outline="0" fieldPosition="0"/>
    </format>
    <format dxfId="27065">
      <pivotArea dataOnly="0" labelOnly="1" outline="0" fieldPosition="0">
        <references count="1">
          <reference field="14" count="0"/>
        </references>
      </pivotArea>
    </format>
    <format dxfId="27064">
      <pivotArea dataOnly="0" labelOnly="1" grandCol="1" outline="0" fieldPosition="0"/>
    </format>
    <format dxfId="27063">
      <pivotArea grandRow="1" outline="0" collapsedLevelsAreSubtotals="1" fieldPosition="0"/>
    </format>
    <format dxfId="27062">
      <pivotArea grandRow="1" outline="0" collapsedLevelsAreSubtotals="1" fieldPosition="0"/>
    </format>
    <format dxfId="27061">
      <pivotArea dataOnly="0" labelOnly="1" grandRow="1" outline="0" fieldPosition="0"/>
    </format>
    <format dxfId="27060">
      <pivotArea dataOnly="0" labelOnly="1" outline="0" fieldPosition="0">
        <references count="1">
          <reference field="14" count="0"/>
        </references>
      </pivotArea>
    </format>
    <format dxfId="27059">
      <pivotArea dataOnly="0" labelOnly="1" grandCol="1" outline="0" fieldPosition="0"/>
    </format>
    <format dxfId="27058">
      <pivotArea dataOnly="0" labelOnly="1" grandRow="1" outline="0" fieldPosition="0"/>
    </format>
    <format dxfId="27057">
      <pivotArea dataOnly="0" labelOnly="1" outline="0" fieldPosition="0">
        <references count="1">
          <reference field="14" count="0"/>
        </references>
      </pivotArea>
    </format>
    <format dxfId="27056">
      <pivotArea dataOnly="0" labelOnly="1" grandCol="1" outline="0" fieldPosition="0"/>
    </format>
    <format dxfId="27055">
      <pivotArea dataOnly="0" labelOnly="1" outline="0" fieldPosition="0">
        <references count="1">
          <reference field="14" count="0"/>
        </references>
      </pivotArea>
    </format>
    <format dxfId="27054">
      <pivotArea dataOnly="0" labelOnly="1" grandCol="1" outline="0" fieldPosition="0"/>
    </format>
    <format dxfId="27053">
      <pivotArea type="origin" dataOnly="0" labelOnly="1" outline="0" fieldPosition="0"/>
    </format>
    <format dxfId="27052">
      <pivotArea field="14" type="button" dataOnly="0" labelOnly="1" outline="0" axis="axisCol" fieldPosition="0"/>
    </format>
    <format dxfId="27051">
      <pivotArea type="topRight" dataOnly="0" labelOnly="1" outline="0" fieldPosition="0"/>
    </format>
    <format dxfId="27050">
      <pivotArea dataOnly="0" labelOnly="1" outline="0" fieldPosition="0">
        <references count="1">
          <reference field="14" count="0"/>
        </references>
      </pivotArea>
    </format>
    <format dxfId="27049">
      <pivotArea dataOnly="0" labelOnly="1" grandCol="1" outline="0" fieldPosition="0"/>
    </format>
    <format dxfId="27048">
      <pivotArea type="origin" dataOnly="0" labelOnly="1" outline="0" fieldPosition="0"/>
    </format>
    <format dxfId="27047">
      <pivotArea field="14" type="button" dataOnly="0" labelOnly="1" outline="0" axis="axisCol" fieldPosition="0"/>
    </format>
    <format dxfId="27046">
      <pivotArea type="topRight" dataOnly="0" labelOnly="1" outline="0" fieldPosition="0"/>
    </format>
    <format dxfId="27045">
      <pivotArea dataOnly="0" labelOnly="1" outline="0" fieldPosition="0">
        <references count="1">
          <reference field="14" count="0"/>
        </references>
      </pivotArea>
    </format>
    <format dxfId="27044">
      <pivotArea dataOnly="0" labelOnly="1" grandCol="1" outline="0" fieldPosition="0"/>
    </format>
    <format dxfId="27043">
      <pivotArea grandRow="1" outline="0" collapsedLevelsAreSubtotals="1" fieldPosition="0"/>
    </format>
    <format dxfId="27042">
      <pivotArea dataOnly="0" labelOnly="1" grandRow="1" outline="0" fieldPosition="0"/>
    </format>
    <format dxfId="27041">
      <pivotArea grandRow="1" outline="0" collapsedLevelsAreSubtotals="1" fieldPosition="0"/>
    </format>
    <format dxfId="27040">
      <pivotArea dataOnly="0" labelOnly="1" grandRow="1" outline="0" fieldPosition="0"/>
    </format>
    <format dxfId="27039">
      <pivotArea grandRow="1" outline="0" collapsedLevelsAreSubtotals="1" fieldPosition="0"/>
    </format>
    <format dxfId="27038">
      <pivotArea dataOnly="0" labelOnly="1" grandRow="1" outline="0" fieldPosition="0"/>
    </format>
    <format dxfId="27037">
      <pivotArea grandRow="1" outline="0" collapsedLevelsAreSubtotals="1" fieldPosition="0"/>
    </format>
    <format dxfId="27036">
      <pivotArea dataOnly="0" labelOnly="1" grandRow="1" outline="0" fieldPosition="0"/>
    </format>
    <format dxfId="27035">
      <pivotArea grandRow="1" outline="0" collapsedLevelsAreSubtotals="1" fieldPosition="0"/>
    </format>
    <format dxfId="27034">
      <pivotArea dataOnly="0" labelOnly="1" grandRow="1" outline="0" fieldPosition="0"/>
    </format>
    <format dxfId="27033">
      <pivotArea grandRow="1" outline="0" collapsedLevelsAreSubtotals="1" fieldPosition="0"/>
    </format>
    <format dxfId="27032">
      <pivotArea dataOnly="0" labelOnly="1" grandRow="1" outline="0" fieldPosition="0"/>
    </format>
    <format dxfId="27031">
      <pivotArea grandRow="1" outline="0" collapsedLevelsAreSubtotals="1" fieldPosition="0"/>
    </format>
    <format dxfId="27030">
      <pivotArea dataOnly="0" labelOnly="1" grandRow="1" outline="0" fieldPosition="0"/>
    </format>
    <format dxfId="27029">
      <pivotArea grandRow="1" outline="0" collapsedLevelsAreSubtotals="1" fieldPosition="0"/>
    </format>
    <format dxfId="27028">
      <pivotArea dataOnly="0" labelOnly="1" grandRow="1" outline="0" fieldPosition="0"/>
    </format>
    <format dxfId="27027">
      <pivotArea dataOnly="0" labelOnly="1" grandRow="1" outline="0" fieldPosition="0"/>
    </format>
    <format dxfId="27026">
      <pivotArea dataOnly="0" labelOnly="1" grandRow="1" outline="0" fieldPosition="0"/>
    </format>
    <format dxfId="27025">
      <pivotArea dataOnly="0" labelOnly="1" grandRow="1" outline="0" fieldPosition="0"/>
    </format>
    <format dxfId="27024">
      <pivotArea dataOnly="0" labelOnly="1" grandRow="1" outline="0" fieldPosition="0"/>
    </format>
    <format dxfId="27023">
      <pivotArea dataOnly="0" labelOnly="1" grandRow="1" outline="0" fieldPosition="0"/>
    </format>
    <format dxfId="27022">
      <pivotArea dataOnly="0" labelOnly="1" grandRow="1" outline="0" fieldPosition="0"/>
    </format>
    <format dxfId="27021">
      <pivotArea dataOnly="0" labelOnly="1" grandRow="1" outline="0" fieldPosition="0"/>
    </format>
    <format dxfId="27020">
      <pivotArea dataOnly="0" labelOnly="1" grandRow="1" outline="0" fieldPosition="0"/>
    </format>
    <format dxfId="27019">
      <pivotArea dataOnly="0" labelOnly="1" grandRow="1" outline="0" fieldPosition="0"/>
    </format>
    <format dxfId="27018">
      <pivotArea dataOnly="0" labelOnly="1" grandRow="1" outline="0" fieldPosition="0"/>
    </format>
    <format dxfId="27017">
      <pivotArea dataOnly="0" labelOnly="1" grandRow="1" outline="0" fieldPosition="0"/>
    </format>
    <format dxfId="27016">
      <pivotArea dataOnly="0" labelOnly="1" grandRow="1" outline="0" fieldPosition="0"/>
    </format>
    <format dxfId="27015">
      <pivotArea dataOnly="0" labelOnly="1" grandRow="1" outline="0" fieldPosition="0"/>
    </format>
    <format dxfId="27014">
      <pivotArea dataOnly="0" labelOnly="1" grandRow="1" outline="0" fieldPosition="0"/>
    </format>
    <format dxfId="27013">
      <pivotArea dataOnly="0" labelOnly="1" grandRow="1" outline="0" fieldPosition="0"/>
    </format>
    <format dxfId="27012">
      <pivotArea dataOnly="0" labelOnly="1" grandRow="1" outline="0" fieldPosition="0"/>
    </format>
    <format dxfId="27011">
      <pivotArea dataOnly="0" labelOnly="1" grandRow="1" outline="0" fieldPosition="0"/>
    </format>
    <format dxfId="27010">
      <pivotArea dataOnly="0" labelOnly="1" grandRow="1" outline="0" fieldPosition="0"/>
    </format>
    <format dxfId="27009">
      <pivotArea dataOnly="0" labelOnly="1" grandRow="1" outline="0" fieldPosition="0"/>
    </format>
    <format dxfId="27008">
      <pivotArea dataOnly="0" labelOnly="1" grandRow="1" outline="0" fieldPosition="0"/>
    </format>
    <format dxfId="27007">
      <pivotArea dataOnly="0" labelOnly="1" grandRow="1" outline="0" fieldPosition="0"/>
    </format>
    <format dxfId="27006">
      <pivotArea dataOnly="0" labelOnly="1" grandRow="1" outline="0" fieldPosition="0"/>
    </format>
    <format dxfId="27005">
      <pivotArea dataOnly="0" labelOnly="1" grandRow="1" outline="0" fieldPosition="0"/>
    </format>
    <format dxfId="27004">
      <pivotArea dataOnly="0" labelOnly="1" grandRow="1" outline="0" fieldPosition="0"/>
    </format>
    <format dxfId="27003">
      <pivotArea dataOnly="0" labelOnly="1" grandRow="1" outline="0" fieldPosition="0"/>
    </format>
    <format dxfId="27002">
      <pivotArea dataOnly="0" labelOnly="1" grandRow="1" outline="0" fieldPosition="0"/>
    </format>
    <format dxfId="27001">
      <pivotArea dataOnly="0" labelOnly="1" grandRow="1" outline="0" fieldPosition="0"/>
    </format>
    <format dxfId="27000">
      <pivotArea dataOnly="0" labelOnly="1" grandRow="1" outline="0" fieldPosition="0"/>
    </format>
    <format dxfId="26999">
      <pivotArea dataOnly="0" labelOnly="1" grandRow="1" outline="0" fieldPosition="0"/>
    </format>
    <format dxfId="26998">
      <pivotArea dataOnly="0" labelOnly="1" grandRow="1" outline="0" fieldPosition="0"/>
    </format>
    <format dxfId="26997">
      <pivotArea dataOnly="0" labelOnly="1" grandRow="1" outline="0" fieldPosition="0"/>
    </format>
    <format dxfId="26996">
      <pivotArea dataOnly="0" labelOnly="1" grandRow="1" outline="0" fieldPosition="0"/>
    </format>
    <format dxfId="26995">
      <pivotArea dataOnly="0" labelOnly="1" grandRow="1" outline="0" fieldPosition="0"/>
    </format>
    <format dxfId="26994">
      <pivotArea dataOnly="0" labelOnly="1" grandRow="1" outline="0" fieldPosition="0"/>
    </format>
    <format dxfId="26993">
      <pivotArea type="origin" dataOnly="0" labelOnly="1" outline="0" fieldPosition="0"/>
    </format>
    <format dxfId="26992">
      <pivotArea dataOnly="0" labelOnly="1" grandRow="1" outline="0" fieldPosition="0"/>
    </format>
    <format dxfId="26991">
      <pivotArea type="origin" dataOnly="0" labelOnly="1" outline="0" fieldPosition="0"/>
    </format>
    <format dxfId="26990">
      <pivotArea dataOnly="0" labelOnly="1" grandRow="1" outline="0" fieldPosition="0"/>
    </format>
    <format dxfId="26989">
      <pivotArea dataOnly="0" labelOnly="1" grandRow="1" outline="0" fieldPosition="0"/>
    </format>
    <format dxfId="26988">
      <pivotArea type="origin" dataOnly="0" labelOnly="1" outline="0" fieldPosition="0"/>
    </format>
    <format dxfId="26987">
      <pivotArea dataOnly="0" labelOnly="1" grandRow="1" outline="0" fieldPosition="0"/>
    </format>
    <format dxfId="26986">
      <pivotArea type="origin" dataOnly="0" labelOnly="1" outline="0" fieldPosition="0"/>
    </format>
    <format dxfId="26985">
      <pivotArea dataOnly="0" labelOnly="1" grandRow="1" outline="0" fieldPosition="0"/>
    </format>
    <format dxfId="26984">
      <pivotArea grandRow="1" outline="0" collapsedLevelsAreSubtotals="1" fieldPosition="0"/>
    </format>
    <format dxfId="26983">
      <pivotArea grandRow="1" outline="0" collapsedLevelsAreSubtotals="1" fieldPosition="0"/>
    </format>
    <format dxfId="26982">
      <pivotArea dataOnly="0" labelOnly="1" grandRow="1" outline="0" fieldPosition="0"/>
    </format>
    <format dxfId="26981">
      <pivotArea dataOnly="0" labelOnly="1" outline="0" fieldPosition="0">
        <references count="1">
          <reference field="14" count="0"/>
        </references>
      </pivotArea>
    </format>
    <format dxfId="26980">
      <pivotArea dataOnly="0" labelOnly="1" grandCol="1" outline="0" fieldPosition="0"/>
    </format>
    <format dxfId="26979">
      <pivotArea dataOnly="0" labelOnly="1" outline="0" fieldPosition="0">
        <references count="1">
          <reference field="14" count="0"/>
        </references>
      </pivotArea>
    </format>
    <format dxfId="26978">
      <pivotArea dataOnly="0" labelOnly="1" grandCol="1" outline="0" fieldPosition="0"/>
    </format>
    <format dxfId="26977">
      <pivotArea grandRow="1" outline="0" collapsedLevelsAreSubtotals="1" fieldPosition="0"/>
    </format>
    <format dxfId="26976">
      <pivotArea dataOnly="0" labelOnly="1" grandRow="1" outline="0" fieldPosition="0"/>
    </format>
    <format dxfId="26975">
      <pivotArea grandRow="1" outline="0" collapsedLevelsAreSubtotals="1" fieldPosition="0"/>
    </format>
    <format dxfId="26974">
      <pivotArea dataOnly="0" labelOnly="1" grandRow="1" outline="0" fieldPosition="0"/>
    </format>
    <format dxfId="26973">
      <pivotArea grandRow="1" outline="0" collapsedLevelsAreSubtotals="1" fieldPosition="0"/>
    </format>
    <format dxfId="26972">
      <pivotArea dataOnly="0" labelOnly="1" grandRow="1" outline="0" fieldPosition="0"/>
    </format>
    <format dxfId="26971">
      <pivotArea grandRow="1" outline="0" collapsedLevelsAreSubtotals="1" fieldPosition="0"/>
    </format>
    <format dxfId="26970">
      <pivotArea dataOnly="0" labelOnly="1" grandRow="1" outline="0" fieldPosition="0"/>
    </format>
    <format dxfId="26969">
      <pivotArea grandRow="1" outline="0" collapsedLevelsAreSubtotals="1" fieldPosition="0"/>
    </format>
    <format dxfId="26968">
      <pivotArea dataOnly="0" labelOnly="1" grandRow="1" outline="0" fieldPosition="0"/>
    </format>
    <format dxfId="26967">
      <pivotArea grandRow="1" outline="0" collapsedLevelsAreSubtotals="1" fieldPosition="0"/>
    </format>
    <format dxfId="26966">
      <pivotArea dataOnly="0" labelOnly="1" grandRow="1" outline="0" fieldPosition="0"/>
    </format>
    <format dxfId="26965">
      <pivotArea grandRow="1" outline="0" collapsedLevelsAreSubtotals="1" fieldPosition="0"/>
    </format>
    <format dxfId="26964">
      <pivotArea dataOnly="0" labelOnly="1" grandRow="1" outline="0" fieldPosition="0"/>
    </format>
    <format dxfId="26963">
      <pivotArea grandRow="1" outline="0" collapsedLevelsAreSubtotals="1" fieldPosition="0"/>
    </format>
    <format dxfId="26962">
      <pivotArea dataOnly="0" labelOnly="1" grandRow="1" outline="0" fieldPosition="0"/>
    </format>
    <format dxfId="26961">
      <pivotArea grandRow="1" outline="0" collapsedLevelsAreSubtotals="1" fieldPosition="0"/>
    </format>
    <format dxfId="26960">
      <pivotArea dataOnly="0" labelOnly="1" grandRow="1" outline="0" fieldPosition="0"/>
    </format>
    <format dxfId="26959">
      <pivotArea grandRow="1" outline="0" collapsedLevelsAreSubtotals="1" fieldPosition="0"/>
    </format>
    <format dxfId="26958">
      <pivotArea dataOnly="0" labelOnly="1" grandRow="1" outline="0" fieldPosition="0"/>
    </format>
    <format dxfId="26957">
      <pivotArea dataOnly="0" labelOnly="1" grandRow="1" outline="0" fieldPosition="0"/>
    </format>
    <format dxfId="26956">
      <pivotArea dataOnly="0" labelOnly="1" outline="0" fieldPosition="0">
        <references count="1">
          <reference field="14" count="0"/>
        </references>
      </pivotArea>
    </format>
    <format dxfId="26955">
      <pivotArea dataOnly="0" labelOnly="1" grandCol="1" outline="0" fieldPosition="0"/>
    </format>
    <format dxfId="26954">
      <pivotArea dataOnly="0" labelOnly="1" grandRow="1" outline="0" fieldPosition="0"/>
    </format>
    <format dxfId="26953">
      <pivotArea dataOnly="0" labelOnly="1" outline="0" fieldPosition="0">
        <references count="1">
          <reference field="14" count="0"/>
        </references>
      </pivotArea>
    </format>
    <format dxfId="26952">
      <pivotArea dataOnly="0" labelOnly="1" grandCol="1" outline="0" fieldPosition="0"/>
    </format>
    <format dxfId="26951">
      <pivotArea dataOnly="0" labelOnly="1" outline="0" fieldPosition="0">
        <references count="1">
          <reference field="14" count="0"/>
        </references>
      </pivotArea>
    </format>
    <format dxfId="26950">
      <pivotArea dataOnly="0" labelOnly="1" grandCol="1" outline="0" fieldPosition="0"/>
    </format>
    <format dxfId="26949">
      <pivotArea dataOnly="0" labelOnly="1" grandRow="1" outline="0" fieldPosition="0"/>
    </format>
    <format dxfId="26948">
      <pivotArea dataOnly="0" labelOnly="1" outline="0" fieldPosition="0">
        <references count="1">
          <reference field="14" count="0"/>
        </references>
      </pivotArea>
    </format>
    <format dxfId="26947">
      <pivotArea dataOnly="0" labelOnly="1" grandCol="1" outline="0" fieldPosition="0"/>
    </format>
    <format dxfId="26946">
      <pivotArea dataOnly="0" labelOnly="1" grandRow="1" outline="0" fieldPosition="0"/>
    </format>
    <format dxfId="26945">
      <pivotArea dataOnly="0" labelOnly="1" outline="0" fieldPosition="0">
        <references count="1">
          <reference field="14" count="0"/>
        </references>
      </pivotArea>
    </format>
    <format dxfId="26944">
      <pivotArea dataOnly="0" labelOnly="1" grandCol="1" outline="0" fieldPosition="0"/>
    </format>
    <format dxfId="26943">
      <pivotArea dataOnly="0" labelOnly="1" grandRow="1" outline="0" fieldPosition="0"/>
    </format>
    <format dxfId="26942">
      <pivotArea dataOnly="0" labelOnly="1" outline="0" fieldPosition="0">
        <references count="1">
          <reference field="14" count="0"/>
        </references>
      </pivotArea>
    </format>
    <format dxfId="26941">
      <pivotArea dataOnly="0" labelOnly="1" grandCol="1" outline="0" fieldPosition="0"/>
    </format>
    <format dxfId="26940">
      <pivotArea dataOnly="0" labelOnly="1" grandRow="1" outline="0" fieldPosition="0"/>
    </format>
    <format dxfId="26939">
      <pivotArea dataOnly="0" labelOnly="1" outline="0" fieldPosition="0">
        <references count="1">
          <reference field="14" count="0"/>
        </references>
      </pivotArea>
    </format>
    <format dxfId="26938">
      <pivotArea dataOnly="0" labelOnly="1" grandCol="1" outline="0" fieldPosition="0"/>
    </format>
    <format dxfId="26937">
      <pivotArea dataOnly="0" labelOnly="1" outline="0" fieldPosition="0">
        <references count="1">
          <reference field="14" count="0"/>
        </references>
      </pivotArea>
    </format>
    <format dxfId="26936">
      <pivotArea dataOnly="0" labelOnly="1" grandCol="1" outline="0" fieldPosition="0"/>
    </format>
    <format dxfId="26935">
      <pivotArea grandRow="1" outline="0" collapsedLevelsAreSubtotals="1" fieldPosition="0"/>
    </format>
    <format dxfId="26934">
      <pivotArea dataOnly="0" labelOnly="1" grandRow="1" outline="0" fieldPosition="0"/>
    </format>
    <format dxfId="26933">
      <pivotArea grandRow="1" outline="0" collapsedLevelsAreSubtotals="1" fieldPosition="0"/>
    </format>
    <format dxfId="26932">
      <pivotArea dataOnly="0" labelOnly="1" grandRow="1" outline="0" fieldPosition="0"/>
    </format>
    <format dxfId="26931">
      <pivotArea grandRow="1" outline="0" collapsedLevelsAreSubtotals="1" fieldPosition="0"/>
    </format>
    <format dxfId="26930">
      <pivotArea dataOnly="0" labelOnly="1" grandRow="1" outline="0" fieldPosition="0"/>
    </format>
    <format dxfId="26929">
      <pivotArea grandRow="1" outline="0" collapsedLevelsAreSubtotals="1" fieldPosition="0"/>
    </format>
    <format dxfId="26928">
      <pivotArea dataOnly="0" labelOnly="1" grandRow="1" outline="0" fieldPosition="0"/>
    </format>
    <format dxfId="26927">
      <pivotArea grandRow="1" outline="0" collapsedLevelsAreSubtotals="1" fieldPosition="0"/>
    </format>
    <format dxfId="26926">
      <pivotArea dataOnly="0" labelOnly="1" grandRow="1" outline="0" fieldPosition="0"/>
    </format>
    <format dxfId="26925">
      <pivotArea dataOnly="0" labelOnly="1" grandRow="1" outline="0" fieldPosition="0"/>
    </format>
    <format dxfId="26924">
      <pivotArea dataOnly="0" labelOnly="1" outline="0" fieldPosition="0">
        <references count="1">
          <reference field="14" count="0"/>
        </references>
      </pivotArea>
    </format>
    <format dxfId="26923">
      <pivotArea dataOnly="0" labelOnly="1" grandCol="1" outline="0" fieldPosition="0"/>
    </format>
    <format dxfId="26922">
      <pivotArea dataOnly="0" labelOnly="1" grandRow="1" outline="0" fieldPosition="0"/>
    </format>
    <format dxfId="26921">
      <pivotArea dataOnly="0" labelOnly="1" outline="0" fieldPosition="0">
        <references count="1">
          <reference field="14" count="0"/>
        </references>
      </pivotArea>
    </format>
    <format dxfId="26920">
      <pivotArea dataOnly="0" labelOnly="1" grandCol="1" outline="0" fieldPosition="0"/>
    </format>
    <format dxfId="26919">
      <pivotArea dataOnly="0" labelOnly="1" outline="0" fieldPosition="0">
        <references count="1">
          <reference field="14" count="0"/>
        </references>
      </pivotArea>
    </format>
    <format dxfId="26918">
      <pivotArea dataOnly="0" labelOnly="1" grandCol="1" outline="0" fieldPosition="0"/>
    </format>
    <format dxfId="26917">
      <pivotArea grandRow="1" outline="0" collapsedLevelsAreSubtotals="1" fieldPosition="0"/>
    </format>
    <format dxfId="26916">
      <pivotArea dataOnly="0" labelOnly="1" grandRow="1" outline="0" fieldPosition="0"/>
    </format>
    <format dxfId="26915">
      <pivotArea grandRow="1" outline="0" collapsedLevelsAreSubtotals="1" fieldPosition="0"/>
    </format>
    <format dxfId="26914">
      <pivotArea dataOnly="0" labelOnly="1" grandRow="1" outline="0" fieldPosition="0"/>
    </format>
    <format dxfId="26913">
      <pivotArea grandRow="1" outline="0" collapsedLevelsAreSubtotals="1" fieldPosition="0"/>
    </format>
    <format dxfId="26912">
      <pivotArea dataOnly="0" labelOnly="1" grandRow="1" outline="0" fieldPosition="0"/>
    </format>
    <format dxfId="26911">
      <pivotArea grandRow="1" outline="0" collapsedLevelsAreSubtotals="1" fieldPosition="0"/>
    </format>
    <format dxfId="26910">
      <pivotArea dataOnly="0" labelOnly="1" grandRow="1" outline="0" fieldPosition="0"/>
    </format>
    <format dxfId="26909">
      <pivotArea grandRow="1" outline="0" collapsedLevelsAreSubtotals="1" fieldPosition="0"/>
    </format>
    <format dxfId="26908">
      <pivotArea dataOnly="0" labelOnly="1" grandRow="1" outline="0" fieldPosition="0"/>
    </format>
    <format dxfId="26907">
      <pivotArea grandRow="1" outline="0" collapsedLevelsAreSubtotals="1" fieldPosition="0"/>
    </format>
    <format dxfId="26906">
      <pivotArea dataOnly="0" labelOnly="1" grandRow="1" outline="0" fieldPosition="0"/>
    </format>
    <format dxfId="26905">
      <pivotArea grandRow="1" outline="0" collapsedLevelsAreSubtotals="1" fieldPosition="0"/>
    </format>
    <format dxfId="26904">
      <pivotArea dataOnly="0" labelOnly="1" grandRow="1" outline="0" fieldPosition="0"/>
    </format>
    <format dxfId="26903">
      <pivotArea grandRow="1" outline="0" collapsedLevelsAreSubtotals="1" fieldPosition="0"/>
    </format>
    <format dxfId="26902">
      <pivotArea dataOnly="0" labelOnly="1" grandRow="1" outline="0" fieldPosition="0"/>
    </format>
    <format dxfId="26901">
      <pivotArea grandRow="1" outline="0" collapsedLevelsAreSubtotals="1" fieldPosition="0"/>
    </format>
    <format dxfId="26900">
      <pivotArea dataOnly="0" labelOnly="1" grandRow="1" outline="0" fieldPosition="0"/>
    </format>
    <format dxfId="26899">
      <pivotArea grandRow="1" outline="0" collapsedLevelsAreSubtotals="1" fieldPosition="0"/>
    </format>
    <format dxfId="26898">
      <pivotArea dataOnly="0" labelOnly="1" grandRow="1" outline="0" fieldPosition="0"/>
    </format>
    <format dxfId="26897">
      <pivotArea grandRow="1" outline="0" collapsedLevelsAreSubtotals="1" fieldPosition="0"/>
    </format>
    <format dxfId="26896">
      <pivotArea dataOnly="0" labelOnly="1" grandRow="1" outline="0" fieldPosition="0"/>
    </format>
    <format dxfId="26895">
      <pivotArea grandRow="1" outline="0" collapsedLevelsAreSubtotals="1" fieldPosition="0"/>
    </format>
    <format dxfId="26894">
      <pivotArea dataOnly="0" labelOnly="1" grandRow="1" outline="0" fieldPosition="0"/>
    </format>
    <format dxfId="26893">
      <pivotArea grandRow="1" outline="0" collapsedLevelsAreSubtotals="1" fieldPosition="0"/>
    </format>
    <format dxfId="26892">
      <pivotArea dataOnly="0" labelOnly="1" grandRow="1" outline="0" fieldPosition="0"/>
    </format>
    <format dxfId="26891">
      <pivotArea grandRow="1" outline="0" collapsedLevelsAreSubtotals="1" fieldPosition="0"/>
    </format>
    <format dxfId="26890">
      <pivotArea dataOnly="0" labelOnly="1" grandRow="1" outline="0" fieldPosition="0"/>
    </format>
    <format dxfId="26889">
      <pivotArea dataOnly="0" labelOnly="1" grandRow="1" outline="0" fieldPosition="0"/>
    </format>
    <format dxfId="26888">
      <pivotArea dataOnly="0" labelOnly="1" outline="0" fieldPosition="0">
        <references count="1">
          <reference field="14" count="0"/>
        </references>
      </pivotArea>
    </format>
    <format dxfId="26887">
      <pivotArea dataOnly="0" labelOnly="1" grandCol="1" outline="0" fieldPosition="0"/>
    </format>
    <format dxfId="26886">
      <pivotArea grandRow="1" outline="0" collapsedLevelsAreSubtotals="1" fieldPosition="0"/>
    </format>
    <format dxfId="26885">
      <pivotArea dataOnly="0" labelOnly="1" grandRow="1" outline="0" fieldPosition="0"/>
    </format>
    <format dxfId="26884">
      <pivotArea grandRow="1" outline="0" collapsedLevelsAreSubtotals="1" fieldPosition="0"/>
    </format>
    <format dxfId="26883">
      <pivotArea dataOnly="0" labelOnly="1" grandRow="1" outline="0" fieldPosition="0"/>
    </format>
    <format dxfId="26882">
      <pivotArea dataOnly="0" labelOnly="1" grandRow="1" outline="0" fieldPosition="0"/>
    </format>
    <format dxfId="26881">
      <pivotArea dataOnly="0" labelOnly="1" outline="0" fieldPosition="0">
        <references count="1">
          <reference field="14" count="0"/>
        </references>
      </pivotArea>
    </format>
    <format dxfId="26880">
      <pivotArea dataOnly="0" labelOnly="1" grandCol="1" outline="0" fieldPosition="0"/>
    </format>
    <format dxfId="26879">
      <pivotArea grandRow="1" outline="0" collapsedLevelsAreSubtotals="1" fieldPosition="0"/>
    </format>
    <format dxfId="26878">
      <pivotArea dataOnly="0" labelOnly="1" grandRow="1" outline="0" fieldPosition="0"/>
    </format>
    <format dxfId="26877">
      <pivotArea grandRow="1" outline="0" collapsedLevelsAreSubtotals="1" fieldPosition="0"/>
    </format>
    <format dxfId="26876">
      <pivotArea dataOnly="0" labelOnly="1" grandRow="1" outline="0" fieldPosition="0"/>
    </format>
    <format dxfId="26875">
      <pivotArea dataOnly="0" labelOnly="1" grandRow="1" outline="0" fieldPosition="0"/>
    </format>
    <format dxfId="26874">
      <pivotArea dataOnly="0" labelOnly="1" outline="0" fieldPosition="0">
        <references count="1">
          <reference field="14" count="0"/>
        </references>
      </pivotArea>
    </format>
    <format dxfId="26873">
      <pivotArea dataOnly="0" labelOnly="1" grandCol="1" outline="0" fieldPosition="0"/>
    </format>
    <format dxfId="26872">
      <pivotArea grandRow="1" outline="0" collapsedLevelsAreSubtotals="1" fieldPosition="0"/>
    </format>
    <format dxfId="26871">
      <pivotArea dataOnly="0" labelOnly="1" grandRow="1" outline="0" fieldPosition="0"/>
    </format>
    <format dxfId="26870">
      <pivotArea dataOnly="0" labelOnly="1" outline="0" fieldPosition="0">
        <references count="1">
          <reference field="14" count="0"/>
        </references>
      </pivotArea>
    </format>
    <format dxfId="26869">
      <pivotArea dataOnly="0" labelOnly="1" grandCol="1" outline="0" fieldPosition="0"/>
    </format>
    <format dxfId="26868">
      <pivotArea dataOnly="0" labelOnly="1" outline="0" fieldPosition="0">
        <references count="1">
          <reference field="14" count="0"/>
        </references>
      </pivotArea>
    </format>
    <format dxfId="26867">
      <pivotArea dataOnly="0" labelOnly="1" grandCol="1" outline="0" fieldPosition="0"/>
    </format>
    <format dxfId="26866">
      <pivotArea dataOnly="0" labelOnly="1" outline="0" fieldPosition="0">
        <references count="1">
          <reference field="14" count="0"/>
        </references>
      </pivotArea>
    </format>
    <format dxfId="26865">
      <pivotArea dataOnly="0" labelOnly="1" grandCol="1" outline="0" fieldPosition="0"/>
    </format>
    <format dxfId="26864">
      <pivotArea dataOnly="0" labelOnly="1" outline="0" fieldPosition="0">
        <references count="1">
          <reference field="14" count="0"/>
        </references>
      </pivotArea>
    </format>
    <format dxfId="26863">
      <pivotArea dataOnly="0" labelOnly="1" grandCol="1" outline="0" fieldPosition="0"/>
    </format>
    <format dxfId="26862">
      <pivotArea grandRow="1" outline="0" collapsedLevelsAreSubtotals="1" fieldPosition="0"/>
    </format>
    <format dxfId="26861">
      <pivotArea dataOnly="0" labelOnly="1" grandRow="1" outline="0" fieldPosition="0"/>
    </format>
    <format dxfId="26860">
      <pivotArea grandRow="1" outline="0" collapsedLevelsAreSubtotals="1" fieldPosition="0"/>
    </format>
    <format dxfId="26859">
      <pivotArea dataOnly="0" labelOnly="1" grandRow="1" outline="0" fieldPosition="0"/>
    </format>
    <format dxfId="26858">
      <pivotArea dataOnly="0" labelOnly="1" grandRow="1" outline="0" fieldPosition="0"/>
    </format>
    <format dxfId="26857">
      <pivotArea dataOnly="0" labelOnly="1" outline="0" fieldPosition="0">
        <references count="1">
          <reference field="14" count="0"/>
        </references>
      </pivotArea>
    </format>
    <format dxfId="26856">
      <pivotArea dataOnly="0" labelOnly="1" grandCol="1" outline="0" fieldPosition="0"/>
    </format>
    <format dxfId="26855">
      <pivotArea dataOnly="0" labelOnly="1" grandRow="1" outline="0" fieldPosition="0"/>
    </format>
    <format dxfId="26854">
      <pivotArea dataOnly="0" labelOnly="1" outline="0" fieldPosition="0">
        <references count="1">
          <reference field="14" count="0"/>
        </references>
      </pivotArea>
    </format>
    <format dxfId="26853">
      <pivotArea dataOnly="0" labelOnly="1" grandCol="1" outline="0" fieldPosition="0"/>
    </format>
    <format dxfId="26852">
      <pivotArea dataOnly="0" labelOnly="1" grandRow="1" outline="0" fieldPosition="0"/>
    </format>
    <format dxfId="26851">
      <pivotArea dataOnly="0" labelOnly="1" outline="0" fieldPosition="0">
        <references count="1">
          <reference field="14" count="0"/>
        </references>
      </pivotArea>
    </format>
    <format dxfId="26850">
      <pivotArea dataOnly="0" labelOnly="1" grandCol="1" outline="0" fieldPosition="0"/>
    </format>
    <format dxfId="26849">
      <pivotArea dataOnly="0" labelOnly="1" outline="0" fieldPosition="0">
        <references count="1">
          <reference field="14" count="0"/>
        </references>
      </pivotArea>
    </format>
    <format dxfId="26848">
      <pivotArea dataOnly="0" labelOnly="1" grandCol="1" outline="0" fieldPosition="0"/>
    </format>
    <format dxfId="26847">
      <pivotArea grandRow="1" outline="0" collapsedLevelsAreSubtotals="1" fieldPosition="0"/>
    </format>
    <format dxfId="26846">
      <pivotArea dataOnly="0" labelOnly="1" grandRow="1" outline="0" fieldPosition="0"/>
    </format>
    <format dxfId="26845">
      <pivotArea grandRow="1" outline="0" collapsedLevelsAreSubtotals="1" fieldPosition="0"/>
    </format>
    <format dxfId="26844">
      <pivotArea dataOnly="0" labelOnly="1" grandRow="1" outline="0" fieldPosition="0"/>
    </format>
    <format dxfId="26843">
      <pivotArea dataOnly="0" labelOnly="1" grandRow="1" outline="0" fieldPosition="0"/>
    </format>
    <format dxfId="26842">
      <pivotArea dataOnly="0" labelOnly="1" outline="0" fieldPosition="0">
        <references count="1">
          <reference field="14" count="0"/>
        </references>
      </pivotArea>
    </format>
    <format dxfId="26841">
      <pivotArea dataOnly="0" labelOnly="1" grandCol="1" outline="0" fieldPosition="0"/>
    </format>
    <format dxfId="26840">
      <pivotArea grandRow="1" outline="0" collapsedLevelsAreSubtotals="1" fieldPosition="0"/>
    </format>
    <format dxfId="26839">
      <pivotArea dataOnly="0" labelOnly="1" grandRow="1" outline="0" fieldPosition="0"/>
    </format>
    <format dxfId="26838">
      <pivotArea dataOnly="0" labelOnly="1" grandRow="1" outline="0" fieldPosition="0"/>
    </format>
    <format dxfId="26837">
      <pivotArea dataOnly="0" labelOnly="1" outline="0" fieldPosition="0">
        <references count="1">
          <reference field="14" count="0"/>
        </references>
      </pivotArea>
    </format>
    <format dxfId="26836">
      <pivotArea dataOnly="0" labelOnly="1" grandCol="1" outline="0" fieldPosition="0"/>
    </format>
    <format dxfId="26835">
      <pivotArea grandRow="1" outline="0" collapsedLevelsAreSubtotals="1" fieldPosition="0"/>
    </format>
    <format dxfId="26834">
      <pivotArea dataOnly="0" labelOnly="1" grandRow="1" outline="0" fieldPosition="0"/>
    </format>
    <format dxfId="26833">
      <pivotArea grandRow="1" outline="0" collapsedLevelsAreSubtotals="1" fieldPosition="0"/>
    </format>
    <format dxfId="26832">
      <pivotArea dataOnly="0" labelOnly="1" grandRow="1" outline="0" fieldPosition="0"/>
    </format>
    <format dxfId="26831">
      <pivotArea grandRow="1" outline="0" collapsedLevelsAreSubtotals="1" fieldPosition="0"/>
    </format>
    <format dxfId="26830">
      <pivotArea dataOnly="0" labelOnly="1" grandRow="1" outline="0" fieldPosition="0"/>
    </format>
    <format dxfId="26829">
      <pivotArea grandRow="1" outline="0" collapsedLevelsAreSubtotals="1" fieldPosition="0"/>
    </format>
    <format dxfId="26828">
      <pivotArea dataOnly="0" labelOnly="1" grandRow="1" outline="0" fieldPosition="0"/>
    </format>
    <format dxfId="26827">
      <pivotArea field="14" type="button" dataOnly="0" labelOnly="1" outline="0" axis="axisCol" fieldPosition="0"/>
    </format>
    <format dxfId="26826">
      <pivotArea type="topRight" dataOnly="0" labelOnly="1" outline="0" fieldPosition="0"/>
    </format>
    <format dxfId="26825">
      <pivotArea dataOnly="0" labelOnly="1" outline="0" fieldPosition="0">
        <references count="1">
          <reference field="14" count="0"/>
        </references>
      </pivotArea>
    </format>
    <format dxfId="26824">
      <pivotArea dataOnly="0" labelOnly="1" grandCol="1" outline="0" fieldPosition="0"/>
    </format>
    <format dxfId="26823">
      <pivotArea dataOnly="0" labelOnly="1" grandRow="1" outline="0" fieldPosition="0"/>
    </format>
    <format dxfId="26822">
      <pivotArea dataOnly="0" labelOnly="1" outline="0" fieldPosition="0">
        <references count="1">
          <reference field="14" count="0"/>
        </references>
      </pivotArea>
    </format>
    <format dxfId="26821">
      <pivotArea dataOnly="0" labelOnly="1" grandCol="1" outline="0" fieldPosition="0"/>
    </format>
    <format dxfId="26820">
      <pivotArea dataOnly="0" labelOnly="1" grandRow="1" outline="0" fieldPosition="0"/>
    </format>
    <format dxfId="26819">
      <pivotArea dataOnly="0" labelOnly="1" outline="0" fieldPosition="0">
        <references count="1">
          <reference field="14" count="0"/>
        </references>
      </pivotArea>
    </format>
    <format dxfId="26818">
      <pivotArea dataOnly="0" labelOnly="1" grandCol="1" outline="0" fieldPosition="0"/>
    </format>
    <format dxfId="26817">
      <pivotArea dataOnly="0" labelOnly="1" grandRow="1" outline="0" fieldPosition="0"/>
    </format>
    <format dxfId="26816">
      <pivotArea dataOnly="0" labelOnly="1" outline="0" fieldPosition="0">
        <references count="1">
          <reference field="14" count="0"/>
        </references>
      </pivotArea>
    </format>
    <format dxfId="26815">
      <pivotArea dataOnly="0" labelOnly="1" grandCol="1" outline="0" fieldPosition="0"/>
    </format>
    <format dxfId="26814">
      <pivotArea dataOnly="0" labelOnly="1" grandRow="1" outline="0" fieldPosition="0"/>
    </format>
    <format dxfId="26813">
      <pivotArea dataOnly="0" labelOnly="1" outline="0" fieldPosition="0">
        <references count="1">
          <reference field="14" count="0"/>
        </references>
      </pivotArea>
    </format>
    <format dxfId="26812">
      <pivotArea dataOnly="0" labelOnly="1" grandCol="1" outline="0" fieldPosition="0"/>
    </format>
    <format dxfId="26811">
      <pivotArea dataOnly="0" labelOnly="1" outline="0" fieldPosition="0">
        <references count="1">
          <reference field="14" count="0"/>
        </references>
      </pivotArea>
    </format>
    <format dxfId="26810">
      <pivotArea dataOnly="0" labelOnly="1" grandCol="1" outline="0" fieldPosition="0"/>
    </format>
    <format dxfId="26809">
      <pivotArea dataOnly="0" labelOnly="1" grandRow="1" outline="0" fieldPosition="0"/>
    </format>
    <format dxfId="26808">
      <pivotArea dataOnly="0" labelOnly="1" outline="0" fieldPosition="0">
        <references count="1">
          <reference field="14" count="0"/>
        </references>
      </pivotArea>
    </format>
    <format dxfId="26807">
      <pivotArea dataOnly="0" labelOnly="1" grandCol="1" outline="0" fieldPosition="0"/>
    </format>
    <format dxfId="26806">
      <pivotArea dataOnly="0" labelOnly="1" grandRow="1" outline="0" fieldPosition="0"/>
    </format>
    <format dxfId="26805">
      <pivotArea dataOnly="0" labelOnly="1" outline="0" fieldPosition="0">
        <references count="1">
          <reference field="14" count="0"/>
        </references>
      </pivotArea>
    </format>
    <format dxfId="26804">
      <pivotArea dataOnly="0" labelOnly="1" grandCol="1" outline="0" fieldPosition="0"/>
    </format>
    <format dxfId="26803">
      <pivotArea dataOnly="0" labelOnly="1" grandRow="1" outline="0" fieldPosition="0"/>
    </format>
    <format dxfId="26802">
      <pivotArea dataOnly="0" labelOnly="1" outline="0" fieldPosition="0">
        <references count="1">
          <reference field="14" count="0"/>
        </references>
      </pivotArea>
    </format>
    <format dxfId="26801">
      <pivotArea dataOnly="0" labelOnly="1" grandCol="1" outline="0" fieldPosition="0"/>
    </format>
    <format dxfId="26800">
      <pivotArea dataOnly="0" labelOnly="1" outline="0" fieldPosition="0">
        <references count="1">
          <reference field="14" count="0"/>
        </references>
      </pivotArea>
    </format>
    <format dxfId="26799">
      <pivotArea dataOnly="0" labelOnly="1" grandCol="1" outline="0" fieldPosition="0"/>
    </format>
    <format dxfId="26798">
      <pivotArea grandRow="1" outline="0" collapsedLevelsAreSubtotals="1" fieldPosition="0"/>
    </format>
    <format dxfId="26797">
      <pivotArea dataOnly="0" labelOnly="1" grandRow="1" outline="0" fieldPosition="0"/>
    </format>
    <format dxfId="26796">
      <pivotArea grandRow="1" outline="0" collapsedLevelsAreSubtotals="1" fieldPosition="0"/>
    </format>
    <format dxfId="26795">
      <pivotArea dataOnly="0" labelOnly="1" grandRow="1" outline="0" fieldPosition="0"/>
    </format>
    <format dxfId="26794">
      <pivotArea dataOnly="0" labelOnly="1" grandRow="1" outline="0" fieldPosition="0"/>
    </format>
    <format dxfId="26793">
      <pivotArea dataOnly="0" labelOnly="1" outline="0" fieldPosition="0">
        <references count="1">
          <reference field="14" count="0"/>
        </references>
      </pivotArea>
    </format>
    <format dxfId="26792">
      <pivotArea dataOnly="0" labelOnly="1" grandCol="1" outline="0" fieldPosition="0"/>
    </format>
    <format dxfId="26791">
      <pivotArea dataOnly="0" labelOnly="1" grandRow="1" outline="0" fieldPosition="0"/>
    </format>
    <format dxfId="26790">
      <pivotArea dataOnly="0" labelOnly="1" outline="0" fieldPosition="0">
        <references count="1">
          <reference field="14" count="0"/>
        </references>
      </pivotArea>
    </format>
    <format dxfId="26789">
      <pivotArea dataOnly="0" labelOnly="1" grandCol="1" outline="0" fieldPosition="0"/>
    </format>
    <format dxfId="26788">
      <pivotArea dataOnly="0" labelOnly="1" outline="0" fieldPosition="0">
        <references count="1">
          <reference field="14" count="0"/>
        </references>
      </pivotArea>
    </format>
    <format dxfId="26787">
      <pivotArea dataOnly="0" labelOnly="1" grandCol="1" outline="0" fieldPosition="0"/>
    </format>
    <format dxfId="26786">
      <pivotArea grandRow="1" outline="0" collapsedLevelsAreSubtotals="1" fieldPosition="0"/>
    </format>
    <format dxfId="26785">
      <pivotArea dataOnly="0" labelOnly="1" grandRow="1" outline="0" fieldPosition="0"/>
    </format>
    <format dxfId="26784">
      <pivotArea dataOnly="0" labelOnly="1" grandRow="1" outline="0" fieldPosition="0"/>
    </format>
    <format dxfId="26783">
      <pivotArea dataOnly="0" labelOnly="1" outline="0" fieldPosition="0">
        <references count="1">
          <reference field="14" count="0"/>
        </references>
      </pivotArea>
    </format>
    <format dxfId="26782">
      <pivotArea dataOnly="0" labelOnly="1" grandCol="1" outline="0" fieldPosition="0"/>
    </format>
    <format dxfId="26781">
      <pivotArea grandRow="1" outline="0" collapsedLevelsAreSubtotals="1" fieldPosition="0"/>
    </format>
    <format dxfId="26780">
      <pivotArea dataOnly="0" labelOnly="1" grandRow="1" outline="0" fieldPosition="0"/>
    </format>
    <format dxfId="26779">
      <pivotArea dataOnly="0" labelOnly="1" grandRow="1" outline="0" fieldPosition="0"/>
    </format>
    <format dxfId="26778">
      <pivotArea dataOnly="0" labelOnly="1" outline="0" fieldPosition="0">
        <references count="1">
          <reference field="14" count="0"/>
        </references>
      </pivotArea>
    </format>
    <format dxfId="26777">
      <pivotArea dataOnly="0" labelOnly="1" grandCol="1" outline="0" fieldPosition="0"/>
    </format>
    <format dxfId="26776">
      <pivotArea dataOnly="0" labelOnly="1" grandRow="1" outline="0" fieldPosition="0"/>
    </format>
    <format dxfId="26775">
      <pivotArea dataOnly="0" labelOnly="1" outline="0" fieldPosition="0">
        <references count="1">
          <reference field="14" count="0"/>
        </references>
      </pivotArea>
    </format>
    <format dxfId="26774">
      <pivotArea dataOnly="0" labelOnly="1" grandCol="1" outline="0" fieldPosition="0"/>
    </format>
    <format dxfId="26773">
      <pivotArea dataOnly="0" labelOnly="1" outline="0" fieldPosition="0">
        <references count="1">
          <reference field="14" count="0"/>
        </references>
      </pivotArea>
    </format>
    <format dxfId="26772">
      <pivotArea dataOnly="0" labelOnly="1" grandCol="1" outline="0" fieldPosition="0"/>
    </format>
    <format dxfId="26771">
      <pivotArea grandRow="1" outline="0" collapsedLevelsAreSubtotals="1" fieldPosition="0"/>
    </format>
    <format dxfId="26770">
      <pivotArea dataOnly="0" labelOnly="1" grandRow="1" outline="0" fieldPosition="0"/>
    </format>
    <format dxfId="26769">
      <pivotArea grandRow="1" outline="0" collapsedLevelsAreSubtotals="1" fieldPosition="0"/>
    </format>
    <format dxfId="26768">
      <pivotArea dataOnly="0" labelOnly="1" grandRow="1" outline="0" fieldPosition="0"/>
    </format>
    <format dxfId="26767">
      <pivotArea dataOnly="0" labelOnly="1" grandRow="1" outline="0" fieldPosition="0"/>
    </format>
    <format dxfId="26766">
      <pivotArea dataOnly="0" labelOnly="1" outline="0" fieldPosition="0">
        <references count="1">
          <reference field="14" count="0"/>
        </references>
      </pivotArea>
    </format>
    <format dxfId="26765">
      <pivotArea dataOnly="0" labelOnly="1" grandCol="1" outline="0" fieldPosition="0"/>
    </format>
    <format dxfId="26764">
      <pivotArea dataOnly="0" labelOnly="1" grandRow="1" outline="0" fieldPosition="0"/>
    </format>
    <format dxfId="26763">
      <pivotArea dataOnly="0" labelOnly="1" outline="0" fieldPosition="0">
        <references count="1">
          <reference field="14" count="0"/>
        </references>
      </pivotArea>
    </format>
    <format dxfId="26762">
      <pivotArea dataOnly="0" labelOnly="1" grandCol="1" outline="0" fieldPosition="0"/>
    </format>
    <format dxfId="26761">
      <pivotArea grandRow="1" outline="0" collapsedLevelsAreSubtotals="1" fieldPosition="0"/>
    </format>
    <format dxfId="26760">
      <pivotArea dataOnly="0" labelOnly="1" grandRow="1" outline="0" fieldPosition="0"/>
    </format>
    <format dxfId="26759">
      <pivotArea dataOnly="0" labelOnly="1" outline="0" fieldPosition="0">
        <references count="1">
          <reference field="14" count="0"/>
        </references>
      </pivotArea>
    </format>
    <format dxfId="26758">
      <pivotArea dataOnly="0" labelOnly="1" grandCol="1" outline="0" fieldPosition="0"/>
    </format>
    <format dxfId="26757">
      <pivotArea grandRow="1" outline="0" collapsedLevelsAreSubtotals="1" fieldPosition="0"/>
    </format>
    <format dxfId="26756">
      <pivotArea dataOnly="0" labelOnly="1" grandRow="1" outline="0" fieldPosition="0"/>
    </format>
    <format dxfId="26755">
      <pivotArea grandRow="1" outline="0" collapsedLevelsAreSubtotals="1" fieldPosition="0"/>
    </format>
    <format dxfId="26754">
      <pivotArea dataOnly="0" labelOnly="1" grandRow="1" outline="0" fieldPosition="0"/>
    </format>
    <format dxfId="26753">
      <pivotArea grandRow="1" outline="0" collapsedLevelsAreSubtotals="1" fieldPosition="0"/>
    </format>
    <format dxfId="26752">
      <pivotArea dataOnly="0" labelOnly="1" grandRow="1" outline="0" fieldPosition="0"/>
    </format>
    <format dxfId="26751">
      <pivotArea dataOnly="0" labelOnly="1" grandRow="1" outline="0" fieldPosition="0"/>
    </format>
    <format dxfId="26750">
      <pivotArea dataOnly="0" labelOnly="1" outline="0" fieldPosition="0">
        <references count="1">
          <reference field="14" count="0"/>
        </references>
      </pivotArea>
    </format>
    <format dxfId="26749">
      <pivotArea dataOnly="0" labelOnly="1" grandCol="1" outline="0" fieldPosition="0"/>
    </format>
    <format dxfId="26748">
      <pivotArea grandRow="1" outline="0" collapsedLevelsAreSubtotals="1" fieldPosition="0"/>
    </format>
    <format dxfId="26747">
      <pivotArea dataOnly="0" labelOnly="1" grandRow="1" outline="0" fieldPosition="0"/>
    </format>
    <format dxfId="26746">
      <pivotArea grandRow="1" outline="0" collapsedLevelsAreSubtotals="1" fieldPosition="0"/>
    </format>
    <format dxfId="26745">
      <pivotArea dataOnly="0" labelOnly="1" grandRow="1" outline="0" fieldPosition="0"/>
    </format>
    <format dxfId="26744">
      <pivotArea dataOnly="0" labelOnly="1" grandRow="1" outline="0" fieldPosition="0"/>
    </format>
    <format dxfId="26743">
      <pivotArea dataOnly="0" labelOnly="1" outline="0" fieldPosition="0">
        <references count="1">
          <reference field="14" count="0"/>
        </references>
      </pivotArea>
    </format>
    <format dxfId="26742">
      <pivotArea dataOnly="0" labelOnly="1" grandCol="1" outline="0" fieldPosition="0"/>
    </format>
    <format dxfId="26741">
      <pivotArea dataOnly="0" labelOnly="1" grandRow="1" outline="0" fieldPosition="0"/>
    </format>
    <format dxfId="26740">
      <pivotArea dataOnly="0" labelOnly="1" outline="0" fieldPosition="0">
        <references count="1">
          <reference field="14" count="0"/>
        </references>
      </pivotArea>
    </format>
    <format dxfId="26739">
      <pivotArea dataOnly="0" labelOnly="1" grandCol="1" outline="0" fieldPosition="0"/>
    </format>
    <format dxfId="26738">
      <pivotArea dataOnly="0" labelOnly="1" grandRow="1" outline="0" fieldPosition="0"/>
    </format>
    <format dxfId="26737">
      <pivotArea dataOnly="0" labelOnly="1" outline="0" fieldPosition="0">
        <references count="1">
          <reference field="14" count="0"/>
        </references>
      </pivotArea>
    </format>
    <format dxfId="26736">
      <pivotArea dataOnly="0" labelOnly="1" grandCol="1" outline="0" fieldPosition="0"/>
    </format>
    <format dxfId="26735">
      <pivotArea dataOnly="0" labelOnly="1" grandRow="1" outline="0" fieldPosition="0"/>
    </format>
    <format dxfId="26734">
      <pivotArea dataOnly="0" labelOnly="1" outline="0" fieldPosition="0">
        <references count="1">
          <reference field="14" count="0"/>
        </references>
      </pivotArea>
    </format>
    <format dxfId="26733">
      <pivotArea dataOnly="0" labelOnly="1" grandCol="1" outline="0" fieldPosition="0"/>
    </format>
    <format dxfId="26732">
      <pivotArea grandRow="1" outline="0" collapsedLevelsAreSubtotals="1" fieldPosition="0"/>
    </format>
    <format dxfId="26731">
      <pivotArea dataOnly="0" labelOnly="1" grandRow="1" outline="0" fieldPosition="0"/>
    </format>
    <format dxfId="26730">
      <pivotArea grandRow="1" outline="0" collapsedLevelsAreSubtotals="1" fieldPosition="0"/>
    </format>
    <format dxfId="26729">
      <pivotArea dataOnly="0" labelOnly="1" grandRow="1" outline="0" fieldPosition="0"/>
    </format>
    <format dxfId="26728">
      <pivotArea dataOnly="0" labelOnly="1" outline="0" fieldPosition="0">
        <references count="1">
          <reference field="14" count="0"/>
        </references>
      </pivotArea>
    </format>
    <format dxfId="26727">
      <pivotArea dataOnly="0" labelOnly="1" grandCol="1" outline="0" fieldPosition="0"/>
    </format>
    <format dxfId="26726">
      <pivotArea field="15" type="button" dataOnly="0" labelOnly="1" outline="0" axis="axisRow" fieldPosition="0"/>
    </format>
    <format dxfId="26725">
      <pivotArea dataOnly="0" labelOnly="1" outline="0" fieldPosition="0">
        <references count="1">
          <reference field="14" count="0"/>
        </references>
      </pivotArea>
    </format>
    <format dxfId="26724">
      <pivotArea dataOnly="0" labelOnly="1" grandCol="1" outline="0" fieldPosition="0"/>
    </format>
    <format dxfId="26723">
      <pivotArea field="15" type="button" dataOnly="0" labelOnly="1" outline="0" axis="axisRow" fieldPosition="0"/>
    </format>
    <format dxfId="26722">
      <pivotArea dataOnly="0" labelOnly="1" outline="0" fieldPosition="0">
        <references count="1">
          <reference field="14" count="0"/>
        </references>
      </pivotArea>
    </format>
    <format dxfId="26721">
      <pivotArea dataOnly="0" labelOnly="1" grandCol="1" outline="0" fieldPosition="0"/>
    </format>
    <format dxfId="26720">
      <pivotArea field="15" type="button" dataOnly="0" labelOnly="1" outline="0" axis="axisRow" fieldPosition="0"/>
    </format>
    <format dxfId="26719">
      <pivotArea dataOnly="0" labelOnly="1" outline="0" fieldPosition="0">
        <references count="1">
          <reference field="14" count="0"/>
        </references>
      </pivotArea>
    </format>
    <format dxfId="26718">
      <pivotArea dataOnly="0" labelOnly="1" grandCol="1" outline="0" fieldPosition="0"/>
    </format>
    <format dxfId="26717">
      <pivotArea outline="0" fieldPosition="0">
        <references count="1">
          <reference field="15" count="0" selected="0"/>
        </references>
      </pivotArea>
    </format>
    <format dxfId="26716">
      <pivotArea outline="0" fieldPosition="0">
        <references count="1">
          <reference field="15" count="0" selected="0"/>
        </references>
      </pivotArea>
    </format>
    <format dxfId="26715">
      <pivotArea grandRow="1" outline="0" collapsedLevelsAreSubtotals="1" fieldPosition="0"/>
    </format>
    <format dxfId="26714">
      <pivotArea grandRow="1" outline="0" collapsedLevelsAreSubtotals="1" fieldPosition="0"/>
    </format>
    <format dxfId="26713">
      <pivotArea outline="0" collapsedLevelsAreSubtotals="1" fieldPosition="0"/>
    </format>
    <format dxfId="26712">
      <pivotArea field="15" type="button" dataOnly="0" labelOnly="1" outline="0" axis="axisRow" fieldPosition="0"/>
    </format>
    <format dxfId="26711">
      <pivotArea dataOnly="0" labelOnly="1" outline="0" fieldPosition="0">
        <references count="1">
          <reference field="15" count="0"/>
        </references>
      </pivotArea>
    </format>
    <format dxfId="26710">
      <pivotArea dataOnly="0" labelOnly="1" grandRow="1" outline="0" fieldPosition="0"/>
    </format>
    <format dxfId="26709">
      <pivotArea dataOnly="0" labelOnly="1" outline="0" fieldPosition="0">
        <references count="1">
          <reference field="14" count="0"/>
        </references>
      </pivotArea>
    </format>
    <format dxfId="2670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8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2">
        <item h="1" x="1"/>
        <item h="1" x="15"/>
        <item h="1" x="16"/>
        <item h="1" x="4"/>
        <item h="1" x="17"/>
        <item h="1" x="7"/>
        <item h="1" x="11"/>
        <item h="1" x="28"/>
        <item h="1" x="5"/>
        <item h="1" x="13"/>
        <item h="1" x="20"/>
        <item h="1" x="6"/>
        <item h="1" x="22"/>
        <item h="1" x="3"/>
        <item h="1" x="10"/>
        <item h="1" x="12"/>
        <item h="1" x="24"/>
        <item h="1" x="21"/>
        <item h="1" x="0"/>
        <item h="1" m="1" x="30"/>
        <item h="1" x="26"/>
        <item h="1" x="14"/>
        <item h="1" x="9"/>
        <item h="1" x="29"/>
        <item h="1" x="2"/>
        <item h="1" x="23"/>
        <item h="1" x="19"/>
        <item h="1" x="8"/>
        <item h="1" x="18"/>
        <item x="25"/>
        <item h="1"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11"/>
    </i>
    <i>
      <x v="12"/>
    </i>
    <i>
      <x v="17"/>
    </i>
    <i t="grand">
      <x/>
    </i>
  </rowItems>
  <colFields count="1">
    <field x="12"/>
  </colFields>
  <colItems count="3">
    <i>
      <x/>
    </i>
    <i>
      <x v="5"/>
    </i>
    <i t="grand">
      <x/>
    </i>
  </colItems>
  <pageFields count="2">
    <pageField fld="3" hier="-1"/>
    <pageField fld="14" hier="-1"/>
  </pageFields>
  <dataFields count="1">
    <dataField name="Count of RECEIPT CUT" fld="14" subtotal="count" baseField="0" baseItem="0"/>
  </dataFields>
  <formats count="688">
    <format dxfId="27793">
      <pivotArea type="all" dataOnly="0" outline="0" fieldPosition="0"/>
    </format>
    <format dxfId="27792">
      <pivotArea outline="0" collapsedLevelsAreSubtotals="1" fieldPosition="0"/>
    </format>
    <format dxfId="27791">
      <pivotArea dataOnly="0" labelOnly="1" grandRow="1" outline="0" fieldPosition="0"/>
    </format>
    <format dxfId="27790">
      <pivotArea dataOnly="0" labelOnly="1" outline="0" fieldPosition="0">
        <references count="1">
          <reference field="12" count="4">
            <x v="0"/>
            <x v="1"/>
            <x v="2"/>
            <x v="4"/>
          </reference>
        </references>
      </pivotArea>
    </format>
    <format dxfId="27789">
      <pivotArea dataOnly="0" labelOnly="1" grandCol="1" outline="0" fieldPosition="0"/>
    </format>
    <format dxfId="27788">
      <pivotArea type="all" dataOnly="0" outline="0" fieldPosition="0"/>
    </format>
    <format dxfId="27787">
      <pivotArea outline="0" collapsedLevelsAreSubtotals="1" fieldPosition="0"/>
    </format>
    <format dxfId="27786">
      <pivotArea dataOnly="0" labelOnly="1" grandRow="1" outline="0" fieldPosition="0"/>
    </format>
    <format dxfId="27785">
      <pivotArea dataOnly="0" labelOnly="1" outline="0" fieldPosition="0">
        <references count="1">
          <reference field="12" count="4">
            <x v="0"/>
            <x v="1"/>
            <x v="2"/>
            <x v="4"/>
          </reference>
        </references>
      </pivotArea>
    </format>
    <format dxfId="27784">
      <pivotArea dataOnly="0" labelOnly="1" grandCol="1" outline="0" fieldPosition="0"/>
    </format>
    <format dxfId="27783">
      <pivotArea type="all" dataOnly="0" outline="0" fieldPosition="0"/>
    </format>
    <format dxfId="27782">
      <pivotArea type="origin" dataOnly="0" labelOnly="1" outline="0" fieldPosition="0"/>
    </format>
    <format dxfId="27781">
      <pivotArea type="origin" dataOnly="0" labelOnly="1" outline="0" fieldPosition="0"/>
    </format>
    <format dxfId="27780">
      <pivotArea type="all" dataOnly="0" outline="0" fieldPosition="0"/>
    </format>
    <format dxfId="27779">
      <pivotArea outline="0" collapsedLevelsAreSubtotals="1" fieldPosition="0">
        <references count="1">
          <reference field="12" count="2" selected="0">
            <x v="1"/>
            <x v="2"/>
          </reference>
        </references>
      </pivotArea>
    </format>
    <format dxfId="27778">
      <pivotArea grandCol="1" outline="0" collapsedLevelsAreSubtotals="1" fieldPosition="0"/>
    </format>
    <format dxfId="27777">
      <pivotArea type="topRight" dataOnly="0" labelOnly="1" outline="0" offset="D1" fieldPosition="0"/>
    </format>
    <format dxfId="27776">
      <pivotArea dataOnly="0" labelOnly="1" outline="0" fieldPosition="0">
        <references count="1">
          <reference field="12" count="0"/>
        </references>
      </pivotArea>
    </format>
    <format dxfId="27775">
      <pivotArea dataOnly="0" labelOnly="1" outline="0" fieldPosition="0">
        <references count="1">
          <reference field="12" count="0"/>
        </references>
      </pivotArea>
    </format>
    <format dxfId="27774">
      <pivotArea dataOnly="0" labelOnly="1" outline="0" fieldPosition="0">
        <references count="1">
          <reference field="12" count="4">
            <x v="0"/>
            <x v="1"/>
            <x v="2"/>
            <x v="3"/>
          </reference>
        </references>
      </pivotArea>
    </format>
    <format dxfId="27773">
      <pivotArea outline="0" collapsedLevelsAreSubtotals="1" fieldPosition="0"/>
    </format>
    <format dxfId="27772">
      <pivotArea dataOnly="0" labelOnly="1" outline="0" fieldPosition="0">
        <references count="1">
          <reference field="12" count="2">
            <x v="0"/>
            <x v="4"/>
          </reference>
        </references>
      </pivotArea>
    </format>
    <format dxfId="27771">
      <pivotArea dataOnly="0" labelOnly="1" grandCol="1" outline="0" fieldPosition="0"/>
    </format>
    <format dxfId="27770">
      <pivotArea dataOnly="0" labelOnly="1" grandRow="1" outline="0" fieldPosition="0"/>
    </format>
    <format dxfId="27769">
      <pivotArea dataOnly="0" grandCol="1" outline="0" axis="axisCol" fieldPosition="0"/>
    </format>
    <format dxfId="27768">
      <pivotArea type="all" dataOnly="0" outline="0" fieldPosition="0"/>
    </format>
    <format dxfId="27767">
      <pivotArea outline="0" collapsedLevelsAreSubtotals="1" fieldPosition="0"/>
    </format>
    <format dxfId="27766">
      <pivotArea dataOnly="0" labelOnly="1" grandRow="1" outline="0" fieldPosition="0"/>
    </format>
    <format dxfId="27765">
      <pivotArea dataOnly="0" labelOnly="1" outline="0" fieldPosition="0">
        <references count="1">
          <reference field="12" count="2">
            <x v="0"/>
            <x v="4"/>
          </reference>
        </references>
      </pivotArea>
    </format>
    <format dxfId="27764">
      <pivotArea dataOnly="0" labelOnly="1" grandCol="1" outline="0" fieldPosition="0"/>
    </format>
    <format dxfId="27763">
      <pivotArea outline="0" collapsedLevelsAreSubtotals="1" fieldPosition="0"/>
    </format>
    <format dxfId="27762">
      <pivotArea dataOnly="0" labelOnly="1" grandRow="1" outline="0" fieldPosition="0"/>
    </format>
    <format dxfId="27761">
      <pivotArea dataOnly="0" labelOnly="1" outline="0" fieldPosition="0">
        <references count="1">
          <reference field="12" count="5">
            <x v="0"/>
            <x v="1"/>
            <x v="2"/>
            <x v="3"/>
            <x v="4"/>
          </reference>
        </references>
      </pivotArea>
    </format>
    <format dxfId="27760">
      <pivotArea dataOnly="0" labelOnly="1" grandCol="1" outline="0" fieldPosition="0"/>
    </format>
    <format dxfId="27759">
      <pivotArea outline="0" collapsedLevelsAreSubtotals="1" fieldPosition="0"/>
    </format>
    <format dxfId="27758">
      <pivotArea dataOnly="0" labelOnly="1" grandRow="1" outline="0" fieldPosition="0"/>
    </format>
    <format dxfId="27757">
      <pivotArea dataOnly="0" labelOnly="1" outline="0" fieldPosition="0">
        <references count="1">
          <reference field="12" count="0"/>
        </references>
      </pivotArea>
    </format>
    <format dxfId="27756">
      <pivotArea dataOnly="0" labelOnly="1" grandCol="1" outline="0" fieldPosition="0"/>
    </format>
    <format dxfId="27755">
      <pivotArea dataOnly="0" labelOnly="1" outline="0" fieldPosition="0">
        <references count="1">
          <reference field="12" count="5">
            <x v="0"/>
            <x v="1"/>
            <x v="2"/>
            <x v="3"/>
            <x v="4"/>
          </reference>
        </references>
      </pivotArea>
    </format>
    <format dxfId="27754">
      <pivotArea dataOnly="0" labelOnly="1" outline="0" fieldPosition="0">
        <references count="1">
          <reference field="12" count="4">
            <x v="0"/>
            <x v="1"/>
            <x v="3"/>
            <x v="4"/>
          </reference>
        </references>
      </pivotArea>
    </format>
    <format dxfId="27753">
      <pivotArea dataOnly="0" labelOnly="1" grandRow="1" outline="0" fieldPosition="0"/>
    </format>
    <format dxfId="27752">
      <pivotArea dataOnly="0" labelOnly="1" grandRow="1" outline="0" fieldPosition="0"/>
    </format>
    <format dxfId="27751">
      <pivotArea outline="0" collapsedLevelsAreSubtotals="1" fieldPosition="0"/>
    </format>
    <format dxfId="27750">
      <pivotArea dataOnly="0" labelOnly="1" outline="0" fieldPosition="0">
        <references count="1">
          <reference field="12" count="4">
            <x v="0"/>
            <x v="1"/>
            <x v="2"/>
            <x v="5"/>
          </reference>
        </references>
      </pivotArea>
    </format>
    <format dxfId="27749">
      <pivotArea dataOnly="0" labelOnly="1" grandCol="1" outline="0" fieldPosition="0"/>
    </format>
    <format dxfId="27748">
      <pivotArea dataOnly="0" labelOnly="1" outline="0" fieldPosition="0">
        <references count="1">
          <reference field="12" count="4">
            <x v="0"/>
            <x v="1"/>
            <x v="3"/>
            <x v="5"/>
          </reference>
        </references>
      </pivotArea>
    </format>
    <format dxfId="27747">
      <pivotArea type="all" dataOnly="0" outline="0" fieldPosition="0"/>
    </format>
    <format dxfId="27746">
      <pivotArea outline="0" collapsedLevelsAreSubtotals="1" fieldPosition="0"/>
    </format>
    <format dxfId="27745">
      <pivotArea dataOnly="0" labelOnly="1" grandRow="1" outline="0" fieldPosition="0"/>
    </format>
    <format dxfId="27744">
      <pivotArea dataOnly="0" labelOnly="1" outline="0" fieldPosition="0">
        <references count="1">
          <reference field="12" count="4">
            <x v="0"/>
            <x v="1"/>
            <x v="2"/>
            <x v="4"/>
          </reference>
        </references>
      </pivotArea>
    </format>
    <format dxfId="27743">
      <pivotArea dataOnly="0" labelOnly="1" grandCol="1" outline="0" fieldPosition="0"/>
    </format>
    <format dxfId="27742">
      <pivotArea outline="0" collapsedLevelsAreSubtotals="1" fieldPosition="0"/>
    </format>
    <format dxfId="27741">
      <pivotArea dataOnly="0" labelOnly="1" grandRow="1" outline="0" fieldPosition="0"/>
    </format>
    <format dxfId="27740">
      <pivotArea dataOnly="0" labelOnly="1" outline="0" fieldPosition="0">
        <references count="1">
          <reference field="12" count="4">
            <x v="0"/>
            <x v="1"/>
            <x v="2"/>
            <x v="4"/>
          </reference>
        </references>
      </pivotArea>
    </format>
    <format dxfId="27739">
      <pivotArea dataOnly="0" labelOnly="1" grandCol="1" outline="0" fieldPosition="0"/>
    </format>
    <format dxfId="27738">
      <pivotArea outline="0" collapsedLevelsAreSubtotals="1" fieldPosition="0"/>
    </format>
    <format dxfId="27737">
      <pivotArea dataOnly="0" labelOnly="1" grandRow="1" outline="0" fieldPosition="0"/>
    </format>
    <format dxfId="27736">
      <pivotArea dataOnly="0" labelOnly="1" outline="0" fieldPosition="0">
        <references count="1">
          <reference field="12" count="4">
            <x v="0"/>
            <x v="1"/>
            <x v="2"/>
            <x v="4"/>
          </reference>
        </references>
      </pivotArea>
    </format>
    <format dxfId="27735">
      <pivotArea dataOnly="0" labelOnly="1" grandCol="1" outline="0" fieldPosition="0"/>
    </format>
    <format dxfId="27734">
      <pivotArea dataOnly="0" grandCol="1" outline="0" axis="axisCol" fieldPosition="0"/>
    </format>
    <format dxfId="27733">
      <pivotArea dataOnly="0" labelOnly="1" outline="0" fieldPosition="0">
        <references count="1">
          <reference field="12" count="0"/>
        </references>
      </pivotArea>
    </format>
    <format dxfId="27732">
      <pivotArea dataOnly="0" grandCol="1" outline="0" axis="axisCol" fieldPosition="0"/>
    </format>
    <format dxfId="27731">
      <pivotArea dataOnly="0" labelOnly="1" outline="0" fieldPosition="0">
        <references count="1">
          <reference field="12" count="5">
            <x v="0"/>
            <x v="2"/>
            <x v="3"/>
            <x v="4"/>
            <x v="5"/>
          </reference>
        </references>
      </pivotArea>
    </format>
    <format dxfId="27730">
      <pivotArea dataOnly="0" labelOnly="1" grandCol="1" outline="0" fieldPosition="0"/>
    </format>
    <format dxfId="27729">
      <pivotArea dataOnly="0" labelOnly="1" grandCol="1" outline="0" fieldPosition="0"/>
    </format>
    <format dxfId="27728">
      <pivotArea dataOnly="0" labelOnly="1" outline="0" fieldPosition="0">
        <references count="1">
          <reference field="12" count="4">
            <x v="0"/>
            <x v="1"/>
            <x v="2"/>
            <x v="3"/>
          </reference>
        </references>
      </pivotArea>
    </format>
    <format dxfId="27727">
      <pivotArea dataOnly="0" labelOnly="1" grandCol="1" outline="0" fieldPosition="0"/>
    </format>
    <format dxfId="27726">
      <pivotArea dataOnly="0" labelOnly="1" grandCol="1" outline="0" fieldPosition="0"/>
    </format>
    <format dxfId="27725">
      <pivotArea dataOnly="0" labelOnly="1" outline="0" fieldPosition="0">
        <references count="1">
          <reference field="12" count="4">
            <x v="0"/>
            <x v="1"/>
            <x v="2"/>
            <x v="3"/>
          </reference>
        </references>
      </pivotArea>
    </format>
    <format dxfId="27724">
      <pivotArea dataOnly="0" labelOnly="1" grandCol="1" outline="0" fieldPosition="0"/>
    </format>
    <format dxfId="27723">
      <pivotArea outline="0" collapsedLevelsAreSubtotals="1" fieldPosition="0"/>
    </format>
    <format dxfId="27722">
      <pivotArea dataOnly="0" labelOnly="1" outline="0" fieldPosition="0">
        <references count="1">
          <reference field="12" count="4">
            <x v="0"/>
            <x v="1"/>
            <x v="3"/>
            <x v="4"/>
          </reference>
        </references>
      </pivotArea>
    </format>
    <format dxfId="27721">
      <pivotArea dataOnly="0" labelOnly="1" grandCol="1" outline="0" fieldPosition="0"/>
    </format>
    <format dxfId="27720">
      <pivotArea dataOnly="0" labelOnly="1" grandRow="1" outline="0" fieldPosition="0"/>
    </format>
    <format dxfId="27719">
      <pivotArea grandCol="1" outline="0" collapsedLevelsAreSubtotals="1" fieldPosition="0"/>
    </format>
    <format dxfId="27718">
      <pivotArea dataOnly="0" labelOnly="1" grandCol="1" outline="0" fieldPosition="0"/>
    </format>
    <format dxfId="27717">
      <pivotArea type="all" dataOnly="0" outline="0" fieldPosition="0"/>
    </format>
    <format dxfId="27716">
      <pivotArea outline="0" collapsedLevelsAreSubtotals="1" fieldPosition="0"/>
    </format>
    <format dxfId="27715">
      <pivotArea type="origin" dataOnly="0" labelOnly="1" outline="0" fieldPosition="0"/>
    </format>
    <format dxfId="27714">
      <pivotArea field="12" type="button" dataOnly="0" labelOnly="1" outline="0" axis="axisCol" fieldPosition="0"/>
    </format>
    <format dxfId="27713">
      <pivotArea type="topRight" dataOnly="0" labelOnly="1" outline="0" fieldPosition="0"/>
    </format>
    <format dxfId="27712">
      <pivotArea dataOnly="0" labelOnly="1" grandRow="1" outline="0" fieldPosition="0"/>
    </format>
    <format dxfId="27711">
      <pivotArea dataOnly="0" labelOnly="1" outline="0" fieldPosition="0">
        <references count="1">
          <reference field="12" count="4">
            <x v="0"/>
            <x v="1"/>
            <x v="2"/>
            <x v="4"/>
          </reference>
        </references>
      </pivotArea>
    </format>
    <format dxfId="27710">
      <pivotArea dataOnly="0" labelOnly="1" grandCol="1" outline="0" fieldPosition="0"/>
    </format>
    <format dxfId="27709">
      <pivotArea dataOnly="0" labelOnly="1" outline="0" fieldPosition="0">
        <references count="1">
          <reference field="12" count="1">
            <x v="2"/>
          </reference>
        </references>
      </pivotArea>
    </format>
    <format dxfId="27708">
      <pivotArea outline="0" collapsedLevelsAreSubtotals="1" fieldPosition="0"/>
    </format>
    <format dxfId="27707">
      <pivotArea dataOnly="0" labelOnly="1" outline="0" fieldPosition="0">
        <references count="1">
          <reference field="12" count="5">
            <x v="0"/>
            <x v="1"/>
            <x v="2"/>
            <x v="4"/>
            <x v="5"/>
          </reference>
        </references>
      </pivotArea>
    </format>
    <format dxfId="27706">
      <pivotArea dataOnly="0" labelOnly="1" grandCol="1" outline="0" fieldPosition="0"/>
    </format>
    <format dxfId="27705">
      <pivotArea grandRow="1" outline="0" collapsedLevelsAreSubtotals="1" fieldPosition="0"/>
    </format>
    <format dxfId="27704">
      <pivotArea dataOnly="0" labelOnly="1" grandRow="1" outline="0" fieldPosition="0"/>
    </format>
    <format dxfId="27703">
      <pivotArea outline="0" collapsedLevelsAreSubtotals="1" fieldPosition="0"/>
    </format>
    <format dxfId="27702">
      <pivotArea dataOnly="0" labelOnly="1" grandRow="1" outline="0" fieldPosition="0"/>
    </format>
    <format dxfId="27701">
      <pivotArea dataOnly="0" labelOnly="1" outline="0" fieldPosition="0">
        <references count="1">
          <reference field="12" count="6">
            <x v="0"/>
            <x v="1"/>
            <x v="2"/>
            <x v="3"/>
            <x v="4"/>
            <x v="5"/>
          </reference>
        </references>
      </pivotArea>
    </format>
    <format dxfId="27700">
      <pivotArea dataOnly="0" labelOnly="1" grandCol="1" outline="0" fieldPosition="0"/>
    </format>
    <format dxfId="27699">
      <pivotArea dataOnly="0" labelOnly="1" outline="0" fieldPosition="0">
        <references count="1">
          <reference field="12" count="4">
            <x v="0"/>
            <x v="1"/>
            <x v="2"/>
            <x v="3"/>
          </reference>
        </references>
      </pivotArea>
    </format>
    <format dxfId="27698">
      <pivotArea dataOnly="0" labelOnly="1" grandCol="1" outline="0" fieldPosition="0"/>
    </format>
    <format dxfId="27697">
      <pivotArea type="all" dataOnly="0" outline="0" fieldPosition="0"/>
    </format>
    <format dxfId="27696">
      <pivotArea outline="0" collapsedLevelsAreSubtotals="1" fieldPosition="0"/>
    </format>
    <format dxfId="27695">
      <pivotArea type="origin" dataOnly="0" labelOnly="1" outline="0" fieldPosition="0"/>
    </format>
    <format dxfId="27694">
      <pivotArea field="12" type="button" dataOnly="0" labelOnly="1" outline="0" axis="axisCol" fieldPosition="0"/>
    </format>
    <format dxfId="27693">
      <pivotArea type="topRight" dataOnly="0" labelOnly="1" outline="0" fieldPosition="0"/>
    </format>
    <format dxfId="27692">
      <pivotArea dataOnly="0" labelOnly="1" grandRow="1" outline="0" fieldPosition="0"/>
    </format>
    <format dxfId="27691">
      <pivotArea dataOnly="0" labelOnly="1" outline="0" fieldPosition="0">
        <references count="1">
          <reference field="12" count="5">
            <x v="0"/>
            <x v="1"/>
            <x v="2"/>
            <x v="3"/>
            <x v="4"/>
          </reference>
        </references>
      </pivotArea>
    </format>
    <format dxfId="27690">
      <pivotArea dataOnly="0" labelOnly="1" grandCol="1" outline="0" fieldPosition="0"/>
    </format>
    <format dxfId="27689">
      <pivotArea dataOnly="0" labelOnly="1" outline="0" fieldPosition="0">
        <references count="1">
          <reference field="12" count="4">
            <x v="0"/>
            <x v="1"/>
            <x v="2"/>
            <x v="3"/>
          </reference>
        </references>
      </pivotArea>
    </format>
    <format dxfId="27688">
      <pivotArea dataOnly="0" labelOnly="1" grandCol="1" outline="0" fieldPosition="0"/>
    </format>
    <format dxfId="27687">
      <pivotArea dataOnly="0" labelOnly="1" outline="0" fieldPosition="0">
        <references count="1">
          <reference field="12" count="5">
            <x v="0"/>
            <x v="1"/>
            <x v="2"/>
            <x v="3"/>
            <x v="5"/>
          </reference>
        </references>
      </pivotArea>
    </format>
    <format dxfId="27686">
      <pivotArea dataOnly="0" labelOnly="1" grandCol="1" outline="0" fieldPosition="0"/>
    </format>
    <format dxfId="27685">
      <pivotArea dataOnly="0" labelOnly="1" outline="0" fieldPosition="0">
        <references count="1">
          <reference field="12" count="5">
            <x v="0"/>
            <x v="1"/>
            <x v="2"/>
            <x v="3"/>
            <x v="5"/>
          </reference>
        </references>
      </pivotArea>
    </format>
    <format dxfId="27684">
      <pivotArea dataOnly="0" labelOnly="1" grandCol="1" outline="0" fieldPosition="0"/>
    </format>
    <format dxfId="27683">
      <pivotArea dataOnly="0" labelOnly="1" outline="0" fieldPosition="0">
        <references count="1">
          <reference field="12" count="5">
            <x v="0"/>
            <x v="1"/>
            <x v="2"/>
            <x v="3"/>
            <x v="5"/>
          </reference>
        </references>
      </pivotArea>
    </format>
    <format dxfId="27682">
      <pivotArea dataOnly="0" labelOnly="1" grandCol="1" outline="0" fieldPosition="0"/>
    </format>
    <format dxfId="27681">
      <pivotArea grandRow="1" outline="0" collapsedLevelsAreSubtotals="1" fieldPosition="0"/>
    </format>
    <format dxfId="27680">
      <pivotArea dataOnly="0" labelOnly="1" grandRow="1" outline="0" fieldPosition="0"/>
    </format>
    <format dxfId="27679">
      <pivotArea outline="0" collapsedLevelsAreSubtotals="1" fieldPosition="0"/>
    </format>
    <format dxfId="27678">
      <pivotArea dataOnly="0" labelOnly="1" grandRow="1" outline="0" fieldPosition="0"/>
    </format>
    <format dxfId="27677">
      <pivotArea dataOnly="0" labelOnly="1" outline="0" fieldPosition="0">
        <references count="1">
          <reference field="12" count="5">
            <x v="0"/>
            <x v="1"/>
            <x v="2"/>
            <x v="3"/>
            <x v="5"/>
          </reference>
        </references>
      </pivotArea>
    </format>
    <format dxfId="27676">
      <pivotArea dataOnly="0" labelOnly="1" grandCol="1" outline="0" fieldPosition="0"/>
    </format>
    <format dxfId="27675">
      <pivotArea outline="0" collapsedLevelsAreSubtotals="1" fieldPosition="0"/>
    </format>
    <format dxfId="27674">
      <pivotArea dataOnly="0" labelOnly="1" grandRow="1" outline="0" fieldPosition="0"/>
    </format>
    <format dxfId="27673">
      <pivotArea dataOnly="0" labelOnly="1" outline="0" fieldPosition="0">
        <references count="1">
          <reference field="12" count="4">
            <x v="0"/>
            <x v="1"/>
            <x v="2"/>
            <x v="3"/>
          </reference>
        </references>
      </pivotArea>
    </format>
    <format dxfId="27672">
      <pivotArea dataOnly="0" labelOnly="1" grandCol="1" outline="0" fieldPosition="0"/>
    </format>
    <format dxfId="27671">
      <pivotArea outline="0" collapsedLevelsAreSubtotals="1" fieldPosition="0"/>
    </format>
    <format dxfId="27670">
      <pivotArea dataOnly="0" labelOnly="1" grandRow="1" outline="0" fieldPosition="0"/>
    </format>
    <format dxfId="27669">
      <pivotArea dataOnly="0" labelOnly="1" outline="0" fieldPosition="0">
        <references count="1">
          <reference field="12" count="4">
            <x v="0"/>
            <x v="1"/>
            <x v="2"/>
            <x v="3"/>
          </reference>
        </references>
      </pivotArea>
    </format>
    <format dxfId="27668">
      <pivotArea dataOnly="0" labelOnly="1" grandCol="1" outline="0" fieldPosition="0"/>
    </format>
    <format dxfId="27667">
      <pivotArea dataOnly="0" labelOnly="1" outline="0" fieldPosition="0">
        <references count="1">
          <reference field="12" count="4">
            <x v="0"/>
            <x v="1"/>
            <x v="2"/>
            <x v="3"/>
          </reference>
        </references>
      </pivotArea>
    </format>
    <format dxfId="27666">
      <pivotArea dataOnly="0" labelOnly="1" grandCol="1" outline="0" fieldPosition="0"/>
    </format>
    <format dxfId="27665">
      <pivotArea grandRow="1" outline="0" collapsedLevelsAreSubtotals="1" fieldPosition="0"/>
    </format>
    <format dxfId="27664">
      <pivotArea dataOnly="0" labelOnly="1" grandRow="1" outline="0" fieldPosition="0"/>
    </format>
    <format dxfId="27663">
      <pivotArea grandCol="1" outline="0" collapsedLevelsAreSubtotals="1" fieldPosition="0"/>
    </format>
    <format dxfId="27662">
      <pivotArea dataOnly="0" labelOnly="1" grandCol="1" outline="0" fieldPosition="0"/>
    </format>
    <format dxfId="27661">
      <pivotArea outline="0" collapsedLevelsAreSubtotals="1" fieldPosition="0"/>
    </format>
    <format dxfId="27660">
      <pivotArea dataOnly="0" labelOnly="1" grandRow="1" outline="0" fieldPosition="0"/>
    </format>
    <format dxfId="27659">
      <pivotArea dataOnly="0" labelOnly="1" outline="0" fieldPosition="0">
        <references count="1">
          <reference field="12" count="5">
            <x v="0"/>
            <x v="1"/>
            <x v="2"/>
            <x v="3"/>
            <x v="4"/>
          </reference>
        </references>
      </pivotArea>
    </format>
    <format dxfId="27658">
      <pivotArea dataOnly="0" labelOnly="1" grandCol="1" outline="0" fieldPosition="0"/>
    </format>
    <format dxfId="27657">
      <pivotArea outline="0" collapsedLevelsAreSubtotals="1" fieldPosition="0"/>
    </format>
    <format dxfId="27656">
      <pivotArea dataOnly="0" labelOnly="1" grandRow="1" outline="0" fieldPosition="0"/>
    </format>
    <format dxfId="27655">
      <pivotArea dataOnly="0" labelOnly="1" outline="0" fieldPosition="0">
        <references count="1">
          <reference field="12" count="5">
            <x v="0"/>
            <x v="1"/>
            <x v="2"/>
            <x v="3"/>
            <x v="4"/>
          </reference>
        </references>
      </pivotArea>
    </format>
    <format dxfId="27654">
      <pivotArea dataOnly="0" labelOnly="1" grandCol="1" outline="0" fieldPosition="0"/>
    </format>
    <format dxfId="27653">
      <pivotArea dataOnly="0" labelOnly="1" outline="0" fieldPosition="0">
        <references count="1">
          <reference field="12" count="5">
            <x v="0"/>
            <x v="1"/>
            <x v="2"/>
            <x v="3"/>
            <x v="4"/>
          </reference>
        </references>
      </pivotArea>
    </format>
    <format dxfId="27652">
      <pivotArea dataOnly="0" labelOnly="1" grandCol="1" outline="0" fieldPosition="0"/>
    </format>
    <format dxfId="27651">
      <pivotArea outline="0" collapsedLevelsAreSubtotals="1" fieldPosition="0"/>
    </format>
    <format dxfId="27650">
      <pivotArea dataOnly="0" labelOnly="1" grandRow="1" outline="0" fieldPosition="0"/>
    </format>
    <format dxfId="27649">
      <pivotArea dataOnly="0" labelOnly="1" outline="0" fieldPosition="0">
        <references count="1">
          <reference field="12" count="5">
            <x v="0"/>
            <x v="1"/>
            <x v="2"/>
            <x v="3"/>
            <x v="4"/>
          </reference>
        </references>
      </pivotArea>
    </format>
    <format dxfId="27648">
      <pivotArea dataOnly="0" labelOnly="1" grandCol="1" outline="0" fieldPosition="0"/>
    </format>
    <format dxfId="27647">
      <pivotArea grandRow="1" outline="0" collapsedLevelsAreSubtotals="1" fieldPosition="0"/>
    </format>
    <format dxfId="27646">
      <pivotArea dataOnly="0" labelOnly="1" grandRow="1" outline="0" fieldPosition="0"/>
    </format>
    <format dxfId="27645">
      <pivotArea outline="0" collapsedLevelsAreSubtotals="1" fieldPosition="0"/>
    </format>
    <format dxfId="27644">
      <pivotArea dataOnly="0" labelOnly="1" grandRow="1" outline="0" fieldPosition="0"/>
    </format>
    <format dxfId="27643">
      <pivotArea dataOnly="0" labelOnly="1" outline="0" fieldPosition="0">
        <references count="1">
          <reference field="12" count="4">
            <x v="0"/>
            <x v="1"/>
            <x v="2"/>
            <x v="5"/>
          </reference>
        </references>
      </pivotArea>
    </format>
    <format dxfId="27642">
      <pivotArea dataOnly="0" labelOnly="1" grandCol="1" outline="0" fieldPosition="0"/>
    </format>
    <format dxfId="27641">
      <pivotArea outline="0" collapsedLevelsAreSubtotals="1" fieldPosition="0"/>
    </format>
    <format dxfId="27640">
      <pivotArea dataOnly="0" labelOnly="1" grandRow="1" outline="0" fieldPosition="0"/>
    </format>
    <format dxfId="27639">
      <pivotArea dataOnly="0" labelOnly="1" outline="0" fieldPosition="0">
        <references count="1">
          <reference field="12" count="4">
            <x v="0"/>
            <x v="1"/>
            <x v="2"/>
            <x v="5"/>
          </reference>
        </references>
      </pivotArea>
    </format>
    <format dxfId="27638">
      <pivotArea dataOnly="0" labelOnly="1" grandCol="1" outline="0" fieldPosition="0"/>
    </format>
    <format dxfId="27637">
      <pivotArea dataOnly="0" labelOnly="1" outline="0" fieldPosition="0">
        <references count="1">
          <reference field="12" count="4">
            <x v="0"/>
            <x v="1"/>
            <x v="2"/>
            <x v="5"/>
          </reference>
        </references>
      </pivotArea>
    </format>
    <format dxfId="27636">
      <pivotArea dataOnly="0" labelOnly="1" grandCol="1" outline="0" fieldPosition="0"/>
    </format>
    <format dxfId="27635">
      <pivotArea dataOnly="0" labelOnly="1" outline="0" fieldPosition="0">
        <references count="1">
          <reference field="12" count="4">
            <x v="0"/>
            <x v="1"/>
            <x v="3"/>
            <x v="5"/>
          </reference>
        </references>
      </pivotArea>
    </format>
    <format dxfId="27634">
      <pivotArea dataOnly="0" labelOnly="1" grandCol="1" outline="0" fieldPosition="0"/>
    </format>
    <format dxfId="27633">
      <pivotArea dataOnly="0" labelOnly="1" outline="0" fieldPosition="0">
        <references count="1">
          <reference field="12" count="4">
            <x v="0"/>
            <x v="1"/>
            <x v="3"/>
            <x v="5"/>
          </reference>
        </references>
      </pivotArea>
    </format>
    <format dxfId="27632">
      <pivotArea dataOnly="0" labelOnly="1" grandCol="1" outline="0" fieldPosition="0"/>
    </format>
    <format dxfId="27631">
      <pivotArea grandRow="1" outline="0" collapsedLevelsAreSubtotals="1" fieldPosition="0"/>
    </format>
    <format dxfId="27630">
      <pivotArea dataOnly="0" labelOnly="1" grandRow="1" outline="0" fieldPosition="0"/>
    </format>
    <format dxfId="27629">
      <pivotArea dataOnly="0" labelOnly="1" grandCol="1" outline="0" fieldPosition="0"/>
    </format>
    <format dxfId="27628">
      <pivotArea dataOnly="0" labelOnly="1" outline="0" fieldPosition="0">
        <references count="1">
          <reference field="12" count="3">
            <x v="0"/>
            <x v="1"/>
            <x v="3"/>
          </reference>
        </references>
      </pivotArea>
    </format>
    <format dxfId="27627">
      <pivotArea dataOnly="0" labelOnly="1" grandCol="1" outline="0" fieldPosition="0"/>
    </format>
    <format dxfId="27626">
      <pivotArea dataOnly="0" labelOnly="1" outline="0" fieldPosition="0">
        <references count="1">
          <reference field="12" count="3">
            <x v="0"/>
            <x v="1"/>
            <x v="3"/>
          </reference>
        </references>
      </pivotArea>
    </format>
    <format dxfId="27625">
      <pivotArea dataOnly="0" labelOnly="1" grandCol="1" outline="0" fieldPosition="0"/>
    </format>
    <format dxfId="27624">
      <pivotArea dataOnly="0" labelOnly="1" outline="0" fieldPosition="0">
        <references count="1">
          <reference field="12" count="3">
            <x v="0"/>
            <x v="1"/>
            <x v="3"/>
          </reference>
        </references>
      </pivotArea>
    </format>
    <format dxfId="27623">
      <pivotArea dataOnly="0" labelOnly="1" grandCol="1" outline="0" fieldPosition="0"/>
    </format>
    <format dxfId="27622">
      <pivotArea outline="0" collapsedLevelsAreSubtotals="1" fieldPosition="0"/>
    </format>
    <format dxfId="27621">
      <pivotArea dataOnly="0" labelOnly="1" grandRow="1" outline="0" fieldPosition="0"/>
    </format>
    <format dxfId="27620">
      <pivotArea dataOnly="0" labelOnly="1" outline="0" fieldPosition="0">
        <references count="1">
          <reference field="12" count="3">
            <x v="0"/>
            <x v="1"/>
            <x v="3"/>
          </reference>
        </references>
      </pivotArea>
    </format>
    <format dxfId="27619">
      <pivotArea dataOnly="0" labelOnly="1" grandCol="1" outline="0" fieldPosition="0"/>
    </format>
    <format dxfId="27618">
      <pivotArea dataOnly="0" labelOnly="1" outline="0" fieldPosition="0">
        <references count="1">
          <reference field="12" count="3">
            <x v="0"/>
            <x v="1"/>
            <x v="3"/>
          </reference>
        </references>
      </pivotArea>
    </format>
    <format dxfId="27617">
      <pivotArea dataOnly="0" labelOnly="1" grandCol="1" outline="0" fieldPosition="0"/>
    </format>
    <format dxfId="27616">
      <pivotArea dataOnly="0" labelOnly="1" outline="0" fieldPosition="0">
        <references count="1">
          <reference field="12" count="3">
            <x v="0"/>
            <x v="1"/>
            <x v="3"/>
          </reference>
        </references>
      </pivotArea>
    </format>
    <format dxfId="27615">
      <pivotArea dataOnly="0" labelOnly="1" grandCol="1" outline="0" fieldPosition="0"/>
    </format>
    <format dxfId="27614">
      <pivotArea grandRow="1" outline="0" collapsedLevelsAreSubtotals="1" fieldPosition="0"/>
    </format>
    <format dxfId="27613">
      <pivotArea dataOnly="0" labelOnly="1" grandRow="1" outline="0" fieldPosition="0"/>
    </format>
    <format dxfId="27612">
      <pivotArea dataOnly="0" labelOnly="1" outline="0" fieldPosition="0">
        <references count="1">
          <reference field="12" count="3">
            <x v="0"/>
            <x v="1"/>
            <x v="3"/>
          </reference>
        </references>
      </pivotArea>
    </format>
    <format dxfId="27611">
      <pivotArea dataOnly="0" labelOnly="1" grandCol="1" outline="0" fieldPosition="0"/>
    </format>
    <format dxfId="27610">
      <pivotArea dataOnly="0" labelOnly="1" grandRow="1" outline="0" fieldPosition="0"/>
    </format>
    <format dxfId="27609">
      <pivotArea dataOnly="0" labelOnly="1" grandRow="1" outline="0" fieldPosition="0"/>
    </format>
    <format dxfId="27608">
      <pivotArea dataOnly="0" labelOnly="1" grandRow="1" outline="0" fieldPosition="0"/>
    </format>
    <format dxfId="27607">
      <pivotArea outline="0" collapsedLevelsAreSubtotals="1" fieldPosition="0"/>
    </format>
    <format dxfId="27606">
      <pivotArea dataOnly="0" labelOnly="1" grandRow="1" outline="0" fieldPosition="0"/>
    </format>
    <format dxfId="27605">
      <pivotArea dataOnly="0" labelOnly="1" outline="0" fieldPosition="0">
        <references count="1">
          <reference field="12" count="0"/>
        </references>
      </pivotArea>
    </format>
    <format dxfId="27604">
      <pivotArea dataOnly="0" labelOnly="1" grandCol="1" outline="0" fieldPosition="0"/>
    </format>
    <format dxfId="27603">
      <pivotArea dataOnly="0" labelOnly="1" outline="0" fieldPosition="0">
        <references count="1">
          <reference field="12" count="0"/>
        </references>
      </pivotArea>
    </format>
    <format dxfId="27602">
      <pivotArea dataOnly="0" labelOnly="1" grandCol="1" outline="0" fieldPosition="0"/>
    </format>
    <format dxfId="27601">
      <pivotArea grandRow="1" outline="0" collapsedLevelsAreSubtotals="1" fieldPosition="0"/>
    </format>
    <format dxfId="27600">
      <pivotArea dataOnly="0" labelOnly="1" grandRow="1" outline="0" fieldPosition="0"/>
    </format>
    <format dxfId="27599">
      <pivotArea grandRow="1" outline="0" collapsedLevelsAreSubtotals="1" fieldPosition="0"/>
    </format>
    <format dxfId="27598">
      <pivotArea dataOnly="0" labelOnly="1" grandRow="1" outline="0" fieldPosition="0"/>
    </format>
    <format dxfId="27597">
      <pivotArea grandRow="1" outline="0" collapsedLevelsAreSubtotals="1" fieldPosition="0"/>
    </format>
    <format dxfId="27596">
      <pivotArea dataOnly="0" labelOnly="1" grandRow="1" outline="0" fieldPosition="0"/>
    </format>
    <format dxfId="27595">
      <pivotArea grandRow="1" outline="0" collapsedLevelsAreSubtotals="1" fieldPosition="0"/>
    </format>
    <format dxfId="27594">
      <pivotArea dataOnly="0" labelOnly="1" grandRow="1" outline="0" fieldPosition="0"/>
    </format>
    <format dxfId="27593">
      <pivotArea grandRow="1" outline="0" collapsedLevelsAreSubtotals="1" fieldPosition="0"/>
    </format>
    <format dxfId="27592">
      <pivotArea dataOnly="0" labelOnly="1" grandRow="1" outline="0" fieldPosition="0"/>
    </format>
    <format dxfId="27591">
      <pivotArea grandRow="1" outline="0" collapsedLevelsAreSubtotals="1" fieldPosition="0"/>
    </format>
    <format dxfId="27590">
      <pivotArea dataOnly="0" labelOnly="1" grandRow="1" outline="0" fieldPosition="0"/>
    </format>
    <format dxfId="27589">
      <pivotArea type="origin" dataOnly="0" labelOnly="1" outline="0" fieldPosition="0"/>
    </format>
    <format dxfId="27588">
      <pivotArea dataOnly="0" labelOnly="1" grandRow="1" outline="0" fieldPosition="0"/>
    </format>
    <format dxfId="27587">
      <pivotArea type="origin" dataOnly="0" labelOnly="1" outline="0" fieldPosition="0"/>
    </format>
    <format dxfId="27586">
      <pivotArea dataOnly="0" labelOnly="1" grandRow="1" outline="0" fieldPosition="0"/>
    </format>
    <format dxfId="27585">
      <pivotArea type="origin" dataOnly="0" labelOnly="1" outline="0" fieldPosition="0"/>
    </format>
    <format dxfId="27584">
      <pivotArea dataOnly="0" labelOnly="1" grandRow="1" outline="0" fieldPosition="0"/>
    </format>
    <format dxfId="27583">
      <pivotArea type="origin" dataOnly="0" labelOnly="1" outline="0" fieldPosition="0"/>
    </format>
    <format dxfId="27582">
      <pivotArea dataOnly="0" labelOnly="1" grandRow="1" outline="0" fieldPosition="0"/>
    </format>
    <format dxfId="27581">
      <pivotArea type="all" dataOnly="0" outline="0" fieldPosition="0"/>
    </format>
    <format dxfId="27580">
      <pivotArea outline="0" collapsedLevelsAreSubtotals="1" fieldPosition="0"/>
    </format>
    <format dxfId="27579">
      <pivotArea type="origin" dataOnly="0" labelOnly="1" outline="0" fieldPosition="0"/>
    </format>
    <format dxfId="27578">
      <pivotArea field="12" type="button" dataOnly="0" labelOnly="1" outline="0" axis="axisCol" fieldPosition="0"/>
    </format>
    <format dxfId="27577">
      <pivotArea type="topRight" dataOnly="0" labelOnly="1" outline="0" fieldPosition="0"/>
    </format>
    <format dxfId="27576">
      <pivotArea dataOnly="0" labelOnly="1" grandRow="1" outline="0" fieldPosition="0"/>
    </format>
    <format dxfId="27575">
      <pivotArea dataOnly="0" labelOnly="1" outline="0" fieldPosition="0">
        <references count="1">
          <reference field="12" count="0"/>
        </references>
      </pivotArea>
    </format>
    <format dxfId="27574">
      <pivotArea dataOnly="0" labelOnly="1" grandCol="1" outline="0" fieldPosition="0"/>
    </format>
    <format dxfId="27573">
      <pivotArea grandRow="1" outline="0" collapsedLevelsAreSubtotals="1" fieldPosition="0"/>
    </format>
    <format dxfId="27572">
      <pivotArea dataOnly="0" labelOnly="1" grandRow="1" outline="0" fieldPosition="0"/>
    </format>
    <format dxfId="27571">
      <pivotArea dataOnly="0" labelOnly="1" outline="0" fieldPosition="0">
        <references count="1">
          <reference field="12" count="3">
            <x v="0"/>
            <x v="1"/>
            <x v="3"/>
          </reference>
        </references>
      </pivotArea>
    </format>
    <format dxfId="27570">
      <pivotArea dataOnly="0" labelOnly="1" grandCol="1" outline="0" fieldPosition="0"/>
    </format>
    <format dxfId="27569">
      <pivotArea dataOnly="0" labelOnly="1" grandRow="1" outline="0" fieldPosition="0"/>
    </format>
    <format dxfId="27568">
      <pivotArea outline="0" collapsedLevelsAreSubtotals="1" fieldPosition="0"/>
    </format>
    <format dxfId="27567">
      <pivotArea dataOnly="0" labelOnly="1" grandRow="1" outline="0" fieldPosition="0"/>
    </format>
    <format dxfId="27566">
      <pivotArea dataOnly="0" labelOnly="1" outline="0" fieldPosition="0">
        <references count="1">
          <reference field="12" count="3">
            <x v="0"/>
            <x v="1"/>
            <x v="2"/>
          </reference>
        </references>
      </pivotArea>
    </format>
    <format dxfId="27565">
      <pivotArea dataOnly="0" labelOnly="1" grandCol="1" outline="0" fieldPosition="0"/>
    </format>
    <format dxfId="27564">
      <pivotArea outline="0" collapsedLevelsAreSubtotals="1" fieldPosition="0"/>
    </format>
    <format dxfId="27563">
      <pivotArea dataOnly="0" labelOnly="1" grandRow="1" outline="0" fieldPosition="0"/>
    </format>
    <format dxfId="27562">
      <pivotArea dataOnly="0" labelOnly="1" outline="0" fieldPosition="0">
        <references count="1">
          <reference field="12" count="3">
            <x v="0"/>
            <x v="1"/>
            <x v="2"/>
          </reference>
        </references>
      </pivotArea>
    </format>
    <format dxfId="27561">
      <pivotArea dataOnly="0" labelOnly="1" grandCol="1" outline="0" fieldPosition="0"/>
    </format>
    <format dxfId="27560">
      <pivotArea outline="0" collapsedLevelsAreSubtotals="1" fieldPosition="0"/>
    </format>
    <format dxfId="27559">
      <pivotArea dataOnly="0" labelOnly="1" grandRow="1" outline="0" fieldPosition="0"/>
    </format>
    <format dxfId="27558">
      <pivotArea dataOnly="0" labelOnly="1" outline="0" fieldPosition="0">
        <references count="1">
          <reference field="12" count="5">
            <x v="0"/>
            <x v="1"/>
            <x v="2"/>
            <x v="3"/>
            <x v="5"/>
          </reference>
        </references>
      </pivotArea>
    </format>
    <format dxfId="27557">
      <pivotArea dataOnly="0" labelOnly="1" grandCol="1" outline="0" fieldPosition="0"/>
    </format>
    <format dxfId="27556">
      <pivotArea outline="0" collapsedLevelsAreSubtotals="1" fieldPosition="0"/>
    </format>
    <format dxfId="27555">
      <pivotArea dataOnly="0" labelOnly="1" grandRow="1" outline="0" fieldPosition="0"/>
    </format>
    <format dxfId="27554">
      <pivotArea dataOnly="0" labelOnly="1" outline="0" fieldPosition="0">
        <references count="1">
          <reference field="12" count="5">
            <x v="0"/>
            <x v="1"/>
            <x v="2"/>
            <x v="3"/>
            <x v="5"/>
          </reference>
        </references>
      </pivotArea>
    </format>
    <format dxfId="27553">
      <pivotArea dataOnly="0" labelOnly="1" grandCol="1" outline="0" fieldPosition="0"/>
    </format>
    <format dxfId="27552">
      <pivotArea dataOnly="0" labelOnly="1" outline="0" fieldPosition="0">
        <references count="1">
          <reference field="12" count="5">
            <x v="0"/>
            <x v="1"/>
            <x v="2"/>
            <x v="3"/>
            <x v="5"/>
          </reference>
        </references>
      </pivotArea>
    </format>
    <format dxfId="27551">
      <pivotArea dataOnly="0" labelOnly="1" grandCol="1" outline="0" fieldPosition="0"/>
    </format>
    <format dxfId="27550">
      <pivotArea outline="0" collapsedLevelsAreSubtotals="1" fieldPosition="0"/>
    </format>
    <format dxfId="27549">
      <pivotArea dataOnly="0" labelOnly="1" grandRow="1" outline="0" fieldPosition="0"/>
    </format>
    <format dxfId="27548">
      <pivotArea dataOnly="0" labelOnly="1" outline="0" fieldPosition="0">
        <references count="1">
          <reference field="12" count="4">
            <x v="0"/>
            <x v="1"/>
            <x v="2"/>
            <x v="3"/>
          </reference>
        </references>
      </pivotArea>
    </format>
    <format dxfId="27547">
      <pivotArea dataOnly="0" labelOnly="1" grandCol="1" outline="0" fieldPosition="0"/>
    </format>
    <format dxfId="27546">
      <pivotArea outline="0" collapsedLevelsAreSubtotals="1" fieldPosition="0"/>
    </format>
    <format dxfId="27545">
      <pivotArea dataOnly="0" labelOnly="1" grandRow="1" outline="0" fieldPosition="0"/>
    </format>
    <format dxfId="27544">
      <pivotArea dataOnly="0" labelOnly="1" outline="0" fieldPosition="0">
        <references count="1">
          <reference field="12" count="4">
            <x v="0"/>
            <x v="1"/>
            <x v="2"/>
            <x v="3"/>
          </reference>
        </references>
      </pivotArea>
    </format>
    <format dxfId="27543">
      <pivotArea dataOnly="0" labelOnly="1" grandCol="1" outline="0" fieldPosition="0"/>
    </format>
    <format dxfId="27542">
      <pivotArea dataOnly="0" labelOnly="1" outline="0" fieldPosition="0">
        <references count="1">
          <reference field="12" count="4">
            <x v="0"/>
            <x v="1"/>
            <x v="2"/>
            <x v="3"/>
          </reference>
        </references>
      </pivotArea>
    </format>
    <format dxfId="27541">
      <pivotArea dataOnly="0" labelOnly="1" grandCol="1" outline="0" fieldPosition="0"/>
    </format>
    <format dxfId="27540">
      <pivotArea grandRow="1" outline="0" collapsedLevelsAreSubtotals="1" fieldPosition="0"/>
    </format>
    <format dxfId="27539">
      <pivotArea dataOnly="0" labelOnly="1" grandRow="1" outline="0" fieldPosition="0"/>
    </format>
    <format dxfId="27538">
      <pivotArea outline="0" collapsedLevelsAreSubtotals="1" fieldPosition="0"/>
    </format>
    <format dxfId="27537">
      <pivotArea dataOnly="0" labelOnly="1" grandRow="1" outline="0" fieldPosition="0"/>
    </format>
    <format dxfId="27536">
      <pivotArea dataOnly="0" labelOnly="1" outline="0" fieldPosition="0">
        <references count="1">
          <reference field="12" count="5">
            <x v="0"/>
            <x v="1"/>
            <x v="2"/>
            <x v="3"/>
            <x v="4"/>
          </reference>
        </references>
      </pivotArea>
    </format>
    <format dxfId="27535">
      <pivotArea dataOnly="0" labelOnly="1" grandCol="1" outline="0" fieldPosition="0"/>
    </format>
    <format dxfId="27534">
      <pivotArea outline="0" collapsedLevelsAreSubtotals="1" fieldPosition="0"/>
    </format>
    <format dxfId="27533">
      <pivotArea dataOnly="0" labelOnly="1" grandRow="1" outline="0" fieldPosition="0"/>
    </format>
    <format dxfId="27532">
      <pivotArea dataOnly="0" labelOnly="1" outline="0" fieldPosition="0">
        <references count="1">
          <reference field="12" count="5">
            <x v="0"/>
            <x v="1"/>
            <x v="2"/>
            <x v="3"/>
            <x v="4"/>
          </reference>
        </references>
      </pivotArea>
    </format>
    <format dxfId="27531">
      <pivotArea dataOnly="0" labelOnly="1" grandCol="1" outline="0" fieldPosition="0"/>
    </format>
    <format dxfId="27530">
      <pivotArea type="all" dataOnly="0" outline="0" fieldPosition="0"/>
    </format>
    <format dxfId="27529">
      <pivotArea outline="0" collapsedLevelsAreSubtotals="1" fieldPosition="0"/>
    </format>
    <format dxfId="27528">
      <pivotArea type="origin" dataOnly="0" labelOnly="1" outline="0" fieldPosition="0"/>
    </format>
    <format dxfId="27527">
      <pivotArea field="12" type="button" dataOnly="0" labelOnly="1" outline="0" axis="axisCol" fieldPosition="0"/>
    </format>
    <format dxfId="27526">
      <pivotArea type="topRight" dataOnly="0" labelOnly="1" outline="0" fieldPosition="0"/>
    </format>
    <format dxfId="27525">
      <pivotArea dataOnly="0" labelOnly="1" grandRow="1" outline="0" fieldPosition="0"/>
    </format>
    <format dxfId="27524">
      <pivotArea dataOnly="0" labelOnly="1" outline="0" fieldPosition="0">
        <references count="1">
          <reference field="12" count="5">
            <x v="0"/>
            <x v="1"/>
            <x v="2"/>
            <x v="3"/>
            <x v="4"/>
          </reference>
        </references>
      </pivotArea>
    </format>
    <format dxfId="27523">
      <pivotArea dataOnly="0" labelOnly="1" grandCol="1" outline="0" fieldPosition="0"/>
    </format>
    <format dxfId="27522">
      <pivotArea type="all" dataOnly="0" outline="0" fieldPosition="0"/>
    </format>
    <format dxfId="27521">
      <pivotArea outline="0" collapsedLevelsAreSubtotals="1" fieldPosition="0"/>
    </format>
    <format dxfId="27520">
      <pivotArea type="origin" dataOnly="0" labelOnly="1" outline="0" fieldPosition="0"/>
    </format>
    <format dxfId="27519">
      <pivotArea field="12" type="button" dataOnly="0" labelOnly="1" outline="0" axis="axisCol" fieldPosition="0"/>
    </format>
    <format dxfId="27518">
      <pivotArea type="topRight" dataOnly="0" labelOnly="1" outline="0" fieldPosition="0"/>
    </format>
    <format dxfId="27517">
      <pivotArea dataOnly="0" labelOnly="1" grandRow="1" outline="0" fieldPosition="0"/>
    </format>
    <format dxfId="27516">
      <pivotArea dataOnly="0" labelOnly="1" outline="0" fieldPosition="0">
        <references count="1">
          <reference field="12" count="5">
            <x v="0"/>
            <x v="1"/>
            <x v="2"/>
            <x v="3"/>
            <x v="4"/>
          </reference>
        </references>
      </pivotArea>
    </format>
    <format dxfId="27515">
      <pivotArea dataOnly="0" labelOnly="1" grandCol="1" outline="0" fieldPosition="0"/>
    </format>
    <format dxfId="27514">
      <pivotArea type="all" dataOnly="0" outline="0" fieldPosition="0"/>
    </format>
    <format dxfId="27513">
      <pivotArea outline="0" collapsedLevelsAreSubtotals="1" fieldPosition="0"/>
    </format>
    <format dxfId="27512">
      <pivotArea type="origin" dataOnly="0" labelOnly="1" outline="0" fieldPosition="0"/>
    </format>
    <format dxfId="27511">
      <pivotArea field="12" type="button" dataOnly="0" labelOnly="1" outline="0" axis="axisCol" fieldPosition="0"/>
    </format>
    <format dxfId="27510">
      <pivotArea type="topRight" dataOnly="0" labelOnly="1" outline="0" fieldPosition="0"/>
    </format>
    <format dxfId="27509">
      <pivotArea dataOnly="0" labelOnly="1" grandRow="1" outline="0" fieldPosition="0"/>
    </format>
    <format dxfId="27508">
      <pivotArea dataOnly="0" labelOnly="1" outline="0" fieldPosition="0">
        <references count="1">
          <reference field="12" count="5">
            <x v="0"/>
            <x v="1"/>
            <x v="2"/>
            <x v="3"/>
            <x v="4"/>
          </reference>
        </references>
      </pivotArea>
    </format>
    <format dxfId="27507">
      <pivotArea dataOnly="0" labelOnly="1" grandCol="1" outline="0" fieldPosition="0"/>
    </format>
    <format dxfId="27506">
      <pivotArea dataOnly="0" labelOnly="1" outline="0" fieldPosition="0">
        <references count="1">
          <reference field="12" count="5">
            <x v="0"/>
            <x v="1"/>
            <x v="2"/>
            <x v="3"/>
            <x v="4"/>
          </reference>
        </references>
      </pivotArea>
    </format>
    <format dxfId="27505">
      <pivotArea dataOnly="0" labelOnly="1" grandCol="1" outline="0" fieldPosition="0"/>
    </format>
    <format dxfId="27504">
      <pivotArea grandRow="1" outline="0" collapsedLevelsAreSubtotals="1" fieldPosition="0"/>
    </format>
    <format dxfId="27503">
      <pivotArea dataOnly="0" labelOnly="1" grandRow="1" outline="0" fieldPosition="0"/>
    </format>
    <format dxfId="27502">
      <pivotArea dataOnly="0" grandCol="1" outline="0" fieldPosition="0"/>
    </format>
    <format dxfId="27501">
      <pivotArea dataOnly="0" labelOnly="1" outline="0" fieldPosition="0">
        <references count="1">
          <reference field="12" count="5">
            <x v="0"/>
            <x v="1"/>
            <x v="2"/>
            <x v="4"/>
            <x v="5"/>
          </reference>
        </references>
      </pivotArea>
    </format>
    <format dxfId="27500">
      <pivotArea dataOnly="0" labelOnly="1" grandCol="1" outline="0" fieldPosition="0"/>
    </format>
    <format dxfId="27499">
      <pivotArea outline="0" collapsedLevelsAreSubtotals="1" fieldPosition="0"/>
    </format>
    <format dxfId="27498">
      <pivotArea dataOnly="0" labelOnly="1" grandRow="1" outline="0" fieldPosition="0"/>
    </format>
    <format dxfId="27497">
      <pivotArea dataOnly="0" labelOnly="1" outline="0" fieldPosition="0">
        <references count="1">
          <reference field="12" count="4">
            <x v="0"/>
            <x v="1"/>
            <x v="2"/>
            <x v="4"/>
          </reference>
        </references>
      </pivotArea>
    </format>
    <format dxfId="27496">
      <pivotArea dataOnly="0" labelOnly="1" grandCol="1" outline="0" fieldPosition="0"/>
    </format>
    <format dxfId="27495">
      <pivotArea outline="0" collapsedLevelsAreSubtotals="1" fieldPosition="0"/>
    </format>
    <format dxfId="27494">
      <pivotArea dataOnly="0" labelOnly="1" grandRow="1" outline="0" fieldPosition="0"/>
    </format>
    <format dxfId="27493">
      <pivotArea dataOnly="0" labelOnly="1" outline="0" fieldPosition="0">
        <references count="1">
          <reference field="12" count="4">
            <x v="0"/>
            <x v="1"/>
            <x v="2"/>
            <x v="3"/>
          </reference>
        </references>
      </pivotArea>
    </format>
    <format dxfId="27492">
      <pivotArea dataOnly="0" labelOnly="1" grandCol="1" outline="0" fieldPosition="0"/>
    </format>
    <format dxfId="27491">
      <pivotArea grandRow="1" outline="0" collapsedLevelsAreSubtotals="1" fieldPosition="0"/>
    </format>
    <format dxfId="27490">
      <pivotArea dataOnly="0" labelOnly="1" grandRow="1" outline="0" fieldPosition="0"/>
    </format>
    <format dxfId="27489">
      <pivotArea type="origin" dataOnly="0" labelOnly="1" outline="0" fieldPosition="0"/>
    </format>
    <format dxfId="27488">
      <pivotArea field="12" type="button" dataOnly="0" labelOnly="1" outline="0" axis="axisCol" fieldPosition="0"/>
    </format>
    <format dxfId="27487">
      <pivotArea type="topRight" dataOnly="0" labelOnly="1" outline="0" fieldPosition="0"/>
    </format>
    <format dxfId="27486">
      <pivotArea dataOnly="0" labelOnly="1" outline="0" fieldPosition="0">
        <references count="1">
          <reference field="12" count="4">
            <x v="0"/>
            <x v="1"/>
            <x v="2"/>
            <x v="3"/>
          </reference>
        </references>
      </pivotArea>
    </format>
    <format dxfId="27485">
      <pivotArea dataOnly="0" labelOnly="1" grandCol="1" outline="0" fieldPosition="0"/>
    </format>
    <format dxfId="27484">
      <pivotArea dataOnly="0" grandCol="1" outline="0" axis="axisCol" fieldPosition="0"/>
    </format>
    <format dxfId="27483">
      <pivotArea dataOnly="0" labelOnly="1" grandRow="1" outline="0" fieldPosition="0"/>
    </format>
    <format dxfId="27482">
      <pivotArea type="all" dataOnly="0" outline="0" fieldPosition="0"/>
    </format>
    <format dxfId="27481">
      <pivotArea outline="0" collapsedLevelsAreSubtotals="1" fieldPosition="0"/>
    </format>
    <format dxfId="27480">
      <pivotArea type="origin" dataOnly="0" labelOnly="1" outline="0" fieldPosition="0"/>
    </format>
    <format dxfId="27479">
      <pivotArea field="12" type="button" dataOnly="0" labelOnly="1" outline="0" axis="axisCol" fieldPosition="0"/>
    </format>
    <format dxfId="27478">
      <pivotArea type="topRight" dataOnly="0" labelOnly="1" outline="0" fieldPosition="0"/>
    </format>
    <format dxfId="27477">
      <pivotArea dataOnly="0" labelOnly="1" grandRow="1" outline="0" fieldPosition="0"/>
    </format>
    <format dxfId="27476">
      <pivotArea dataOnly="0" labelOnly="1" outline="0" fieldPosition="0">
        <references count="1">
          <reference field="12" count="4">
            <x v="0"/>
            <x v="1"/>
            <x v="2"/>
            <x v="3"/>
          </reference>
        </references>
      </pivotArea>
    </format>
    <format dxfId="27475">
      <pivotArea dataOnly="0" labelOnly="1" grandCol="1" outline="0" fieldPosition="0"/>
    </format>
    <format dxfId="27474">
      <pivotArea outline="0" collapsedLevelsAreSubtotals="1" fieldPosition="0"/>
    </format>
    <format dxfId="27473">
      <pivotArea dataOnly="0" labelOnly="1" grandRow="1" outline="0" fieldPosition="0"/>
    </format>
    <format dxfId="27472">
      <pivotArea dataOnly="0" labelOnly="1" outline="0" fieldPosition="0">
        <references count="1">
          <reference field="12" count="3">
            <x v="0"/>
            <x v="1"/>
            <x v="2"/>
          </reference>
        </references>
      </pivotArea>
    </format>
    <format dxfId="27471">
      <pivotArea dataOnly="0" labelOnly="1" grandCol="1" outline="0" fieldPosition="0"/>
    </format>
    <format dxfId="27470">
      <pivotArea outline="0" collapsedLevelsAreSubtotals="1" fieldPosition="0"/>
    </format>
    <format dxfId="27469">
      <pivotArea field="12" type="button" dataOnly="0" labelOnly="1" outline="0" axis="axisCol" fieldPosition="0"/>
    </format>
    <format dxfId="27468">
      <pivotArea type="topRight" dataOnly="0" labelOnly="1" outline="0" fieldPosition="0"/>
    </format>
    <format dxfId="27467">
      <pivotArea dataOnly="0" labelOnly="1" outline="0" fieldPosition="0">
        <references count="1">
          <reference field="12" count="2">
            <x v="0"/>
            <x v="1"/>
          </reference>
        </references>
      </pivotArea>
    </format>
    <format dxfId="27466">
      <pivotArea dataOnly="0" labelOnly="1" grandCol="1" outline="0" fieldPosition="0"/>
    </format>
    <format dxfId="27465">
      <pivotArea grandRow="1" outline="0" collapsedLevelsAreSubtotals="1" fieldPosition="0"/>
    </format>
    <format dxfId="27464">
      <pivotArea dataOnly="0" labelOnly="1" grandRow="1" outline="0" fieldPosition="0"/>
    </format>
    <format dxfId="27463">
      <pivotArea outline="0" collapsedLevelsAreSubtotals="1" fieldPosition="0"/>
    </format>
    <format dxfId="27462">
      <pivotArea dataOnly="0" labelOnly="1" grandRow="1" outline="0" fieldPosition="0"/>
    </format>
    <format dxfId="27461">
      <pivotArea dataOnly="0" labelOnly="1" outline="0" fieldPosition="0">
        <references count="1">
          <reference field="12" count="4">
            <x v="0"/>
            <x v="1"/>
            <x v="4"/>
            <x v="5"/>
          </reference>
        </references>
      </pivotArea>
    </format>
    <format dxfId="27460">
      <pivotArea dataOnly="0" labelOnly="1" grandCol="1" outline="0" fieldPosition="0"/>
    </format>
    <format dxfId="27459">
      <pivotArea outline="0" collapsedLevelsAreSubtotals="1" fieldPosition="0"/>
    </format>
    <format dxfId="27458">
      <pivotArea dataOnly="0" labelOnly="1" grandRow="1" outline="0" fieldPosition="0"/>
    </format>
    <format dxfId="27457">
      <pivotArea dataOnly="0" labelOnly="1" outline="0" fieldPosition="0">
        <references count="1">
          <reference field="12" count="4">
            <x v="0"/>
            <x v="1"/>
            <x v="4"/>
            <x v="5"/>
          </reference>
        </references>
      </pivotArea>
    </format>
    <format dxfId="27456">
      <pivotArea dataOnly="0" labelOnly="1" grandCol="1" outline="0" fieldPosition="0"/>
    </format>
    <format dxfId="27455">
      <pivotArea dataOnly="0" labelOnly="1" outline="0" fieldPosition="0">
        <references count="1">
          <reference field="12" count="4">
            <x v="0"/>
            <x v="1"/>
            <x v="4"/>
            <x v="5"/>
          </reference>
        </references>
      </pivotArea>
    </format>
    <format dxfId="27454">
      <pivotArea dataOnly="0" labelOnly="1" grandCol="1" outline="0" fieldPosition="0"/>
    </format>
    <format dxfId="27453">
      <pivotArea outline="0" collapsedLevelsAreSubtotals="1" fieldPosition="0"/>
    </format>
    <format dxfId="27452">
      <pivotArea dataOnly="0" labelOnly="1" grandRow="1" outline="0" fieldPosition="0"/>
    </format>
    <format dxfId="27451">
      <pivotArea dataOnly="0" labelOnly="1" outline="0" fieldPosition="0">
        <references count="1">
          <reference field="12" count="4">
            <x v="0"/>
            <x v="1"/>
            <x v="3"/>
            <x v="4"/>
          </reference>
        </references>
      </pivotArea>
    </format>
    <format dxfId="27450">
      <pivotArea dataOnly="0" labelOnly="1" grandCol="1" outline="0" fieldPosition="0"/>
    </format>
    <format dxfId="27449">
      <pivotArea outline="0" collapsedLevelsAreSubtotals="1" fieldPosition="0"/>
    </format>
    <format dxfId="27448">
      <pivotArea dataOnly="0" labelOnly="1" grandRow="1" outline="0" fieldPosition="0"/>
    </format>
    <format dxfId="27447">
      <pivotArea dataOnly="0" labelOnly="1" outline="0" fieldPosition="0">
        <references count="1">
          <reference field="12" count="4">
            <x v="0"/>
            <x v="1"/>
            <x v="3"/>
            <x v="4"/>
          </reference>
        </references>
      </pivotArea>
    </format>
    <format dxfId="27446">
      <pivotArea dataOnly="0" labelOnly="1" grandCol="1" outline="0" fieldPosition="0"/>
    </format>
    <format dxfId="27445">
      <pivotArea dataOnly="0" labelOnly="1" outline="0" fieldPosition="0">
        <references count="1">
          <reference field="12" count="4">
            <x v="0"/>
            <x v="1"/>
            <x v="3"/>
            <x v="4"/>
          </reference>
        </references>
      </pivotArea>
    </format>
    <format dxfId="27444">
      <pivotArea dataOnly="0" labelOnly="1" grandCol="1" outline="0" fieldPosition="0"/>
    </format>
    <format dxfId="27443">
      <pivotArea grandRow="1" outline="0" collapsedLevelsAreSubtotals="1" fieldPosition="0"/>
    </format>
    <format dxfId="27442">
      <pivotArea dataOnly="0" labelOnly="1" grandRow="1" outline="0" fieldPosition="0"/>
    </format>
    <format dxfId="27441">
      <pivotArea outline="0" collapsedLevelsAreSubtotals="1" fieldPosition="0"/>
    </format>
    <format dxfId="27440">
      <pivotArea dataOnly="0" labelOnly="1" grandRow="1" outline="0" fieldPosition="0"/>
    </format>
    <format dxfId="27439">
      <pivotArea dataOnly="0" labelOnly="1" outline="0" fieldPosition="0">
        <references count="1">
          <reference field="12" count="3">
            <x v="0"/>
            <x v="1"/>
            <x v="2"/>
          </reference>
        </references>
      </pivotArea>
    </format>
    <format dxfId="27438">
      <pivotArea dataOnly="0" labelOnly="1" grandCol="1" outline="0" fieldPosition="0"/>
    </format>
    <format dxfId="27437">
      <pivotArea outline="0" collapsedLevelsAreSubtotals="1" fieldPosition="0"/>
    </format>
    <format dxfId="27436">
      <pivotArea dataOnly="0" labelOnly="1" grandRow="1" outline="0" fieldPosition="0"/>
    </format>
    <format dxfId="27435">
      <pivotArea dataOnly="0" labelOnly="1" outline="0" fieldPosition="0">
        <references count="1">
          <reference field="12" count="3">
            <x v="0"/>
            <x v="1"/>
            <x v="2"/>
          </reference>
        </references>
      </pivotArea>
    </format>
    <format dxfId="27434">
      <pivotArea dataOnly="0" labelOnly="1" grandCol="1" outline="0" fieldPosition="0"/>
    </format>
    <format dxfId="27433">
      <pivotArea dataOnly="0" labelOnly="1" outline="0" fieldPosition="0">
        <references count="1">
          <reference field="12" count="3">
            <x v="0"/>
            <x v="1"/>
            <x v="2"/>
          </reference>
        </references>
      </pivotArea>
    </format>
    <format dxfId="27432">
      <pivotArea dataOnly="0" labelOnly="1" grandCol="1" outline="0" fieldPosition="0"/>
    </format>
    <format dxfId="27431">
      <pivotArea outline="0" collapsedLevelsAreSubtotals="1" fieldPosition="0"/>
    </format>
    <format dxfId="27430">
      <pivotArea dataOnly="0" labelOnly="1" grandRow="1" outline="0" fieldPosition="0"/>
    </format>
    <format dxfId="27429">
      <pivotArea dataOnly="0" labelOnly="1" outline="0" fieldPosition="0">
        <references count="1">
          <reference field="12" count="3">
            <x v="0"/>
            <x v="1"/>
            <x v="2"/>
          </reference>
        </references>
      </pivotArea>
    </format>
    <format dxfId="27428">
      <pivotArea dataOnly="0" labelOnly="1" grandCol="1" outline="0" fieldPosition="0"/>
    </format>
    <format dxfId="27427">
      <pivotArea outline="0" collapsedLevelsAreSubtotals="1" fieldPosition="0"/>
    </format>
    <format dxfId="27426">
      <pivotArea dataOnly="0" labelOnly="1" grandRow="1" outline="0" fieldPosition="0"/>
    </format>
    <format dxfId="27425">
      <pivotArea dataOnly="0" labelOnly="1" outline="0" fieldPosition="0">
        <references count="1">
          <reference field="12" count="3">
            <x v="0"/>
            <x v="1"/>
            <x v="2"/>
          </reference>
        </references>
      </pivotArea>
    </format>
    <format dxfId="27424">
      <pivotArea dataOnly="0" labelOnly="1" grandCol="1" outline="0" fieldPosition="0"/>
    </format>
    <format dxfId="27423">
      <pivotArea dataOnly="0" labelOnly="1" outline="0" fieldPosition="0">
        <references count="1">
          <reference field="12" count="3">
            <x v="0"/>
            <x v="1"/>
            <x v="2"/>
          </reference>
        </references>
      </pivotArea>
    </format>
    <format dxfId="27422">
      <pivotArea dataOnly="0" labelOnly="1" grandCol="1" outline="0" fieldPosition="0"/>
    </format>
    <format dxfId="27421">
      <pivotArea grandRow="1" outline="0" collapsedLevelsAreSubtotals="1" fieldPosition="0"/>
    </format>
    <format dxfId="27420">
      <pivotArea dataOnly="0" labelOnly="1" grandRow="1" outline="0" fieldPosition="0"/>
    </format>
    <format dxfId="27419">
      <pivotArea outline="0" collapsedLevelsAreSubtotals="1" fieldPosition="0"/>
    </format>
    <format dxfId="27418">
      <pivotArea dataOnly="0" labelOnly="1" grandRow="1" outline="0" fieldPosition="0"/>
    </format>
    <format dxfId="27417">
      <pivotArea dataOnly="0" labelOnly="1" outline="0" fieldPosition="0">
        <references count="1">
          <reference field="12" count="3">
            <x v="0"/>
            <x v="1"/>
            <x v="3"/>
          </reference>
        </references>
      </pivotArea>
    </format>
    <format dxfId="27416">
      <pivotArea dataOnly="0" labelOnly="1" grandCol="1" outline="0" fieldPosition="0"/>
    </format>
    <format dxfId="27415">
      <pivotArea outline="0" collapsedLevelsAreSubtotals="1" fieldPosition="0"/>
    </format>
    <format dxfId="27414">
      <pivotArea dataOnly="0" labelOnly="1" grandRow="1" outline="0" fieldPosition="0"/>
    </format>
    <format dxfId="27413">
      <pivotArea dataOnly="0" labelOnly="1" outline="0" fieldPosition="0">
        <references count="1">
          <reference field="12" count="3">
            <x v="0"/>
            <x v="1"/>
            <x v="3"/>
          </reference>
        </references>
      </pivotArea>
    </format>
    <format dxfId="27412">
      <pivotArea dataOnly="0" labelOnly="1" grandCol="1" outline="0" fieldPosition="0"/>
    </format>
    <format dxfId="27411">
      <pivotArea dataOnly="0" labelOnly="1" outline="0" fieldPosition="0">
        <references count="1">
          <reference field="12" count="3">
            <x v="0"/>
            <x v="1"/>
            <x v="3"/>
          </reference>
        </references>
      </pivotArea>
    </format>
    <format dxfId="27410">
      <pivotArea dataOnly="0" labelOnly="1" grandCol="1" outline="0" fieldPosition="0"/>
    </format>
    <format dxfId="27409">
      <pivotArea grandRow="1" outline="0" collapsedLevelsAreSubtotals="1" fieldPosition="0"/>
    </format>
    <format dxfId="27408">
      <pivotArea dataOnly="0" labelOnly="1" grandRow="1" outline="0" fieldPosition="0"/>
    </format>
    <format dxfId="27407">
      <pivotArea grandCol="1" outline="0" collapsedLevelsAreSubtotals="1" fieldPosition="0"/>
    </format>
    <format dxfId="27406">
      <pivotArea dataOnly="0" labelOnly="1" grandCol="1" outline="0" fieldPosition="0"/>
    </format>
    <format dxfId="27405">
      <pivotArea outline="0" collapsedLevelsAreSubtotals="1" fieldPosition="0"/>
    </format>
    <format dxfId="27404">
      <pivotArea dataOnly="0" labelOnly="1" grandRow="1" outline="0" fieldPosition="0"/>
    </format>
    <format dxfId="27403">
      <pivotArea dataOnly="0" labelOnly="1" outline="0" fieldPosition="0">
        <references count="1">
          <reference field="12" count="3">
            <x v="0"/>
            <x v="2"/>
            <x v="4"/>
          </reference>
        </references>
      </pivotArea>
    </format>
    <format dxfId="27402">
      <pivotArea dataOnly="0" labelOnly="1" grandCol="1" outline="0" fieldPosition="0"/>
    </format>
    <format dxfId="27401">
      <pivotArea outline="0" collapsedLevelsAreSubtotals="1" fieldPosition="0"/>
    </format>
    <format dxfId="27400">
      <pivotArea dataOnly="0" labelOnly="1" grandRow="1" outline="0" fieldPosition="0"/>
    </format>
    <format dxfId="27399">
      <pivotArea dataOnly="0" labelOnly="1" outline="0" fieldPosition="0">
        <references count="1">
          <reference field="12" count="3">
            <x v="0"/>
            <x v="2"/>
            <x v="4"/>
          </reference>
        </references>
      </pivotArea>
    </format>
    <format dxfId="27398">
      <pivotArea dataOnly="0" labelOnly="1" grandCol="1" outline="0" fieldPosition="0"/>
    </format>
    <format dxfId="27397">
      <pivotArea outline="0" collapsedLevelsAreSubtotals="1" fieldPosition="0"/>
    </format>
    <format dxfId="27396">
      <pivotArea dataOnly="0" labelOnly="1" grandRow="1" outline="0" fieldPosition="0"/>
    </format>
    <format dxfId="27395">
      <pivotArea dataOnly="0" labelOnly="1" outline="0" fieldPosition="0">
        <references count="1">
          <reference field="12" count="4">
            <x v="0"/>
            <x v="1"/>
            <x v="3"/>
            <x v="5"/>
          </reference>
        </references>
      </pivotArea>
    </format>
    <format dxfId="27394">
      <pivotArea dataOnly="0" labelOnly="1" grandCol="1" outline="0" fieldPosition="0"/>
    </format>
    <format dxfId="27393">
      <pivotArea outline="0" collapsedLevelsAreSubtotals="1" fieldPosition="0"/>
    </format>
    <format dxfId="27392">
      <pivotArea dataOnly="0" labelOnly="1" grandRow="1" outline="0" fieldPosition="0"/>
    </format>
    <format dxfId="27391">
      <pivotArea dataOnly="0" labelOnly="1" outline="0" fieldPosition="0">
        <references count="1">
          <reference field="12" count="4">
            <x v="0"/>
            <x v="1"/>
            <x v="3"/>
            <x v="5"/>
          </reference>
        </references>
      </pivotArea>
    </format>
    <format dxfId="27390">
      <pivotArea dataOnly="0" labelOnly="1" grandCol="1" outline="0" fieldPosition="0"/>
    </format>
    <format dxfId="27389">
      <pivotArea outline="0" collapsedLevelsAreSubtotals="1" fieldPosition="0"/>
    </format>
    <format dxfId="27388">
      <pivotArea dataOnly="0" labelOnly="1" grandRow="1" outline="0" fieldPosition="0"/>
    </format>
    <format dxfId="27387">
      <pivotArea dataOnly="0" labelOnly="1" outline="0" fieldPosition="0">
        <references count="1">
          <reference field="12" count="3">
            <x v="0"/>
            <x v="1"/>
            <x v="4"/>
          </reference>
        </references>
      </pivotArea>
    </format>
    <format dxfId="27386">
      <pivotArea dataOnly="0" labelOnly="1" grandCol="1" outline="0" fieldPosition="0"/>
    </format>
    <format dxfId="27385">
      <pivotArea outline="0" collapsedLevelsAreSubtotals="1" fieldPosition="0"/>
    </format>
    <format dxfId="27384">
      <pivotArea dataOnly="0" labelOnly="1" grandRow="1" outline="0" fieldPosition="0"/>
    </format>
    <format dxfId="27383">
      <pivotArea dataOnly="0" labelOnly="1" outline="0" fieldPosition="0">
        <references count="1">
          <reference field="12" count="3">
            <x v="0"/>
            <x v="1"/>
            <x v="4"/>
          </reference>
        </references>
      </pivotArea>
    </format>
    <format dxfId="27382">
      <pivotArea dataOnly="0" labelOnly="1" grandCol="1" outline="0" fieldPosition="0"/>
    </format>
    <format dxfId="27381">
      <pivotArea grandRow="1" outline="0" collapsedLevelsAreSubtotals="1" fieldPosition="0"/>
    </format>
    <format dxfId="27380">
      <pivotArea dataOnly="0" labelOnly="1" grandRow="1" outline="0" fieldPosition="0"/>
    </format>
    <format dxfId="27379">
      <pivotArea dataOnly="0" labelOnly="1" outline="0" fieldPosition="0">
        <references count="1">
          <reference field="12" count="3">
            <x v="0"/>
            <x v="1"/>
            <x v="4"/>
          </reference>
        </references>
      </pivotArea>
    </format>
    <format dxfId="27378">
      <pivotArea dataOnly="0" labelOnly="1" grandCol="1" outline="0" fieldPosition="0"/>
    </format>
    <format dxfId="27377">
      <pivotArea grandCol="1" outline="0" collapsedLevelsAreSubtotals="1" fieldPosition="0"/>
    </format>
    <format dxfId="27376">
      <pivotArea dataOnly="0" labelOnly="1" grandCol="1" outline="0" fieldPosition="0"/>
    </format>
    <format dxfId="27375">
      <pivotArea outline="0" collapsedLevelsAreSubtotals="1" fieldPosition="0"/>
    </format>
    <format dxfId="27374">
      <pivotArea dataOnly="0" labelOnly="1" grandRow="1" outline="0" fieldPosition="0"/>
    </format>
    <format dxfId="27373">
      <pivotArea dataOnly="0" labelOnly="1" outline="0" fieldPosition="0">
        <references count="1">
          <reference field="12" count="5">
            <x v="0"/>
            <x v="1"/>
            <x v="2"/>
            <x v="3"/>
            <x v="5"/>
          </reference>
        </references>
      </pivotArea>
    </format>
    <format dxfId="27372">
      <pivotArea dataOnly="0" labelOnly="1" grandCol="1" outline="0" fieldPosition="0"/>
    </format>
    <format dxfId="27371">
      <pivotArea outline="0" collapsedLevelsAreSubtotals="1" fieldPosition="0"/>
    </format>
    <format dxfId="27370">
      <pivotArea dataOnly="0" labelOnly="1" grandRow="1" outline="0" fieldPosition="0"/>
    </format>
    <format dxfId="27369">
      <pivotArea dataOnly="0" labelOnly="1" outline="0" fieldPosition="0">
        <references count="1">
          <reference field="12" count="5">
            <x v="0"/>
            <x v="1"/>
            <x v="2"/>
            <x v="3"/>
            <x v="5"/>
          </reference>
        </references>
      </pivotArea>
    </format>
    <format dxfId="27368">
      <pivotArea dataOnly="0" labelOnly="1" grandCol="1" outline="0" fieldPosition="0"/>
    </format>
    <format dxfId="27367">
      <pivotArea outline="0" collapsedLevelsAreSubtotals="1" fieldPosition="0"/>
    </format>
    <format dxfId="27366">
      <pivotArea dataOnly="0" labelOnly="1" grandRow="1" outline="0" fieldPosition="0"/>
    </format>
    <format dxfId="27365">
      <pivotArea dataOnly="0" labelOnly="1" outline="0" fieldPosition="0">
        <references count="1">
          <reference field="12" count="3">
            <x v="0"/>
            <x v="1"/>
            <x v="2"/>
          </reference>
        </references>
      </pivotArea>
    </format>
    <format dxfId="27364">
      <pivotArea dataOnly="0" labelOnly="1" grandCol="1" outline="0" fieldPosition="0"/>
    </format>
    <format dxfId="27363">
      <pivotArea outline="0" collapsedLevelsAreSubtotals="1" fieldPosition="0"/>
    </format>
    <format dxfId="27362">
      <pivotArea dataOnly="0" labelOnly="1" grandRow="1" outline="0" fieldPosition="0"/>
    </format>
    <format dxfId="27361">
      <pivotArea dataOnly="0" labelOnly="1" outline="0" fieldPosition="0">
        <references count="1">
          <reference field="12" count="3">
            <x v="0"/>
            <x v="1"/>
            <x v="2"/>
          </reference>
        </references>
      </pivotArea>
    </format>
    <format dxfId="27360">
      <pivotArea dataOnly="0" labelOnly="1" grandCol="1" outline="0" fieldPosition="0"/>
    </format>
    <format dxfId="27359">
      <pivotArea dataOnly="0" labelOnly="1" outline="0" fieldPosition="0">
        <references count="1">
          <reference field="12" count="3">
            <x v="0"/>
            <x v="1"/>
            <x v="2"/>
          </reference>
        </references>
      </pivotArea>
    </format>
    <format dxfId="27358">
      <pivotArea dataOnly="0" labelOnly="1" grandCol="1" outline="0" fieldPosition="0"/>
    </format>
    <format dxfId="27357">
      <pivotArea grandRow="1" outline="0" collapsedLevelsAreSubtotals="1" fieldPosition="0"/>
    </format>
    <format dxfId="27356">
      <pivotArea dataOnly="0" labelOnly="1" grandRow="1" outline="0" fieldPosition="0"/>
    </format>
    <format dxfId="27355">
      <pivotArea outline="0" collapsedLevelsAreSubtotals="1" fieldPosition="0"/>
    </format>
    <format dxfId="27354">
      <pivotArea dataOnly="0" labelOnly="1" grandRow="1" outline="0" fieldPosition="0"/>
    </format>
    <format dxfId="27353">
      <pivotArea dataOnly="0" labelOnly="1" outline="0" fieldPosition="0">
        <references count="1">
          <reference field="12" count="3">
            <x v="0"/>
            <x v="1"/>
            <x v="3"/>
          </reference>
        </references>
      </pivotArea>
    </format>
    <format dxfId="27352">
      <pivotArea dataOnly="0" labelOnly="1" grandCol="1" outline="0" fieldPosition="0"/>
    </format>
    <format dxfId="27351">
      <pivotArea outline="0" collapsedLevelsAreSubtotals="1" fieldPosition="0"/>
    </format>
    <format dxfId="27350">
      <pivotArea dataOnly="0" labelOnly="1" grandRow="1" outline="0" fieldPosition="0"/>
    </format>
    <format dxfId="27349">
      <pivotArea dataOnly="0" labelOnly="1" outline="0" fieldPosition="0">
        <references count="1">
          <reference field="12" count="3">
            <x v="0"/>
            <x v="1"/>
            <x v="3"/>
          </reference>
        </references>
      </pivotArea>
    </format>
    <format dxfId="27348">
      <pivotArea dataOnly="0" labelOnly="1" grandCol="1" outline="0" fieldPosition="0"/>
    </format>
    <format dxfId="27347">
      <pivotArea dataOnly="0" labelOnly="1" outline="0" fieldPosition="0">
        <references count="1">
          <reference field="12" count="3">
            <x v="0"/>
            <x v="1"/>
            <x v="3"/>
          </reference>
        </references>
      </pivotArea>
    </format>
    <format dxfId="27346">
      <pivotArea dataOnly="0" labelOnly="1" grandCol="1" outline="0" fieldPosition="0"/>
    </format>
    <format dxfId="27345">
      <pivotArea grandRow="1" outline="0" collapsedLevelsAreSubtotals="1" fieldPosition="0"/>
    </format>
    <format dxfId="27344">
      <pivotArea dataOnly="0" labelOnly="1" grandRow="1" outline="0" fieldPosition="0"/>
    </format>
    <format dxfId="27343">
      <pivotArea outline="0" collapsedLevelsAreSubtotals="1" fieldPosition="0"/>
    </format>
    <format dxfId="27342">
      <pivotArea dataOnly="0" labelOnly="1" grandRow="1" outline="0" fieldPosition="0"/>
    </format>
    <format dxfId="27341">
      <pivotArea dataOnly="0" labelOnly="1" outline="0" fieldPosition="0">
        <references count="1">
          <reference field="12" count="3">
            <x v="0"/>
            <x v="2"/>
            <x v="5"/>
          </reference>
        </references>
      </pivotArea>
    </format>
    <format dxfId="27340">
      <pivotArea dataOnly="0" labelOnly="1" grandCol="1" outline="0" fieldPosition="0"/>
    </format>
    <format dxfId="27339">
      <pivotArea outline="0" collapsedLevelsAreSubtotals="1" fieldPosition="0"/>
    </format>
    <format dxfId="27338">
      <pivotArea dataOnly="0" labelOnly="1" grandRow="1" outline="0" fieldPosition="0"/>
    </format>
    <format dxfId="27337">
      <pivotArea dataOnly="0" labelOnly="1" outline="0" fieldPosition="0">
        <references count="1">
          <reference field="12" count="3">
            <x v="0"/>
            <x v="2"/>
            <x v="5"/>
          </reference>
        </references>
      </pivotArea>
    </format>
    <format dxfId="27336">
      <pivotArea dataOnly="0" labelOnly="1" grandCol="1" outline="0" fieldPosition="0"/>
    </format>
    <format dxfId="27335">
      <pivotArea dataOnly="0" labelOnly="1" outline="0" fieldPosition="0">
        <references count="1">
          <reference field="12" count="3">
            <x v="0"/>
            <x v="1"/>
            <x v="2"/>
          </reference>
        </references>
      </pivotArea>
    </format>
    <format dxfId="27334">
      <pivotArea dataOnly="0" labelOnly="1" grandCol="1" outline="0" fieldPosition="0"/>
    </format>
    <format dxfId="27333">
      <pivotArea dataOnly="0" labelOnly="1" outline="0" fieldPosition="0">
        <references count="1">
          <reference field="12" count="3">
            <x v="0"/>
            <x v="1"/>
            <x v="2"/>
          </reference>
        </references>
      </pivotArea>
    </format>
    <format dxfId="27332">
      <pivotArea dataOnly="0" labelOnly="1" grandCol="1" outline="0" fieldPosition="0"/>
    </format>
    <format dxfId="27331">
      <pivotArea dataOnly="0" labelOnly="1" outline="0" fieldPosition="0">
        <references count="1">
          <reference field="12" count="3">
            <x v="0"/>
            <x v="1"/>
            <x v="2"/>
          </reference>
        </references>
      </pivotArea>
    </format>
    <format dxfId="27330">
      <pivotArea dataOnly="0" labelOnly="1" grandCol="1" outline="0" fieldPosition="0"/>
    </format>
    <format dxfId="27329">
      <pivotArea outline="0" collapsedLevelsAreSubtotals="1" fieldPosition="0"/>
    </format>
    <format dxfId="27328">
      <pivotArea dataOnly="0" labelOnly="1" grandRow="1" outline="0" fieldPosition="0"/>
    </format>
    <format dxfId="27327">
      <pivotArea dataOnly="0" labelOnly="1" outline="0" fieldPosition="0">
        <references count="1">
          <reference field="12" count="3">
            <x v="0"/>
            <x v="1"/>
            <x v="2"/>
          </reference>
        </references>
      </pivotArea>
    </format>
    <format dxfId="27326">
      <pivotArea dataOnly="0" labelOnly="1" grandCol="1" outline="0" fieldPosition="0"/>
    </format>
    <format dxfId="27325">
      <pivotArea outline="0" collapsedLevelsAreSubtotals="1" fieldPosition="0"/>
    </format>
    <format dxfId="27324">
      <pivotArea dataOnly="0" labelOnly="1" grandRow="1" outline="0" fieldPosition="0"/>
    </format>
    <format dxfId="27323">
      <pivotArea dataOnly="0" labelOnly="1" outline="0" fieldPosition="0">
        <references count="1">
          <reference field="12" count="3">
            <x v="0"/>
            <x v="1"/>
            <x v="2"/>
          </reference>
        </references>
      </pivotArea>
    </format>
    <format dxfId="27322">
      <pivotArea dataOnly="0" labelOnly="1" grandCol="1" outline="0" fieldPosition="0"/>
    </format>
    <format dxfId="27321">
      <pivotArea dataOnly="0" labelOnly="1" outline="0" fieldPosition="0">
        <references count="1">
          <reference field="12" count="3">
            <x v="0"/>
            <x v="1"/>
            <x v="2"/>
          </reference>
        </references>
      </pivotArea>
    </format>
    <format dxfId="27320">
      <pivotArea dataOnly="0" labelOnly="1" grandCol="1" outline="0" fieldPosition="0"/>
    </format>
    <format dxfId="27319">
      <pivotArea grandRow="1" outline="0" collapsedLevelsAreSubtotals="1" fieldPosition="0"/>
    </format>
    <format dxfId="27318">
      <pivotArea dataOnly="0" labelOnly="1" grandRow="1" outline="0" fieldPosition="0"/>
    </format>
    <format dxfId="27317">
      <pivotArea outline="0" collapsedLevelsAreSubtotals="1" fieldPosition="0"/>
    </format>
    <format dxfId="27316">
      <pivotArea dataOnly="0" labelOnly="1" grandRow="1" outline="0" fieldPosition="0"/>
    </format>
    <format dxfId="27315">
      <pivotArea dataOnly="0" labelOnly="1" outline="0" fieldPosition="0">
        <references count="1">
          <reference field="12" count="3">
            <x v="0"/>
            <x v="1"/>
            <x v="3"/>
          </reference>
        </references>
      </pivotArea>
    </format>
    <format dxfId="27314">
      <pivotArea dataOnly="0" labelOnly="1" grandCol="1" outline="0" fieldPosition="0"/>
    </format>
    <format dxfId="27313">
      <pivotArea outline="0" collapsedLevelsAreSubtotals="1" fieldPosition="0"/>
    </format>
    <format dxfId="27312">
      <pivotArea dataOnly="0" labelOnly="1" grandRow="1" outline="0" fieldPosition="0"/>
    </format>
    <format dxfId="27311">
      <pivotArea dataOnly="0" labelOnly="1" outline="0" fieldPosition="0">
        <references count="1">
          <reference field="12" count="3">
            <x v="0"/>
            <x v="1"/>
            <x v="3"/>
          </reference>
        </references>
      </pivotArea>
    </format>
    <format dxfId="27310">
      <pivotArea dataOnly="0" labelOnly="1" grandCol="1" outline="0" fieldPosition="0"/>
    </format>
    <format dxfId="27309">
      <pivotArea dataOnly="0" labelOnly="1" outline="0" fieldPosition="0">
        <references count="1">
          <reference field="12" count="3">
            <x v="0"/>
            <x v="1"/>
            <x v="3"/>
          </reference>
        </references>
      </pivotArea>
    </format>
    <format dxfId="27308">
      <pivotArea dataOnly="0" labelOnly="1" grandCol="1" outline="0" fieldPosition="0"/>
    </format>
    <format dxfId="27307">
      <pivotArea grandRow="1" outline="0" collapsedLevelsAreSubtotals="1" fieldPosition="0"/>
    </format>
    <format dxfId="27306">
      <pivotArea dataOnly="0" labelOnly="1" grandRow="1" outline="0" fieldPosition="0"/>
    </format>
    <format dxfId="27305">
      <pivotArea type="all" dataOnly="0" outline="0" fieldPosition="0"/>
    </format>
    <format dxfId="27304">
      <pivotArea outline="0" collapsedLevelsAreSubtotals="1" fieldPosition="0"/>
    </format>
    <format dxfId="27303">
      <pivotArea type="origin" dataOnly="0" labelOnly="1" outline="0" fieldPosition="0"/>
    </format>
    <format dxfId="27302">
      <pivotArea field="12" type="button" dataOnly="0" labelOnly="1" outline="0" axis="axisCol" fieldPosition="0"/>
    </format>
    <format dxfId="27301">
      <pivotArea type="topRight" dataOnly="0" labelOnly="1" outline="0" fieldPosition="0"/>
    </format>
    <format dxfId="27300">
      <pivotArea dataOnly="0" labelOnly="1" grandRow="1" outline="0" fieldPosition="0"/>
    </format>
    <format dxfId="27299">
      <pivotArea dataOnly="0" labelOnly="1" outline="0" fieldPosition="0">
        <references count="1">
          <reference field="12" count="3">
            <x v="0"/>
            <x v="3"/>
            <x v="5"/>
          </reference>
        </references>
      </pivotArea>
    </format>
    <format dxfId="27298">
      <pivotArea dataOnly="0" labelOnly="1" grandCol="1" outline="0" fieldPosition="0"/>
    </format>
    <format dxfId="27297">
      <pivotArea type="all" dataOnly="0" outline="0" fieldPosition="0"/>
    </format>
    <format dxfId="27296">
      <pivotArea outline="0" collapsedLevelsAreSubtotals="1" fieldPosition="0"/>
    </format>
    <format dxfId="27295">
      <pivotArea type="origin" dataOnly="0" labelOnly="1" outline="0" fieldPosition="0"/>
    </format>
    <format dxfId="27294">
      <pivotArea field="12" type="button" dataOnly="0" labelOnly="1" outline="0" axis="axisCol" fieldPosition="0"/>
    </format>
    <format dxfId="27293">
      <pivotArea type="topRight" dataOnly="0" labelOnly="1" outline="0" fieldPosition="0"/>
    </format>
    <format dxfId="27292">
      <pivotArea dataOnly="0" labelOnly="1" grandRow="1" outline="0" fieldPosition="0"/>
    </format>
    <format dxfId="27291">
      <pivotArea dataOnly="0" labelOnly="1" outline="0" fieldPosition="0">
        <references count="1">
          <reference field="12" count="3">
            <x v="0"/>
            <x v="3"/>
            <x v="5"/>
          </reference>
        </references>
      </pivotArea>
    </format>
    <format dxfId="27290">
      <pivotArea dataOnly="0" labelOnly="1" grandCol="1" outline="0" fieldPosition="0"/>
    </format>
    <format dxfId="27289">
      <pivotArea outline="0" collapsedLevelsAreSubtotals="1" fieldPosition="0"/>
    </format>
    <format dxfId="27288">
      <pivotArea dataOnly="0" labelOnly="1" grandRow="1" outline="0" fieldPosition="0"/>
    </format>
    <format dxfId="27287">
      <pivotArea dataOnly="0" labelOnly="1" outline="0" fieldPosition="0">
        <references count="1">
          <reference field="12" count="3">
            <x v="0"/>
            <x v="3"/>
            <x v="5"/>
          </reference>
        </references>
      </pivotArea>
    </format>
    <format dxfId="27286">
      <pivotArea dataOnly="0" labelOnly="1" grandCol="1" outline="0" fieldPosition="0"/>
    </format>
    <format dxfId="27285">
      <pivotArea outline="0" collapsedLevelsAreSubtotals="1" fieldPosition="0"/>
    </format>
    <format dxfId="27284">
      <pivotArea dataOnly="0" labelOnly="1" grandRow="1" outline="0" fieldPosition="0"/>
    </format>
    <format dxfId="27283">
      <pivotArea dataOnly="0" labelOnly="1" outline="0" fieldPosition="0">
        <references count="1">
          <reference field="12" count="3">
            <x v="0"/>
            <x v="3"/>
            <x v="5"/>
          </reference>
        </references>
      </pivotArea>
    </format>
    <format dxfId="27282">
      <pivotArea dataOnly="0" labelOnly="1" grandCol="1" outline="0" fieldPosition="0"/>
    </format>
    <format dxfId="27281">
      <pivotArea outline="0" collapsedLevelsAreSubtotals="1" fieldPosition="0"/>
    </format>
    <format dxfId="27280">
      <pivotArea dataOnly="0" labelOnly="1" grandRow="1" outline="0" fieldPosition="0"/>
    </format>
    <format dxfId="27279">
      <pivotArea dataOnly="0" labelOnly="1" outline="0" fieldPosition="0">
        <references count="1">
          <reference field="12" count="4">
            <x v="0"/>
            <x v="1"/>
            <x v="3"/>
            <x v="5"/>
          </reference>
        </references>
      </pivotArea>
    </format>
    <format dxfId="27278">
      <pivotArea dataOnly="0" labelOnly="1" grandCol="1" outline="0" fieldPosition="0"/>
    </format>
    <format dxfId="27277">
      <pivotArea outline="0" collapsedLevelsAreSubtotals="1" fieldPosition="0"/>
    </format>
    <format dxfId="27276">
      <pivotArea dataOnly="0" labelOnly="1" grandRow="1" outline="0" fieldPosition="0"/>
    </format>
    <format dxfId="27275">
      <pivotArea dataOnly="0" labelOnly="1" outline="0" fieldPosition="0">
        <references count="1">
          <reference field="12" count="4">
            <x v="0"/>
            <x v="1"/>
            <x v="3"/>
            <x v="5"/>
          </reference>
        </references>
      </pivotArea>
    </format>
    <format dxfId="27274">
      <pivotArea dataOnly="0" labelOnly="1" grandCol="1" outline="0" fieldPosition="0"/>
    </format>
    <format dxfId="27273">
      <pivotArea outline="0" collapsedLevelsAreSubtotals="1" fieldPosition="0"/>
    </format>
    <format dxfId="27272">
      <pivotArea dataOnly="0" labelOnly="1" grandRow="1" outline="0" fieldPosition="0"/>
    </format>
    <format dxfId="27271">
      <pivotArea dataOnly="0" labelOnly="1" outline="0" fieldPosition="0">
        <references count="1">
          <reference field="12" count="4">
            <x v="0"/>
            <x v="1"/>
            <x v="3"/>
            <x v="5"/>
          </reference>
        </references>
      </pivotArea>
    </format>
    <format dxfId="27270">
      <pivotArea dataOnly="0" labelOnly="1" grandCol="1" outline="0" fieldPosition="0"/>
    </format>
    <format dxfId="27269">
      <pivotArea dataOnly="0" labelOnly="1" outline="0" fieldPosition="0">
        <references count="1">
          <reference field="12" count="4">
            <x v="0"/>
            <x v="1"/>
            <x v="3"/>
            <x v="5"/>
          </reference>
        </references>
      </pivotArea>
    </format>
    <format dxfId="27268">
      <pivotArea dataOnly="0" labelOnly="1" grandCol="1" outline="0" fieldPosition="0"/>
    </format>
    <format dxfId="27267">
      <pivotArea grandRow="1" outline="0" collapsedLevelsAreSubtotals="1" fieldPosition="0"/>
    </format>
    <format dxfId="27266">
      <pivotArea dataOnly="0" labelOnly="1" grandRow="1" outline="0" fieldPosition="0"/>
    </format>
    <format dxfId="27265">
      <pivotArea outline="0" collapsedLevelsAreSubtotals="1" fieldPosition="0"/>
    </format>
    <format dxfId="27264">
      <pivotArea dataOnly="0" labelOnly="1" grandRow="1" outline="0" fieldPosition="0"/>
    </format>
    <format dxfId="27263">
      <pivotArea dataOnly="0" labelOnly="1" outline="0" fieldPosition="0">
        <references count="1">
          <reference field="12" count="4">
            <x v="1"/>
            <x v="2"/>
            <x v="3"/>
            <x v="4"/>
          </reference>
        </references>
      </pivotArea>
    </format>
    <format dxfId="27262">
      <pivotArea dataOnly="0" labelOnly="1" grandCol="1" outline="0" fieldPosition="0"/>
    </format>
    <format dxfId="27261">
      <pivotArea outline="0" collapsedLevelsAreSubtotals="1" fieldPosition="0"/>
    </format>
    <format dxfId="27260">
      <pivotArea dataOnly="0" labelOnly="1" grandRow="1" outline="0" fieldPosition="0"/>
    </format>
    <format dxfId="27259">
      <pivotArea dataOnly="0" labelOnly="1" outline="0" fieldPosition="0">
        <references count="1">
          <reference field="12" count="4">
            <x v="1"/>
            <x v="2"/>
            <x v="3"/>
            <x v="4"/>
          </reference>
        </references>
      </pivotArea>
    </format>
    <format dxfId="27258">
      <pivotArea dataOnly="0" labelOnly="1" grandCol="1" outline="0" fieldPosition="0"/>
    </format>
    <format dxfId="27257">
      <pivotArea dataOnly="0" labelOnly="1" outline="0" fieldPosition="0">
        <references count="1">
          <reference field="12" count="4">
            <x v="1"/>
            <x v="2"/>
            <x v="3"/>
            <x v="4"/>
          </reference>
        </references>
      </pivotArea>
    </format>
    <format dxfId="27256">
      <pivotArea dataOnly="0" labelOnly="1" grandCol="1" outline="0" fieldPosition="0"/>
    </format>
    <format dxfId="27255">
      <pivotArea grandRow="1" outline="0" collapsedLevelsAreSubtotals="1" fieldPosition="0"/>
    </format>
    <format dxfId="27254">
      <pivotArea dataOnly="0" labelOnly="1" grandRow="1" outline="0" fieldPosition="0"/>
    </format>
    <format dxfId="27253">
      <pivotArea outline="0" collapsedLevelsAreSubtotals="1" fieldPosition="0"/>
    </format>
    <format dxfId="27252">
      <pivotArea dataOnly="0" labelOnly="1" grandRow="1" outline="0" fieldPosition="0"/>
    </format>
    <format dxfId="27251">
      <pivotArea dataOnly="0" labelOnly="1" outline="0" fieldPosition="0">
        <references count="1">
          <reference field="12" count="4">
            <x v="0"/>
            <x v="1"/>
            <x v="2"/>
            <x v="4"/>
          </reference>
        </references>
      </pivotArea>
    </format>
    <format dxfId="27250">
      <pivotArea dataOnly="0" labelOnly="1" grandCol="1" outline="0" fieldPosition="0"/>
    </format>
    <format dxfId="27249">
      <pivotArea outline="0" collapsedLevelsAreSubtotals="1" fieldPosition="0"/>
    </format>
    <format dxfId="27248">
      <pivotArea dataOnly="0" labelOnly="1" grandRow="1" outline="0" fieldPosition="0"/>
    </format>
    <format dxfId="27247">
      <pivotArea dataOnly="0" labelOnly="1" outline="0" fieldPosition="0">
        <references count="1">
          <reference field="12" count="4">
            <x v="0"/>
            <x v="1"/>
            <x v="2"/>
            <x v="4"/>
          </reference>
        </references>
      </pivotArea>
    </format>
    <format dxfId="27246">
      <pivotArea dataOnly="0" labelOnly="1" grandCol="1" outline="0" fieldPosition="0"/>
    </format>
    <format dxfId="27245">
      <pivotArea dataOnly="0" labelOnly="1" outline="0" fieldPosition="0">
        <references count="1">
          <reference field="12" count="4">
            <x v="0"/>
            <x v="1"/>
            <x v="2"/>
            <x v="4"/>
          </reference>
        </references>
      </pivotArea>
    </format>
    <format dxfId="27244">
      <pivotArea dataOnly="0" labelOnly="1" grandCol="1" outline="0" fieldPosition="0"/>
    </format>
    <format dxfId="27243">
      <pivotArea grandRow="1" outline="0" collapsedLevelsAreSubtotals="1" fieldPosition="0"/>
    </format>
    <format dxfId="27242">
      <pivotArea dataOnly="0" labelOnly="1" grandRow="1" outline="0" fieldPosition="0"/>
    </format>
    <format dxfId="27241">
      <pivotArea outline="0" collapsedLevelsAreSubtotals="1" fieldPosition="0"/>
    </format>
    <format dxfId="27240">
      <pivotArea dataOnly="0" labelOnly="1" grandRow="1" outline="0" fieldPosition="0"/>
    </format>
    <format dxfId="27239">
      <pivotArea dataOnly="0" labelOnly="1" outline="0" fieldPosition="0">
        <references count="1">
          <reference field="12" count="3">
            <x v="0"/>
            <x v="1"/>
            <x v="2"/>
          </reference>
        </references>
      </pivotArea>
    </format>
    <format dxfId="27238">
      <pivotArea dataOnly="0" labelOnly="1" grandCol="1" outline="0" fieldPosition="0"/>
    </format>
    <format dxfId="27237">
      <pivotArea outline="0" collapsedLevelsAreSubtotals="1" fieldPosition="0"/>
    </format>
    <format dxfId="27236">
      <pivotArea dataOnly="0" labelOnly="1" grandRow="1" outline="0" fieldPosition="0"/>
    </format>
    <format dxfId="27235">
      <pivotArea dataOnly="0" labelOnly="1" outline="0" fieldPosition="0">
        <references count="1">
          <reference field="12" count="3">
            <x v="0"/>
            <x v="1"/>
            <x v="2"/>
          </reference>
        </references>
      </pivotArea>
    </format>
    <format dxfId="27234">
      <pivotArea dataOnly="0" labelOnly="1" grandCol="1" outline="0" fieldPosition="0"/>
    </format>
    <format dxfId="27233">
      <pivotArea outline="0" collapsedLevelsAreSubtotals="1" fieldPosition="0"/>
    </format>
    <format dxfId="27232">
      <pivotArea dataOnly="0" labelOnly="1" grandRow="1" outline="0" fieldPosition="0"/>
    </format>
    <format dxfId="27231">
      <pivotArea dataOnly="0" labelOnly="1" outline="0" fieldPosition="0">
        <references count="1">
          <reference field="12" count="2">
            <x v="0"/>
            <x v="1"/>
          </reference>
        </references>
      </pivotArea>
    </format>
    <format dxfId="27230">
      <pivotArea dataOnly="0" labelOnly="1" grandCol="1" outline="0" fieldPosition="0"/>
    </format>
    <format dxfId="27229">
      <pivotArea dataOnly="0" labelOnly="1" outline="0" fieldPosition="0">
        <references count="1">
          <reference field="12" count="2">
            <x v="0"/>
            <x v="1"/>
          </reference>
        </references>
      </pivotArea>
    </format>
    <format dxfId="27228">
      <pivotArea dataOnly="0" labelOnly="1" grandCol="1" outline="0" fieldPosition="0"/>
    </format>
    <format dxfId="27227">
      <pivotArea grandRow="1" outline="0" collapsedLevelsAreSubtotals="1" fieldPosition="0"/>
    </format>
    <format dxfId="27226">
      <pivotArea dataOnly="0" labelOnly="1" grandRow="1" outline="0" fieldPosition="0"/>
    </format>
    <format dxfId="27225">
      <pivotArea dataOnly="0" grandCol="1" outline="0" axis="axisCol" fieldPosition="0"/>
    </format>
    <format dxfId="27224">
      <pivotArea outline="0" collapsedLevelsAreSubtotals="1" fieldPosition="0"/>
    </format>
    <format dxfId="27223">
      <pivotArea dataOnly="0" labelOnly="1" grandRow="1" outline="0" fieldPosition="0"/>
    </format>
    <format dxfId="27222">
      <pivotArea dataOnly="0" labelOnly="1" outline="0" fieldPosition="0">
        <references count="1">
          <reference field="12" count="3">
            <x v="0"/>
            <x v="1"/>
            <x v="3"/>
          </reference>
        </references>
      </pivotArea>
    </format>
    <format dxfId="27221">
      <pivotArea dataOnly="0" labelOnly="1" grandCol="1" outline="0" fieldPosition="0"/>
    </format>
    <format dxfId="27220">
      <pivotArea dataOnly="0" labelOnly="1" outline="0" fieldPosition="0">
        <references count="1">
          <reference field="12" count="3">
            <x v="0"/>
            <x v="1"/>
            <x v="3"/>
          </reference>
        </references>
      </pivotArea>
    </format>
    <format dxfId="27219">
      <pivotArea dataOnly="0" labelOnly="1" grandCol="1" outline="0" fieldPosition="0"/>
    </format>
    <format dxfId="27218">
      <pivotArea grandRow="1" outline="0" collapsedLevelsAreSubtotals="1" fieldPosition="0"/>
    </format>
    <format dxfId="27217">
      <pivotArea dataOnly="0" labelOnly="1" grandRow="1" outline="0" fieldPosition="0"/>
    </format>
    <format dxfId="27216">
      <pivotArea outline="0" collapsedLevelsAreSubtotals="1" fieldPosition="0"/>
    </format>
    <format dxfId="27215">
      <pivotArea dataOnly="0" labelOnly="1" grandRow="1" outline="0" fieldPosition="0"/>
    </format>
    <format dxfId="27214">
      <pivotArea dataOnly="0" labelOnly="1" outline="0" fieldPosition="0">
        <references count="1">
          <reference field="12" count="3">
            <x v="0"/>
            <x v="1"/>
            <x v="3"/>
          </reference>
        </references>
      </pivotArea>
    </format>
    <format dxfId="27213">
      <pivotArea dataOnly="0" labelOnly="1" grandCol="1" outline="0" fieldPosition="0"/>
    </format>
    <format dxfId="27212">
      <pivotArea outline="0" collapsedLevelsAreSubtotals="1" fieldPosition="0"/>
    </format>
    <format dxfId="27211">
      <pivotArea dataOnly="0" labelOnly="1" grandRow="1" outline="0" fieldPosition="0"/>
    </format>
    <format dxfId="27210">
      <pivotArea dataOnly="0" labelOnly="1" outline="0" fieldPosition="0">
        <references count="1">
          <reference field="12" count="2">
            <x v="0"/>
            <x v="1"/>
          </reference>
        </references>
      </pivotArea>
    </format>
    <format dxfId="27209">
      <pivotArea dataOnly="0" labelOnly="1" grandCol="1" outline="0" fieldPosition="0"/>
    </format>
    <format dxfId="27208">
      <pivotArea dataOnly="0" labelOnly="1" outline="0" fieldPosition="0">
        <references count="1">
          <reference field="12" count="2">
            <x v="0"/>
            <x v="1"/>
          </reference>
        </references>
      </pivotArea>
    </format>
    <format dxfId="27207">
      <pivotArea dataOnly="0" labelOnly="1" grandCol="1" outline="0" fieldPosition="0"/>
    </format>
    <format dxfId="27206">
      <pivotArea dataOnly="0" labelOnly="1" outline="0" fieldPosition="0">
        <references count="1">
          <reference field="12" count="2">
            <x v="0"/>
            <x v="1"/>
          </reference>
        </references>
      </pivotArea>
    </format>
    <format dxfId="27205">
      <pivotArea dataOnly="0" labelOnly="1" grandCol="1" outline="0" fieldPosition="0"/>
    </format>
    <format dxfId="27204">
      <pivotArea grandRow="1" outline="0" collapsedLevelsAreSubtotals="1" fieldPosition="0"/>
    </format>
    <format dxfId="27203">
      <pivotArea dataOnly="0" labelOnly="1" grandRow="1" outline="0" fieldPosition="0"/>
    </format>
    <format dxfId="27202">
      <pivotArea outline="0" collapsedLevelsAreSubtotals="1" fieldPosition="0"/>
    </format>
    <format dxfId="27201">
      <pivotArea dataOnly="0" labelOnly="1" grandRow="1" outline="0" fieldPosition="0"/>
    </format>
    <format dxfId="27200">
      <pivotArea dataOnly="0" labelOnly="1" outline="0" fieldPosition="0">
        <references count="1">
          <reference field="12" count="2">
            <x v="0"/>
            <x v="1"/>
          </reference>
        </references>
      </pivotArea>
    </format>
    <format dxfId="27199">
      <pivotArea dataOnly="0" labelOnly="1" grandCol="1" outline="0" fieldPosition="0"/>
    </format>
    <format dxfId="27198">
      <pivotArea outline="0" collapsedLevelsAreSubtotals="1" fieldPosition="0"/>
    </format>
    <format dxfId="27197">
      <pivotArea dataOnly="0" labelOnly="1" grandRow="1" outline="0" fieldPosition="0"/>
    </format>
    <format dxfId="27196">
      <pivotArea dataOnly="0" labelOnly="1" outline="0" fieldPosition="0">
        <references count="1">
          <reference field="12" count="2">
            <x v="0"/>
            <x v="3"/>
          </reference>
        </references>
      </pivotArea>
    </format>
    <format dxfId="27195">
      <pivotArea dataOnly="0" labelOnly="1" grandCol="1" outline="0" fieldPosition="0"/>
    </format>
    <format dxfId="27194">
      <pivotArea outline="0" collapsedLevelsAreSubtotals="1" fieldPosition="0"/>
    </format>
    <format dxfId="27193">
      <pivotArea dataOnly="0" labelOnly="1" grandRow="1" outline="0" fieldPosition="0"/>
    </format>
    <format dxfId="27192">
      <pivotArea dataOnly="0" labelOnly="1" outline="0" fieldPosition="0">
        <references count="1">
          <reference field="12" count="2">
            <x v="0"/>
            <x v="3"/>
          </reference>
        </references>
      </pivotArea>
    </format>
    <format dxfId="27191">
      <pivotArea dataOnly="0" labelOnly="1" grandCol="1" outline="0" fieldPosition="0"/>
    </format>
    <format dxfId="27190">
      <pivotArea dataOnly="0" labelOnly="1" outline="0" fieldPosition="0">
        <references count="1">
          <reference field="12" count="2">
            <x v="0"/>
            <x v="3"/>
          </reference>
        </references>
      </pivotArea>
    </format>
    <format dxfId="27189">
      <pivotArea dataOnly="0" labelOnly="1" grandCol="1" outline="0" fieldPosition="0"/>
    </format>
    <format dxfId="27188">
      <pivotArea grandRow="1" outline="0" collapsedLevelsAreSubtotals="1" fieldPosition="0"/>
    </format>
    <format dxfId="27187">
      <pivotArea dataOnly="0" labelOnly="1" grandRow="1" outline="0" fieldPosition="0"/>
    </format>
    <format dxfId="27186">
      <pivotArea outline="0" collapsedLevelsAreSubtotals="1" fieldPosition="0"/>
    </format>
    <format dxfId="27185">
      <pivotArea dataOnly="0" labelOnly="1" grandRow="1" outline="0" fieldPosition="0"/>
    </format>
    <format dxfId="27184">
      <pivotArea dataOnly="0" labelOnly="1" outline="0" fieldPosition="0">
        <references count="1">
          <reference field="12" count="1">
            <x v="0"/>
          </reference>
        </references>
      </pivotArea>
    </format>
    <format dxfId="27183">
      <pivotArea dataOnly="0" labelOnly="1" grandCol="1" outline="0" fieldPosition="0"/>
    </format>
    <format dxfId="27182">
      <pivotArea dataOnly="0" labelOnly="1" outline="0" fieldPosition="0">
        <references count="1">
          <reference field="12" count="1">
            <x v="0"/>
          </reference>
        </references>
      </pivotArea>
    </format>
    <format dxfId="27181">
      <pivotArea dataOnly="0" labelOnly="1" grandCol="1" outline="0" fieldPosition="0"/>
    </format>
    <format dxfId="27180">
      <pivotArea grandRow="1" outline="0" collapsedLevelsAreSubtotals="1" fieldPosition="0"/>
    </format>
    <format dxfId="27179">
      <pivotArea dataOnly="0" labelOnly="1" grandRow="1" outline="0" fieldPosition="0"/>
    </format>
    <format dxfId="27178">
      <pivotArea grandCol="1" outline="0" collapsedLevelsAreSubtotals="1" fieldPosition="0"/>
    </format>
    <format dxfId="27177">
      <pivotArea dataOnly="0" labelOnly="1" grandCol="1" outline="0" fieldPosition="0"/>
    </format>
    <format dxfId="27176">
      <pivotArea outline="0" collapsedLevelsAreSubtotals="1" fieldPosition="0"/>
    </format>
    <format dxfId="27175">
      <pivotArea dataOnly="0" labelOnly="1" grandRow="1" outline="0" fieldPosition="0"/>
    </format>
    <format dxfId="27174">
      <pivotArea dataOnly="0" labelOnly="1" outline="0" fieldPosition="0">
        <references count="1">
          <reference field="12" count="0"/>
        </references>
      </pivotArea>
    </format>
    <format dxfId="27173">
      <pivotArea dataOnly="0" labelOnly="1" grandCol="1" outline="0" fieldPosition="0"/>
    </format>
    <format dxfId="27172">
      <pivotArea outline="0" collapsedLevelsAreSubtotals="1" fieldPosition="0"/>
    </format>
    <format dxfId="27171">
      <pivotArea dataOnly="0" labelOnly="1" grandRow="1" outline="0" fieldPosition="0"/>
    </format>
    <format dxfId="27170">
      <pivotArea dataOnly="0" labelOnly="1" outline="0" fieldPosition="0">
        <references count="1">
          <reference field="12" count="0"/>
        </references>
      </pivotArea>
    </format>
    <format dxfId="27169">
      <pivotArea dataOnly="0" labelOnly="1" grandCol="1" outline="0" fieldPosition="0"/>
    </format>
    <format dxfId="27168">
      <pivotArea outline="0" collapsedLevelsAreSubtotals="1" fieldPosition="0"/>
    </format>
    <format dxfId="27167">
      <pivotArea dataOnly="0" labelOnly="1" grandRow="1" outline="0" fieldPosition="0"/>
    </format>
    <format dxfId="27166">
      <pivotArea dataOnly="0" labelOnly="1" outline="0" fieldPosition="0">
        <references count="1">
          <reference field="12" count="0"/>
        </references>
      </pivotArea>
    </format>
    <format dxfId="27165">
      <pivotArea dataOnly="0" labelOnly="1" grandCol="1" outline="0" fieldPosition="0"/>
    </format>
    <format dxfId="27164">
      <pivotArea grandRow="1" outline="0" collapsedLevelsAreSubtotals="1" fieldPosition="0"/>
    </format>
    <format dxfId="27163">
      <pivotArea dataOnly="0" labelOnly="1" grandRow="1" outline="0" fieldPosition="0"/>
    </format>
    <format dxfId="27162">
      <pivotArea dataOnly="0" labelOnly="1" outline="0" fieldPosition="0">
        <references count="1">
          <reference field="12" count="0"/>
        </references>
      </pivotArea>
    </format>
    <format dxfId="27161">
      <pivotArea dataOnly="0" labelOnly="1" grandCol="1" outline="0" fieldPosition="0"/>
    </format>
    <format dxfId="27160">
      <pivotArea grandCol="1" outline="0" collapsedLevelsAreSubtotals="1" fieldPosition="0"/>
    </format>
    <format dxfId="27159">
      <pivotArea dataOnly="0" labelOnly="1" grandCol="1" outline="0" fieldPosition="0"/>
    </format>
    <format dxfId="27158">
      <pivotArea outline="0" collapsedLevelsAreSubtotals="1" fieldPosition="0"/>
    </format>
    <format dxfId="27157">
      <pivotArea field="15" type="button" dataOnly="0" labelOnly="1" outline="0" axis="axisRow" fieldPosition="0"/>
    </format>
    <format dxfId="27156">
      <pivotArea dataOnly="0" labelOnly="1" outline="0" fieldPosition="0">
        <references count="1">
          <reference field="15" count="0"/>
        </references>
      </pivotArea>
    </format>
    <format dxfId="27155">
      <pivotArea dataOnly="0" labelOnly="1" grandRow="1" outline="0" fieldPosition="0"/>
    </format>
    <format dxfId="27154">
      <pivotArea dataOnly="0" labelOnly="1" outline="0" fieldPosition="0">
        <references count="1">
          <reference field="12" count="0"/>
        </references>
      </pivotArea>
    </format>
    <format dxfId="27153">
      <pivotArea dataOnly="0" labelOnly="1" grandCol="1" outline="0" fieldPosition="0"/>
    </format>
    <format dxfId="27152">
      <pivotArea outline="0" collapsedLevelsAreSubtotals="1" fieldPosition="0"/>
    </format>
    <format dxfId="27151">
      <pivotArea field="15" type="button" dataOnly="0" labelOnly="1" outline="0" axis="axisRow" fieldPosition="0"/>
    </format>
    <format dxfId="27150">
      <pivotArea dataOnly="0" labelOnly="1" outline="0" fieldPosition="0">
        <references count="1">
          <reference field="15" count="0"/>
        </references>
      </pivotArea>
    </format>
    <format dxfId="27149">
      <pivotArea dataOnly="0" labelOnly="1" grandRow="1" outline="0" fieldPosition="0"/>
    </format>
    <format dxfId="27148">
      <pivotArea dataOnly="0" labelOnly="1" outline="0" fieldPosition="0">
        <references count="1">
          <reference field="12" count="0"/>
        </references>
      </pivotArea>
    </format>
    <format dxfId="27147">
      <pivotArea dataOnly="0" labelOnly="1" grandCol="1" outline="0" fieldPosition="0"/>
    </format>
    <format dxfId="27146">
      <pivotArea outline="0" collapsedLevelsAreSubtotals="1" fieldPosition="0"/>
    </format>
    <format dxfId="27145">
      <pivotArea field="15" type="button" dataOnly="0" labelOnly="1" outline="0" axis="axisRow" fieldPosition="0"/>
    </format>
    <format dxfId="27144">
      <pivotArea dataOnly="0" labelOnly="1" outline="0" fieldPosition="0">
        <references count="1">
          <reference field="15" count="5">
            <x v="4"/>
            <x v="6"/>
            <x v="10"/>
            <x v="11"/>
            <x v="13"/>
          </reference>
        </references>
      </pivotArea>
    </format>
    <format dxfId="27143">
      <pivotArea dataOnly="0" labelOnly="1" grandRow="1" outline="0" fieldPosition="0"/>
    </format>
    <format dxfId="27142">
      <pivotArea dataOnly="0" labelOnly="1" outline="0" fieldPosition="0">
        <references count="1">
          <reference field="12" count="3">
            <x v="0"/>
            <x v="1"/>
            <x v="4"/>
          </reference>
        </references>
      </pivotArea>
    </format>
    <format dxfId="27141">
      <pivotArea dataOnly="0" labelOnly="1" grandCol="1" outline="0" fieldPosition="0"/>
    </format>
    <format dxfId="27140">
      <pivotArea outline="0" collapsedLevelsAreSubtotals="1" fieldPosition="0"/>
    </format>
    <format dxfId="27139">
      <pivotArea field="15" type="button" dataOnly="0" labelOnly="1" outline="0" axis="axisRow" fieldPosition="0"/>
    </format>
    <format dxfId="27138">
      <pivotArea dataOnly="0" labelOnly="1" outline="0" fieldPosition="0">
        <references count="1">
          <reference field="15" count="5">
            <x v="4"/>
            <x v="6"/>
            <x v="10"/>
            <x v="11"/>
            <x v="13"/>
          </reference>
        </references>
      </pivotArea>
    </format>
    <format dxfId="27137">
      <pivotArea dataOnly="0" labelOnly="1" grandRow="1" outline="0" fieldPosition="0"/>
    </format>
    <format dxfId="27136">
      <pivotArea dataOnly="0" labelOnly="1" outline="0" fieldPosition="0">
        <references count="1">
          <reference field="12" count="3">
            <x v="0"/>
            <x v="1"/>
            <x v="4"/>
          </reference>
        </references>
      </pivotArea>
    </format>
    <format dxfId="27135">
      <pivotArea dataOnly="0" labelOnly="1" grandCol="1" outline="0" fieldPosition="0"/>
    </format>
    <format dxfId="27134">
      <pivotArea grandRow="1" outline="0" collapsedLevelsAreSubtotals="1" fieldPosition="0"/>
    </format>
    <format dxfId="27133">
      <pivotArea dataOnly="0" labelOnly="1" grandRow="1" outline="0" fieldPosition="0"/>
    </format>
    <format dxfId="27132">
      <pivotArea type="all" dataOnly="0" outline="0" fieldPosition="0"/>
    </format>
    <format dxfId="27131">
      <pivotArea dataOnly="0" labelOnly="1" outline="0" fieldPosition="0">
        <references count="1">
          <reference field="15" count="11">
            <x v="0"/>
            <x v="1"/>
            <x v="2"/>
            <x v="3"/>
            <x v="4"/>
            <x v="10"/>
            <x v="11"/>
            <x v="13"/>
            <x v="14"/>
            <x v="15"/>
            <x v="16"/>
          </reference>
        </references>
      </pivotArea>
    </format>
    <format dxfId="27130">
      <pivotArea dataOnly="0" labelOnly="1" outline="0" fieldPosition="0">
        <references count="1">
          <reference field="12" count="5">
            <x v="0"/>
            <x v="1"/>
            <x v="2"/>
            <x v="4"/>
            <x v="5"/>
          </reference>
        </references>
      </pivotArea>
    </format>
    <format dxfId="27129">
      <pivotArea type="all" dataOnly="0" outline="0" fieldPosition="0"/>
    </format>
    <format dxfId="27128">
      <pivotArea dataOnly="0" labelOnly="1" outline="0" fieldPosition="0">
        <references count="1">
          <reference field="15" count="11">
            <x v="0"/>
            <x v="1"/>
            <x v="2"/>
            <x v="3"/>
            <x v="4"/>
            <x v="10"/>
            <x v="11"/>
            <x v="13"/>
            <x v="14"/>
            <x v="15"/>
            <x v="16"/>
          </reference>
        </references>
      </pivotArea>
    </format>
    <format dxfId="27127">
      <pivotArea dataOnly="0" labelOnly="1" outline="0" fieldPosition="0">
        <references count="1">
          <reference field="12" count="5">
            <x v="0"/>
            <x v="1"/>
            <x v="2"/>
            <x v="4"/>
            <x v="5"/>
          </reference>
        </references>
      </pivotArea>
    </format>
    <format dxfId="27126">
      <pivotArea dataOnly="0" labelOnly="1" outline="0" fieldPosition="0">
        <references count="1">
          <reference field="15" count="11">
            <x v="0"/>
            <x v="1"/>
            <x v="2"/>
            <x v="3"/>
            <x v="4"/>
            <x v="10"/>
            <x v="11"/>
            <x v="13"/>
            <x v="14"/>
            <x v="15"/>
            <x v="16"/>
          </reference>
        </references>
      </pivotArea>
    </format>
    <format dxfId="27125">
      <pivotArea dataOnly="0" labelOnly="1" outline="0" fieldPosition="0">
        <references count="1">
          <reference field="12" count="5">
            <x v="0"/>
            <x v="1"/>
            <x v="2"/>
            <x v="4"/>
            <x v="5"/>
          </reference>
        </references>
      </pivotArea>
    </format>
    <format dxfId="27124">
      <pivotArea dataOnly="0" labelOnly="1" outline="0" fieldPosition="0">
        <references count="1">
          <reference field="15" count="4">
            <x v="7"/>
            <x v="8"/>
            <x v="12"/>
            <x v="13"/>
          </reference>
        </references>
      </pivotArea>
    </format>
    <format dxfId="27123">
      <pivotArea dataOnly="0" labelOnly="1" outline="0" fieldPosition="0">
        <references count="1">
          <reference field="15" count="1">
            <x v="6"/>
          </reference>
        </references>
      </pivotArea>
    </format>
    <format dxfId="27122">
      <pivotArea type="all" dataOnly="0" outline="0" fieldPosition="0"/>
    </format>
    <format dxfId="27121">
      <pivotArea dataOnly="0" labelOnly="1" outline="0" fieldPosition="0">
        <references count="1">
          <reference field="15" count="0"/>
        </references>
      </pivotArea>
    </format>
    <format dxfId="27120">
      <pivotArea dataOnly="0" labelOnly="1" outline="0" fieldPosition="0">
        <references count="1">
          <reference field="12" count="0"/>
        </references>
      </pivotArea>
    </format>
    <format dxfId="27119">
      <pivotArea type="all" dataOnly="0" outline="0" fieldPosition="0"/>
    </format>
    <format dxfId="27118">
      <pivotArea dataOnly="0" labelOnly="1" outline="0" fieldPosition="0">
        <references count="1">
          <reference field="15" count="0"/>
        </references>
      </pivotArea>
    </format>
    <format dxfId="27117">
      <pivotArea dataOnly="0" labelOnly="1" outline="0" fieldPosition="0">
        <references count="1">
          <reference field="12" count="0"/>
        </references>
      </pivotArea>
    </format>
    <format dxfId="27116">
      <pivotArea dataOnly="0" labelOnly="1" outline="0" fieldPosition="0">
        <references count="1">
          <reference field="15" count="10">
            <x v="1"/>
            <x v="2"/>
            <x v="3"/>
            <x v="4"/>
            <x v="6"/>
            <x v="7"/>
            <x v="8"/>
            <x v="11"/>
            <x v="13"/>
            <x v="15"/>
          </reference>
        </references>
      </pivotArea>
    </format>
    <format dxfId="27115">
      <pivotArea type="all" dataOnly="0" outline="0" fieldPosition="0"/>
    </format>
    <format dxfId="27114">
      <pivotArea outline="0" collapsedLevelsAreSubtotals="1" fieldPosition="0"/>
    </format>
    <format dxfId="27113">
      <pivotArea type="origin" dataOnly="0" labelOnly="1" outline="0" fieldPosition="0"/>
    </format>
    <format dxfId="27112">
      <pivotArea field="12" type="button" dataOnly="0" labelOnly="1" outline="0" axis="axisCol" fieldPosition="0"/>
    </format>
    <format dxfId="27111">
      <pivotArea type="topRight" dataOnly="0" labelOnly="1" outline="0" fieldPosition="0"/>
    </format>
    <format dxfId="27110">
      <pivotArea field="15" type="button" dataOnly="0" labelOnly="1" outline="0" axis="axisRow" fieldPosition="0"/>
    </format>
    <format dxfId="27109">
      <pivotArea dataOnly="0" labelOnly="1" outline="0" fieldPosition="0">
        <references count="1">
          <reference field="15" count="12">
            <x v="0"/>
            <x v="1"/>
            <x v="2"/>
            <x v="3"/>
            <x v="4"/>
            <x v="7"/>
            <x v="8"/>
            <x v="11"/>
            <x v="12"/>
            <x v="13"/>
            <x v="14"/>
            <x v="17"/>
          </reference>
        </references>
      </pivotArea>
    </format>
    <format dxfId="27108">
      <pivotArea dataOnly="0" labelOnly="1" grandRow="1" outline="0" fieldPosition="0"/>
    </format>
    <format dxfId="27107">
      <pivotArea dataOnly="0" labelOnly="1" outline="0" fieldPosition="0">
        <references count="1">
          <reference field="12" count="4">
            <x v="0"/>
            <x v="1"/>
            <x v="2"/>
            <x v="4"/>
          </reference>
        </references>
      </pivotArea>
    </format>
    <format dxfId="2710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3625</v>
      </c>
      <c r="D4" s="202" t="s">
        <v>3623</v>
      </c>
      <c r="E4" s="193" t="s">
        <v>3624</v>
      </c>
      <c r="F4" s="58" t="s">
        <v>1108</v>
      </c>
    </row>
    <row r="5" spans="2:6">
      <c r="B5" s="72" t="s">
        <v>114</v>
      </c>
      <c r="C5" s="72">
        <v>27</v>
      </c>
      <c r="D5" s="72"/>
      <c r="E5" s="72"/>
      <c r="F5" s="72">
        <v>27</v>
      </c>
    </row>
    <row r="6" spans="2:6">
      <c r="B6" s="72" t="s">
        <v>204</v>
      </c>
      <c r="C6" s="72">
        <v>33</v>
      </c>
      <c r="D6" s="72"/>
      <c r="E6" s="72"/>
      <c r="F6" s="72">
        <v>33</v>
      </c>
    </row>
    <row r="7" spans="2:6">
      <c r="B7" s="72" t="s">
        <v>43</v>
      </c>
      <c r="C7" s="72">
        <v>90</v>
      </c>
      <c r="D7" s="72">
        <v>7</v>
      </c>
      <c r="E7" s="72"/>
      <c r="F7" s="72">
        <v>97</v>
      </c>
    </row>
    <row r="8" spans="2:6">
      <c r="B8" s="72" t="s">
        <v>23</v>
      </c>
      <c r="C8" s="72">
        <v>35</v>
      </c>
      <c r="D8" s="72">
        <v>4</v>
      </c>
      <c r="E8" s="72"/>
      <c r="F8" s="72">
        <v>39</v>
      </c>
    </row>
    <row r="9" spans="2:6">
      <c r="B9" s="72" t="s">
        <v>35</v>
      </c>
      <c r="C9" s="72">
        <v>62</v>
      </c>
      <c r="D9" s="72">
        <v>1</v>
      </c>
      <c r="E9" s="72"/>
      <c r="F9" s="72">
        <v>63</v>
      </c>
    </row>
    <row r="10" spans="2:6">
      <c r="B10" s="72" t="s">
        <v>66</v>
      </c>
      <c r="C10" s="72">
        <v>38</v>
      </c>
      <c r="D10" s="72"/>
      <c r="E10" s="72"/>
      <c r="F10" s="72">
        <v>38</v>
      </c>
    </row>
    <row r="11" spans="2:6">
      <c r="B11" s="72" t="s">
        <v>98</v>
      </c>
      <c r="C11" s="72">
        <v>23</v>
      </c>
      <c r="D11" s="72"/>
      <c r="E11" s="72"/>
      <c r="F11" s="72">
        <v>23</v>
      </c>
    </row>
    <row r="12" spans="2:6">
      <c r="B12" s="72" t="s">
        <v>19</v>
      </c>
      <c r="C12" s="72">
        <v>51</v>
      </c>
      <c r="D12" s="72">
        <v>9</v>
      </c>
      <c r="E12" s="72"/>
      <c r="F12" s="72">
        <v>60</v>
      </c>
    </row>
    <row r="13" spans="2:6">
      <c r="B13" s="72" t="s">
        <v>316</v>
      </c>
      <c r="C13" s="72">
        <v>18</v>
      </c>
      <c r="D13" s="72"/>
      <c r="E13" s="72">
        <v>8</v>
      </c>
      <c r="F13" s="72">
        <v>26</v>
      </c>
    </row>
    <row r="14" spans="2:6">
      <c r="B14" s="72" t="s">
        <v>231</v>
      </c>
      <c r="C14" s="72">
        <v>43</v>
      </c>
      <c r="D14" s="72"/>
      <c r="E14" s="72"/>
      <c r="F14" s="72">
        <v>43</v>
      </c>
    </row>
    <row r="15" spans="2:6">
      <c r="B15" s="72" t="s">
        <v>325</v>
      </c>
      <c r="C15" s="72">
        <v>24</v>
      </c>
      <c r="D15" s="72">
        <v>5</v>
      </c>
      <c r="E15" s="72">
        <v>6</v>
      </c>
      <c r="F15" s="72">
        <v>35</v>
      </c>
    </row>
    <row r="16" spans="2:6">
      <c r="B16" s="72" t="s">
        <v>15</v>
      </c>
      <c r="C16" s="72">
        <v>11</v>
      </c>
      <c r="D16" s="72">
        <v>1</v>
      </c>
      <c r="E16" s="72"/>
      <c r="F16" s="72">
        <v>12</v>
      </c>
    </row>
    <row r="17" spans="2:6">
      <c r="B17" s="72" t="s">
        <v>477</v>
      </c>
      <c r="C17" s="72">
        <v>11</v>
      </c>
      <c r="D17" s="72"/>
      <c r="E17" s="72"/>
      <c r="F17" s="72">
        <v>11</v>
      </c>
    </row>
    <row r="18" spans="2:6">
      <c r="B18" s="72" t="s">
        <v>74</v>
      </c>
      <c r="C18" s="72">
        <v>37</v>
      </c>
      <c r="D18" s="72">
        <v>2</v>
      </c>
      <c r="E18" s="72"/>
      <c r="F18" s="72">
        <v>39</v>
      </c>
    </row>
    <row r="19" spans="2:6">
      <c r="B19" s="72" t="s">
        <v>50</v>
      </c>
      <c r="C19" s="72">
        <v>33</v>
      </c>
      <c r="D19" s="72"/>
      <c r="E19" s="72"/>
      <c r="F19" s="72">
        <v>33</v>
      </c>
    </row>
    <row r="20" spans="2:6">
      <c r="B20" s="72" t="s">
        <v>350</v>
      </c>
      <c r="C20" s="72">
        <v>42</v>
      </c>
      <c r="D20" s="72">
        <v>4</v>
      </c>
      <c r="E20" s="72">
        <v>2</v>
      </c>
      <c r="F20" s="72">
        <v>48</v>
      </c>
    </row>
    <row r="21" spans="2:6">
      <c r="B21" s="72" t="s">
        <v>153</v>
      </c>
      <c r="C21" s="72">
        <v>13</v>
      </c>
      <c r="D21" s="72">
        <v>4</v>
      </c>
      <c r="E21" s="72">
        <v>2</v>
      </c>
      <c r="F21" s="72">
        <v>19</v>
      </c>
    </row>
    <row r="22" spans="2:6" ht="15.75" thickBot="1">
      <c r="B22" s="72" t="s">
        <v>334</v>
      </c>
      <c r="C22" s="72">
        <v>55</v>
      </c>
      <c r="D22" s="72">
        <v>4</v>
      </c>
      <c r="E22" s="72"/>
      <c r="F22" s="72">
        <v>59</v>
      </c>
    </row>
    <row r="23" spans="2:6" ht="23.25" customHeight="1" thickBot="1">
      <c r="B23" s="58" t="s">
        <v>1108</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V6" sqref="V6:V2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6.4257812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v>3</v>
      </c>
      <c r="U7" s="294">
        <v>2</v>
      </c>
      <c r="V7" s="294"/>
      <c r="W7" s="294"/>
      <c r="X7" s="294"/>
      <c r="Y7" s="294"/>
      <c r="Z7" s="294"/>
      <c r="AA7" s="294"/>
      <c r="AB7" s="294"/>
      <c r="AC7" s="294"/>
      <c r="AD7" s="294"/>
      <c r="AE7" s="294"/>
      <c r="AF7" s="294"/>
      <c r="AG7" s="29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11"/>
      <c r="AU7" s="11">
        <v>7</v>
      </c>
      <c r="AV7" s="11">
        <v>26</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5</v>
      </c>
      <c r="V9" s="294"/>
      <c r="W9" s="294"/>
      <c r="X9" s="294"/>
      <c r="Y9" s="294"/>
      <c r="Z9" s="294"/>
      <c r="AA9" s="294"/>
      <c r="AB9" s="294"/>
      <c r="AC9" s="294"/>
      <c r="AD9" s="294"/>
      <c r="AE9" s="294"/>
      <c r="AF9" s="294"/>
      <c r="AG9" s="294">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11"/>
      <c r="AU9" s="11">
        <v>9</v>
      </c>
      <c r="AV9" s="11">
        <v>27</v>
      </c>
      <c r="AW9" s="11">
        <v>1</v>
      </c>
      <c r="AX9" s="11">
        <v>2</v>
      </c>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3</v>
      </c>
      <c r="V10" s="294">
        <v>1</v>
      </c>
      <c r="W10" s="294"/>
      <c r="X10" s="294"/>
      <c r="Y10" s="294"/>
      <c r="Z10" s="294"/>
      <c r="AA10" s="294"/>
      <c r="AB10" s="294"/>
      <c r="AC10" s="294"/>
      <c r="AD10" s="294"/>
      <c r="AE10" s="294"/>
      <c r="AF10" s="294"/>
      <c r="AG10" s="294">
        <v>1</v>
      </c>
      <c r="AH10" s="18">
        <f t="shared" si="0"/>
        <v>4</v>
      </c>
      <c r="AI10" s="17">
        <f t="shared" si="1"/>
        <v>78</v>
      </c>
      <c r="AJ10" s="16">
        <f t="shared" si="5"/>
        <v>0.93650793650793651</v>
      </c>
      <c r="AK10" s="15">
        <f t="shared" si="2"/>
        <v>1.2380952380952381</v>
      </c>
      <c r="AL10" s="14"/>
      <c r="AM10" s="13">
        <f t="shared" si="3"/>
        <v>48</v>
      </c>
      <c r="AN10" s="25"/>
      <c r="AO10" s="25"/>
      <c r="AP10" s="25"/>
      <c r="AR10" s="12">
        <f t="shared" si="4"/>
        <v>9.4499999999999993</v>
      </c>
      <c r="AS10" s="22" t="s">
        <v>35</v>
      </c>
      <c r="AT10" s="11">
        <v>4</v>
      </c>
      <c r="AU10" s="11">
        <v>14</v>
      </c>
      <c r="AV10" s="11">
        <v>39</v>
      </c>
      <c r="AW10" s="11">
        <v>1</v>
      </c>
      <c r="AX10" s="11">
        <v>5</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11">
        <v>10</v>
      </c>
      <c r="AU11" s="11">
        <v>2</v>
      </c>
      <c r="AV11" s="11">
        <v>26</v>
      </c>
      <c r="AW11" s="11"/>
      <c r="AX11" s="11"/>
      <c r="AY11" s="11"/>
      <c r="AZ11" s="11"/>
      <c r="BA11" s="11">
        <v>38</v>
      </c>
      <c r="BB11"/>
      <c r="BC11"/>
      <c r="BD11"/>
      <c r="BE11"/>
      <c r="BF11" s="9" t="s">
        <v>66</v>
      </c>
      <c r="BG11">
        <v>10</v>
      </c>
      <c r="BH11">
        <v>28</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9</v>
      </c>
      <c r="V13" s="294">
        <v>1</v>
      </c>
      <c r="W13" s="294"/>
      <c r="X13" s="294"/>
      <c r="Y13" s="294"/>
      <c r="Z13" s="294"/>
      <c r="AA13" s="294"/>
      <c r="AB13" s="294"/>
      <c r="AC13" s="294"/>
      <c r="AD13" s="294"/>
      <c r="AE13" s="294"/>
      <c r="AF13" s="294"/>
      <c r="AG13" s="294">
        <v>3</v>
      </c>
      <c r="AH13" s="18">
        <f t="shared" si="0"/>
        <v>0</v>
      </c>
      <c r="AI13" s="17">
        <f t="shared" si="1"/>
        <v>93</v>
      </c>
      <c r="AJ13" s="16">
        <f t="shared" si="5"/>
        <v>1</v>
      </c>
      <c r="AK13" s="15">
        <f t="shared" si="2"/>
        <v>1.603448275862069</v>
      </c>
      <c r="AL13" s="14"/>
      <c r="AM13" s="13">
        <f t="shared" si="3"/>
        <v>23</v>
      </c>
      <c r="AN13" s="25"/>
      <c r="AO13" s="25"/>
      <c r="AP13" s="25"/>
      <c r="AR13" s="12">
        <f t="shared" si="4"/>
        <v>8.6999999999999993</v>
      </c>
      <c r="AS13" s="22" t="s">
        <v>19</v>
      </c>
      <c r="AT13" s="11"/>
      <c r="AU13" s="11">
        <v>10</v>
      </c>
      <c r="AV13" s="11">
        <v>34</v>
      </c>
      <c r="AW13" s="11">
        <v>6</v>
      </c>
      <c r="AX13" s="11">
        <v>3</v>
      </c>
      <c r="AY13" s="11">
        <v>4</v>
      </c>
      <c r="AZ13" s="11">
        <v>1</v>
      </c>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10</v>
      </c>
      <c r="U14" s="294">
        <v>4</v>
      </c>
      <c r="V14" s="294"/>
      <c r="W14" s="294"/>
      <c r="X14" s="294"/>
      <c r="Y14" s="294"/>
      <c r="Z14" s="294"/>
      <c r="AA14" s="294"/>
      <c r="AB14" s="294"/>
      <c r="AC14" s="294"/>
      <c r="AD14" s="294"/>
      <c r="AE14" s="294"/>
      <c r="AF14" s="294"/>
      <c r="AG14" s="294">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11"/>
      <c r="AU14" s="11">
        <v>7</v>
      </c>
      <c r="AV14" s="11">
        <v>5</v>
      </c>
      <c r="AW14" s="11">
        <v>1</v>
      </c>
      <c r="AX14" s="11">
        <v>13</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v>6</v>
      </c>
      <c r="V15" s="294">
        <v>4</v>
      </c>
      <c r="W15" s="294"/>
      <c r="X15" s="294"/>
      <c r="Y15" s="294"/>
      <c r="Z15" s="294"/>
      <c r="AA15" s="294"/>
      <c r="AB15" s="294"/>
      <c r="AC15" s="294"/>
      <c r="AD15" s="294"/>
      <c r="AE15" s="294"/>
      <c r="AF15" s="294"/>
      <c r="AG15" s="294">
        <v>2</v>
      </c>
      <c r="AH15" s="18">
        <f t="shared" si="0"/>
        <v>9</v>
      </c>
      <c r="AI15" s="17">
        <f t="shared" si="1"/>
        <v>41</v>
      </c>
      <c r="AJ15" s="16">
        <f t="shared" si="5"/>
        <v>0.79069767441860461</v>
      </c>
      <c r="AK15" s="15">
        <f t="shared" si="2"/>
        <v>0.95348837209302328</v>
      </c>
      <c r="AL15" s="14"/>
      <c r="AM15" s="13">
        <f t="shared" si="3"/>
        <v>45</v>
      </c>
      <c r="AN15" s="25"/>
      <c r="AO15" s="25"/>
      <c r="AP15" s="25"/>
      <c r="AR15" s="12">
        <f t="shared" si="4"/>
        <v>6.45</v>
      </c>
      <c r="AS15" s="22" t="s">
        <v>231</v>
      </c>
      <c r="AT15" s="11">
        <v>9</v>
      </c>
      <c r="AU15" s="11">
        <v>7</v>
      </c>
      <c r="AV15" s="11">
        <v>23</v>
      </c>
      <c r="AW15" s="11"/>
      <c r="AX15" s="11">
        <v>3</v>
      </c>
      <c r="AY15" s="11">
        <v>1</v>
      </c>
      <c r="AZ15" s="11"/>
      <c r="BA15" s="11">
        <v>43</v>
      </c>
      <c r="BB15"/>
      <c r="BC15"/>
      <c r="BD15"/>
      <c r="BE15"/>
      <c r="BF15" s="9" t="s">
        <v>231</v>
      </c>
      <c r="BG15">
        <v>9</v>
      </c>
      <c r="BH15">
        <v>34</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c r="Y16" s="294"/>
      <c r="Z16" s="294"/>
      <c r="AA16" s="294"/>
      <c r="AB16" s="294"/>
      <c r="AC16" s="294"/>
      <c r="AD16" s="294"/>
      <c r="AE16" s="294"/>
      <c r="AF16" s="294"/>
      <c r="AG16" s="29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11"/>
      <c r="AU16" s="11">
        <v>12</v>
      </c>
      <c r="AV16" s="11">
        <v>8</v>
      </c>
      <c r="AW16" s="11">
        <v>4</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c r="Y19" s="294"/>
      <c r="Z19" s="294"/>
      <c r="AA19" s="294"/>
      <c r="AB19" s="294"/>
      <c r="AC19" s="294"/>
      <c r="AD19" s="294"/>
      <c r="AE19" s="294"/>
      <c r="AF19" s="294"/>
      <c r="AG19" s="294">
        <v>1</v>
      </c>
      <c r="AH19" s="18">
        <f t="shared" si="0"/>
        <v>0</v>
      </c>
      <c r="AI19" s="17">
        <f t="shared" si="1"/>
        <v>71</v>
      </c>
      <c r="AJ19" s="16">
        <f t="shared" si="5"/>
        <v>1</v>
      </c>
      <c r="AK19" s="15">
        <f t="shared" si="2"/>
        <v>1.868421052631579</v>
      </c>
      <c r="AL19" s="14"/>
      <c r="AM19" s="13">
        <f t="shared" si="3"/>
        <v>5</v>
      </c>
      <c r="AR19" s="12">
        <f t="shared" si="4"/>
        <v>5.7</v>
      </c>
      <c r="AS19" s="22" t="s">
        <v>74</v>
      </c>
      <c r="AT19" s="11"/>
      <c r="AU19" s="11">
        <v>14</v>
      </c>
      <c r="AV19" s="11">
        <v>15</v>
      </c>
      <c r="AW19" s="11">
        <v>2</v>
      </c>
      <c r="AX19" s="11">
        <v>5</v>
      </c>
      <c r="AY19" s="11">
        <v>2</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50</v>
      </c>
      <c r="AT20" s="11"/>
      <c r="AU20" s="11">
        <v>4</v>
      </c>
      <c r="AV20" s="11">
        <v>27</v>
      </c>
      <c r="AW20" s="11">
        <v>1</v>
      </c>
      <c r="AX20" s="11">
        <v>1</v>
      </c>
      <c r="AY20" s="11"/>
      <c r="AZ20" s="11"/>
      <c r="BA20" s="11">
        <v>33</v>
      </c>
      <c r="BF20" s="9" t="s">
        <v>50</v>
      </c>
      <c r="BH20">
        <v>33</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v>1</v>
      </c>
      <c r="W23" s="294"/>
      <c r="X23" s="294"/>
      <c r="Y23" s="294"/>
      <c r="Z23" s="294"/>
      <c r="AA23" s="294"/>
      <c r="AB23" s="294"/>
      <c r="AC23" s="294"/>
      <c r="AD23" s="294"/>
      <c r="AE23" s="294"/>
      <c r="AF23" s="294"/>
      <c r="AG23" s="29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11">
        <v>1</v>
      </c>
      <c r="AU23" s="11">
        <v>13</v>
      </c>
      <c r="AV23" s="11">
        <v>37</v>
      </c>
      <c r="AW23" s="11">
        <v>1</v>
      </c>
      <c r="AX23" s="11">
        <v>5</v>
      </c>
      <c r="AY23" s="11"/>
      <c r="AZ23" s="11"/>
      <c r="BA23" s="11">
        <v>57</v>
      </c>
      <c r="BF23" s="9" t="s">
        <v>334</v>
      </c>
      <c r="BG23">
        <v>1</v>
      </c>
      <c r="BH23">
        <v>56</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38</v>
      </c>
      <c r="V24" s="20">
        <v>7</v>
      </c>
      <c r="W24" s="20"/>
      <c r="X24" s="20"/>
      <c r="Y24" s="20"/>
      <c r="Z24" s="20"/>
      <c r="AA24" s="20"/>
      <c r="AB24" s="20"/>
      <c r="AC24" s="20"/>
      <c r="AD24" s="20"/>
      <c r="AE24" s="20"/>
      <c r="AF24" s="20"/>
      <c r="AG24" s="19">
        <v>20</v>
      </c>
      <c r="AH24" s="18">
        <f>AT24</f>
        <v>24</v>
      </c>
      <c r="AI24" s="17">
        <f>SUM(D24:AF24)</f>
        <v>892</v>
      </c>
      <c r="AJ24" s="16">
        <f>BH24/B24</f>
        <v>0.96571428571428575</v>
      </c>
      <c r="AK24" s="15">
        <f xml:space="preserve"> AI24/B24</f>
        <v>1.2742857142857142</v>
      </c>
      <c r="AL24" s="14"/>
      <c r="AM24" s="13">
        <f>B24*2-AI24</f>
        <v>508</v>
      </c>
      <c r="AR24" s="12">
        <f t="shared" si="4"/>
        <v>105</v>
      </c>
      <c r="AS24" s="11" t="s">
        <v>1108</v>
      </c>
      <c r="AT24" s="11">
        <v>24</v>
      </c>
      <c r="AU24" s="11">
        <v>114</v>
      </c>
      <c r="AV24" s="11">
        <v>482</v>
      </c>
      <c r="AW24" s="11">
        <v>17</v>
      </c>
      <c r="AX24" s="11">
        <v>53</v>
      </c>
      <c r="AY24" s="11">
        <v>7</v>
      </c>
      <c r="AZ24" s="11">
        <v>3</v>
      </c>
      <c r="BA24" s="11">
        <v>700</v>
      </c>
      <c r="BF24" s="9" t="s">
        <v>1108</v>
      </c>
      <c r="BG24">
        <v>24</v>
      </c>
      <c r="BH24">
        <v>676</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02" zoomScaleNormal="100" workbookViewId="0">
      <selection activeCell="E111" sqref="E111"/>
    </sheetView>
  </sheetViews>
  <sheetFormatPr defaultRowHeight="15"/>
  <cols>
    <col min="1" max="1" width="20.140625" style="3" bestFit="1" customWidth="1"/>
    <col min="2" max="2" width="12.7109375" style="3" bestFit="1" customWidth="1"/>
    <col min="3" max="3" width="12.7109375" bestFit="1" customWidth="1"/>
    <col min="4" max="4" width="8.28515625" bestFit="1" customWidth="1"/>
    <col min="5" max="6" width="12" bestFit="1" customWidth="1"/>
    <col min="7" max="7" width="6.5703125" bestFit="1" customWidth="1"/>
    <col min="8" max="8" width="11.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402">
        <v>159</v>
      </c>
      <c r="D6" s="403">
        <v>122</v>
      </c>
      <c r="E6" s="403">
        <v>32</v>
      </c>
      <c r="F6" s="404">
        <v>313</v>
      </c>
      <c r="G6" s="62"/>
      <c r="H6" s="3"/>
      <c r="BU6" t="e">
        <v>#N/A</v>
      </c>
      <c r="CH6" t="e">
        <v>#N/A</v>
      </c>
    </row>
    <row r="7" spans="1:86" ht="23.25" customHeight="1" thickBot="1">
      <c r="A7" s="63"/>
      <c r="B7" s="64" t="s">
        <v>1286</v>
      </c>
      <c r="C7" s="65">
        <v>8958697.8500000015</v>
      </c>
      <c r="D7" s="66">
        <v>7692367.3699999992</v>
      </c>
      <c r="E7" s="66">
        <v>1622736.1099999996</v>
      </c>
      <c r="F7" s="67">
        <v>18273801.329999994</v>
      </c>
      <c r="G7" s="68">
        <f>+(D7+E7)*100/F7</f>
        <v>50.975181965601472</v>
      </c>
      <c r="H7" s="69">
        <v>0.91</v>
      </c>
      <c r="I7" s="70"/>
      <c r="BU7" t="e">
        <v>#N/A</v>
      </c>
      <c r="CH7" t="e">
        <v>#N/A</v>
      </c>
    </row>
    <row r="8" spans="1:86" ht="23.25" customHeight="1">
      <c r="A8" s="63">
        <v>2</v>
      </c>
      <c r="B8" s="61" t="s">
        <v>1272</v>
      </c>
      <c r="C8" s="347">
        <v>83</v>
      </c>
      <c r="D8" s="343">
        <v>25</v>
      </c>
      <c r="E8" s="343">
        <v>25</v>
      </c>
      <c r="F8" s="348">
        <v>133</v>
      </c>
      <c r="G8" s="63"/>
      <c r="I8" s="56"/>
      <c r="J8" s="3"/>
      <c r="K8" s="3"/>
      <c r="BU8" t="e">
        <v>#N/A</v>
      </c>
      <c r="CH8" t="e">
        <v>#N/A</v>
      </c>
    </row>
    <row r="9" spans="1:86" ht="23.25" customHeight="1" thickBot="1">
      <c r="A9" s="63"/>
      <c r="B9" s="64" t="s">
        <v>1286</v>
      </c>
      <c r="C9" s="65">
        <v>2866637.3699999996</v>
      </c>
      <c r="D9" s="66">
        <v>1139017.5000000002</v>
      </c>
      <c r="E9" s="66">
        <v>510824.75999999995</v>
      </c>
      <c r="F9" s="67">
        <v>4516479.63</v>
      </c>
      <c r="G9" s="68">
        <f>+(D9+E9)*100/F9</f>
        <v>36.529385609118762</v>
      </c>
      <c r="H9" s="69">
        <v>0.81</v>
      </c>
      <c r="I9" s="56"/>
      <c r="J9" s="3"/>
      <c r="K9" s="3"/>
      <c r="BU9" t="e">
        <v>#N/A</v>
      </c>
      <c r="CH9" t="e">
        <v>#N/A</v>
      </c>
    </row>
    <row r="10" spans="1:86" ht="23.25" customHeight="1">
      <c r="A10" s="63">
        <v>3</v>
      </c>
      <c r="B10" s="61" t="s">
        <v>1272</v>
      </c>
      <c r="C10" s="347">
        <v>45</v>
      </c>
      <c r="D10" s="343">
        <v>33</v>
      </c>
      <c r="E10" s="343">
        <v>4</v>
      </c>
      <c r="F10" s="348">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7">
        <v>49</v>
      </c>
      <c r="D12" s="343">
        <v>13</v>
      </c>
      <c r="E12" s="343">
        <v>5</v>
      </c>
      <c r="F12" s="348">
        <v>67</v>
      </c>
      <c r="G12" s="63"/>
      <c r="I12" s="56"/>
      <c r="J12" s="3"/>
      <c r="K12" s="3"/>
      <c r="BU12" t="e">
        <v>#N/A</v>
      </c>
      <c r="CH12" t="e">
        <v>#N/A</v>
      </c>
    </row>
    <row r="13" spans="1:86" ht="23.25" customHeight="1" thickBot="1">
      <c r="A13" s="63"/>
      <c r="B13" s="64" t="s">
        <v>1286</v>
      </c>
      <c r="C13" s="65">
        <v>2128457.64</v>
      </c>
      <c r="D13" s="66">
        <v>643099.82999999996</v>
      </c>
      <c r="E13" s="66">
        <v>274261.56</v>
      </c>
      <c r="F13" s="67">
        <v>3045819.0300000003</v>
      </c>
      <c r="G13" s="68">
        <f>+(D13+E13)*100/F13</f>
        <v>30.118709646383678</v>
      </c>
      <c r="H13" s="69">
        <v>0.65</v>
      </c>
      <c r="I13" s="56"/>
      <c r="J13" s="3"/>
      <c r="K13" s="74">
        <v>46203</v>
      </c>
      <c r="L13" s="3"/>
      <c r="M13" s="75"/>
      <c r="BU13" t="e">
        <v>#N/A</v>
      </c>
      <c r="CH13" t="e">
        <v>#N/A</v>
      </c>
    </row>
    <row r="14" spans="1:86" ht="23.25" customHeight="1">
      <c r="A14" s="63">
        <v>5</v>
      </c>
      <c r="B14" s="61" t="s">
        <v>1272</v>
      </c>
      <c r="C14" s="347">
        <v>48</v>
      </c>
      <c r="D14" s="343">
        <v>5</v>
      </c>
      <c r="E14" s="343">
        <v>2</v>
      </c>
      <c r="F14" s="348">
        <v>55</v>
      </c>
      <c r="G14" s="63"/>
      <c r="I14" s="56"/>
      <c r="J14" s="3"/>
      <c r="K14" s="74">
        <f ca="1">TODAY()</f>
        <v>46195</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8</v>
      </c>
      <c r="BU15" t="e">
        <v>#N/A</v>
      </c>
      <c r="CH15" t="e">
        <v>#N/A</v>
      </c>
    </row>
    <row r="16" spans="1:86" ht="23.25" customHeight="1">
      <c r="A16" s="63">
        <v>6</v>
      </c>
      <c r="B16" s="61" t="s">
        <v>1272</v>
      </c>
      <c r="C16" s="347">
        <v>49</v>
      </c>
      <c r="D16" s="343">
        <v>3</v>
      </c>
      <c r="E16" s="343">
        <v>3</v>
      </c>
      <c r="F16" s="348">
        <v>55</v>
      </c>
      <c r="G16" s="63"/>
      <c r="I16" s="56"/>
      <c r="J16" s="3"/>
      <c r="K16" s="78"/>
      <c r="BU16" t="e">
        <v>#N/A</v>
      </c>
      <c r="CH16" t="e">
        <v>#N/A</v>
      </c>
    </row>
    <row r="17" spans="1:86" ht="23.25" customHeight="1" thickBot="1">
      <c r="A17" s="64"/>
      <c r="B17" s="64" t="s">
        <v>1286</v>
      </c>
      <c r="C17" s="65">
        <v>2198491.09</v>
      </c>
      <c r="D17" s="66">
        <v>155588</v>
      </c>
      <c r="E17" s="66">
        <v>26467</v>
      </c>
      <c r="F17" s="67">
        <v>2380546.09</v>
      </c>
      <c r="G17" s="68">
        <f>+(D17+E17)*100/F17</f>
        <v>7.6476150058493513</v>
      </c>
      <c r="H17" s="69">
        <v>0.6</v>
      </c>
      <c r="I17" s="56"/>
      <c r="J17" s="3"/>
      <c r="K17" s="74"/>
      <c r="BU17" t="e">
        <v>#N/A</v>
      </c>
      <c r="CH17" t="e">
        <v>#N/A</v>
      </c>
    </row>
    <row r="18" spans="1:86" ht="23.25" customHeight="1" thickBot="1">
      <c r="A18" s="59" t="s">
        <v>1287</v>
      </c>
      <c r="B18" s="2"/>
      <c r="C18" s="347">
        <v>433</v>
      </c>
      <c r="D18" s="343">
        <v>201</v>
      </c>
      <c r="E18" s="343">
        <v>71</v>
      </c>
      <c r="F18" s="348">
        <v>705</v>
      </c>
      <c r="G18" s="79"/>
      <c r="H18" s="3"/>
      <c r="I18" s="56"/>
      <c r="J18" s="3"/>
      <c r="K18" s="3"/>
      <c r="BU18" t="e">
        <v>#N/A</v>
      </c>
      <c r="CH18" t="e">
        <v>#N/A</v>
      </c>
    </row>
    <row r="19" spans="1:86" ht="34.5" customHeight="1" thickBot="1">
      <c r="A19" s="80" t="s">
        <v>1288</v>
      </c>
      <c r="B19" s="81"/>
      <c r="C19" s="406">
        <v>19877864.41</v>
      </c>
      <c r="D19" s="405">
        <v>11407228.199999997</v>
      </c>
      <c r="E19" s="405">
        <v>2724801.07</v>
      </c>
      <c r="F19" s="407">
        <v>34009893.679999992</v>
      </c>
      <c r="G19" s="82">
        <f>+(D19+E19)*100/F19</f>
        <v>41.552700525819468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402">
        <v>8958697.8500000015</v>
      </c>
      <c r="C26" s="403">
        <v>7692367.3699999992</v>
      </c>
      <c r="D26" s="403">
        <v>1622736.1099999996</v>
      </c>
      <c r="E26" s="404">
        <v>18273801.330000002</v>
      </c>
      <c r="F26" s="86">
        <f t="shared" ref="F26:F32" si="0">+C26*100/E26</f>
        <v>42.095058554519142</v>
      </c>
      <c r="G26" s="86">
        <f t="shared" ref="G26:G32" si="1">+D26*100/E26</f>
        <v>8.8801234110823053</v>
      </c>
      <c r="H26" s="87">
        <f t="shared" ref="H26:H32" si="2">F26+G26</f>
        <v>50.97518196560145</v>
      </c>
      <c r="I26" s="88">
        <v>0.91</v>
      </c>
      <c r="J26" s="75">
        <f t="shared" ref="J26:J31" si="3">C26*91%</f>
        <v>7000054.3066999996</v>
      </c>
      <c r="BU26" t="e">
        <v>#N/A</v>
      </c>
      <c r="CH26" t="e">
        <v>#N/A</v>
      </c>
    </row>
    <row r="27" spans="1:86" ht="18" customHeight="1">
      <c r="A27" s="63">
        <v>2</v>
      </c>
      <c r="B27" s="347">
        <v>2866637.3699999996</v>
      </c>
      <c r="C27" s="343">
        <v>1139017.5000000002</v>
      </c>
      <c r="D27" s="343">
        <v>510824.75999999995</v>
      </c>
      <c r="E27" s="348">
        <v>4516479.63</v>
      </c>
      <c r="F27" s="89">
        <f t="shared" si="0"/>
        <v>25.219143964123234</v>
      </c>
      <c r="G27" s="89">
        <f t="shared" si="1"/>
        <v>11.310241644995529</v>
      </c>
      <c r="H27" s="90">
        <f t="shared" si="2"/>
        <v>36.529385609118762</v>
      </c>
      <c r="I27" s="88">
        <v>0.81</v>
      </c>
      <c r="J27" s="75">
        <f t="shared" si="3"/>
        <v>1036505.9250000003</v>
      </c>
      <c r="BU27" t="e">
        <v>#N/A</v>
      </c>
      <c r="CH27" t="e">
        <v>#N/A</v>
      </c>
    </row>
    <row r="28" spans="1:86" ht="18" customHeight="1">
      <c r="A28" s="63">
        <v>3</v>
      </c>
      <c r="B28" s="347">
        <v>1873497.9600000002</v>
      </c>
      <c r="C28" s="343">
        <v>1584804.22</v>
      </c>
      <c r="D28" s="343">
        <v>280568</v>
      </c>
      <c r="E28" s="348">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7">
        <v>2128457.64</v>
      </c>
      <c r="C29" s="343">
        <v>643099.82999999996</v>
      </c>
      <c r="D29" s="343">
        <v>274261.56</v>
      </c>
      <c r="E29" s="348">
        <v>3045819.0300000003</v>
      </c>
      <c r="F29" s="89">
        <f t="shared" si="0"/>
        <v>21.114183858782965</v>
      </c>
      <c r="G29" s="89">
        <f t="shared" si="1"/>
        <v>9.0045257876007163</v>
      </c>
      <c r="H29" s="90">
        <f t="shared" si="2"/>
        <v>30.118709646383682</v>
      </c>
      <c r="I29" s="88">
        <v>0.6</v>
      </c>
      <c r="J29" s="75">
        <f t="shared" si="3"/>
        <v>585220.84529999993</v>
      </c>
      <c r="BU29" t="e">
        <v>#N/A</v>
      </c>
      <c r="CH29" t="e">
        <v>#N/A</v>
      </c>
    </row>
    <row r="30" spans="1:86" ht="18" customHeight="1">
      <c r="A30" s="63">
        <v>5</v>
      </c>
      <c r="B30" s="347">
        <v>1852082.4999999998</v>
      </c>
      <c r="C30" s="343">
        <v>192351.28000000003</v>
      </c>
      <c r="D30" s="343">
        <v>9943.64</v>
      </c>
      <c r="E30" s="348">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7">
        <v>2198491.09</v>
      </c>
      <c r="C31" s="343">
        <v>155588</v>
      </c>
      <c r="D31" s="343">
        <v>26467</v>
      </c>
      <c r="E31" s="348">
        <v>2380546.09</v>
      </c>
      <c r="F31" s="91">
        <f t="shared" si="0"/>
        <v>6.5358112852164947</v>
      </c>
      <c r="G31" s="91">
        <f t="shared" si="1"/>
        <v>1.111803720632857</v>
      </c>
      <c r="H31" s="92">
        <f t="shared" si="2"/>
        <v>7.6476150058493513</v>
      </c>
      <c r="I31" s="88">
        <v>0.5</v>
      </c>
      <c r="J31" s="75">
        <f t="shared" si="3"/>
        <v>141585.08000000002</v>
      </c>
      <c r="BU31" t="e">
        <v>#N/A</v>
      </c>
      <c r="CH31" t="e">
        <v>#N/A</v>
      </c>
    </row>
    <row r="32" spans="1:86" ht="25.5" customHeight="1" thickBot="1">
      <c r="A32" s="58" t="s">
        <v>1108</v>
      </c>
      <c r="B32" s="344">
        <v>19877864.41</v>
      </c>
      <c r="C32" s="345">
        <v>11407228.199999999</v>
      </c>
      <c r="D32" s="345">
        <v>2724801.07</v>
      </c>
      <c r="E32" s="346">
        <v>34009893.68</v>
      </c>
      <c r="F32" s="230">
        <f t="shared" si="0"/>
        <v>33.540911087023424</v>
      </c>
      <c r="G32" s="230">
        <f t="shared" si="1"/>
        <v>8.0117894387960344</v>
      </c>
      <c r="H32" s="231">
        <f t="shared" si="2"/>
        <v>41.552700525819461</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49" t="s">
        <v>1137</v>
      </c>
      <c r="B38" s="350">
        <v>1</v>
      </c>
      <c r="BU38" t="e">
        <v>#N/A</v>
      </c>
      <c r="CH38" t="e">
        <v>#N/A</v>
      </c>
    </row>
    <row r="39" spans="1:86" ht="15.75" thickBot="1">
      <c r="A39" s="349" t="s">
        <v>1160</v>
      </c>
      <c r="B39" s="374" t="s">
        <v>1276</v>
      </c>
      <c r="H39" s="97"/>
      <c r="J39" s="378" t="s">
        <v>1160</v>
      </c>
      <c r="K39" s="411" t="s">
        <v>1276</v>
      </c>
      <c r="N39" s="99"/>
      <c r="BU39" t="e">
        <v>#N/A</v>
      </c>
      <c r="CH39" t="e">
        <v>#N/A</v>
      </c>
    </row>
    <row r="40" spans="1:86" s="3" customFormat="1" ht="15.75" thickBot="1">
      <c r="A40" s="349" t="s">
        <v>12</v>
      </c>
      <c r="B40" s="351" t="s">
        <v>1276</v>
      </c>
      <c r="D40"/>
      <c r="E40" s="56"/>
      <c r="H40" s="97"/>
      <c r="I40" s="56"/>
      <c r="J40" s="378" t="s">
        <v>1137</v>
      </c>
      <c r="K40" s="412">
        <v>1</v>
      </c>
      <c r="L40" s="6"/>
      <c r="M40" s="6"/>
      <c r="N40" s="99"/>
      <c r="O40" s="6"/>
      <c r="P40" s="102"/>
      <c r="Q40" s="102"/>
      <c r="R40" s="102"/>
      <c r="AC40"/>
      <c r="BU40" t="e">
        <v>#N/A</v>
      </c>
      <c r="CH40" t="e">
        <v>#N/A</v>
      </c>
    </row>
    <row r="41" spans="1:86" ht="29.25" customHeight="1" thickBot="1">
      <c r="A41" s="103" t="s">
        <v>1294</v>
      </c>
      <c r="B41" s="104">
        <f>GETPIVOTDATA("POS",$A$136,"BUCKET","BKT 1")/GETPIVOTDATA("POS",$A$41)</f>
        <v>3.8585467099417119E-2</v>
      </c>
      <c r="E41" s="55"/>
      <c r="F41" s="3"/>
      <c r="G41" s="3"/>
      <c r="I41" s="56"/>
      <c r="J41"/>
      <c r="K41" s="3"/>
      <c r="N41" s="99"/>
      <c r="O41"/>
      <c r="BU41" t="e">
        <v>#N/A</v>
      </c>
      <c r="CH41" t="e">
        <v>#N/A</v>
      </c>
    </row>
    <row r="42" spans="1:86" s="3" customFormat="1" ht="30" customHeight="1" thickBot="1">
      <c r="A42" s="367" t="s">
        <v>1286</v>
      </c>
      <c r="B42" s="375" t="s">
        <v>1138</v>
      </c>
      <c r="C42" s="376"/>
      <c r="D42" s="376"/>
      <c r="E42" s="376"/>
      <c r="F42" s="3" t="s">
        <v>1277</v>
      </c>
      <c r="G42"/>
      <c r="H42"/>
      <c r="I42" s="56"/>
      <c r="J42" s="413" t="s">
        <v>1295</v>
      </c>
      <c r="K42" s="414" t="s">
        <v>1138</v>
      </c>
      <c r="L42" s="415"/>
      <c r="M42" s="415"/>
      <c r="N42" s="415"/>
      <c r="O42"/>
      <c r="AD42"/>
      <c r="BU42" t="e">
        <v>#N/A</v>
      </c>
      <c r="CH42" t="e">
        <v>#N/A</v>
      </c>
    </row>
    <row r="43" spans="1:86" s="3" customFormat="1" ht="31.5" customHeight="1" thickBot="1">
      <c r="A43" s="384" t="s">
        <v>11</v>
      </c>
      <c r="B43" s="364" t="s">
        <v>1232</v>
      </c>
      <c r="C43" s="365" t="s">
        <v>1281</v>
      </c>
      <c r="D43" s="366" t="s">
        <v>1283</v>
      </c>
      <c r="E43" s="352" t="s">
        <v>1108</v>
      </c>
      <c r="F43" s="106" t="s">
        <v>1290</v>
      </c>
      <c r="G43" s="106" t="s">
        <v>1291</v>
      </c>
      <c r="H43" s="107" t="s">
        <v>1296</v>
      </c>
      <c r="I43" s="56"/>
      <c r="J43" s="380" t="s">
        <v>11</v>
      </c>
      <c r="K43" s="364" t="s">
        <v>1232</v>
      </c>
      <c r="L43" s="365" t="s">
        <v>1281</v>
      </c>
      <c r="M43" s="366" t="s">
        <v>1283</v>
      </c>
      <c r="N43" s="352" t="s">
        <v>1284</v>
      </c>
      <c r="O43" s="2" t="s">
        <v>1297</v>
      </c>
      <c r="AD43"/>
      <c r="BU43" t="e">
        <v>#N/A</v>
      </c>
      <c r="CH43" t="e">
        <v>#N/A</v>
      </c>
    </row>
    <row r="44" spans="1:86" s="3" customFormat="1" ht="21" customHeight="1">
      <c r="A44" s="381" t="s">
        <v>114</v>
      </c>
      <c r="B44" s="353">
        <v>778784.04</v>
      </c>
      <c r="C44" s="369">
        <v>90625</v>
      </c>
      <c r="D44" s="369">
        <v>8285</v>
      </c>
      <c r="E44" s="371">
        <v>877694.04</v>
      </c>
      <c r="F44" s="110">
        <f t="shared" ref="F44:F62" si="4">+C44*100/E44</f>
        <v>10.325352101057904</v>
      </c>
      <c r="G44" s="110">
        <f t="shared" ref="G44:G62" si="5">+D44*100/E44</f>
        <v>0.94395081001119707</v>
      </c>
      <c r="H44" s="111">
        <f t="shared" ref="H44:H62" si="6">F44+G44</f>
        <v>11.269302911069101</v>
      </c>
      <c r="I44" s="56"/>
      <c r="J44" s="381" t="s">
        <v>114</v>
      </c>
      <c r="K44" s="387">
        <v>9</v>
      </c>
      <c r="L44" s="388">
        <v>1</v>
      </c>
      <c r="M44" s="388">
        <v>1</v>
      </c>
      <c r="N44" s="416">
        <v>11</v>
      </c>
      <c r="O44" s="112">
        <f>B44/GETPIVOTDATA("POS",$A$42)</f>
        <v>4.2617517063703349E-2</v>
      </c>
      <c r="AD44"/>
      <c r="BU44" t="e">
        <v>#N/A</v>
      </c>
      <c r="CH44" t="e">
        <v>#N/A</v>
      </c>
    </row>
    <row r="45" spans="1:86" s="3" customFormat="1" ht="22.5" customHeight="1">
      <c r="A45" s="382" t="s">
        <v>204</v>
      </c>
      <c r="B45" s="356">
        <v>132845.1</v>
      </c>
      <c r="C45" s="363">
        <v>504134.66000000003</v>
      </c>
      <c r="D45" s="363">
        <v>82500</v>
      </c>
      <c r="E45" s="372">
        <v>719479.76</v>
      </c>
      <c r="F45" s="114">
        <f t="shared" si="4"/>
        <v>70.069331762716999</v>
      </c>
      <c r="G45" s="114">
        <f t="shared" si="5"/>
        <v>11.466618602307868</v>
      </c>
      <c r="H45" s="115">
        <f t="shared" si="6"/>
        <v>81.53595036502486</v>
      </c>
      <c r="I45" s="56"/>
      <c r="J45" s="382" t="s">
        <v>204</v>
      </c>
      <c r="K45" s="386">
        <v>4</v>
      </c>
      <c r="L45" s="385">
        <v>8</v>
      </c>
      <c r="M45" s="385">
        <v>2</v>
      </c>
      <c r="N45" s="417">
        <v>14</v>
      </c>
      <c r="O45" s="116">
        <f t="shared" ref="O45:O62" si="7">B45/GETPIVOTDATA("POS",$A$42)</f>
        <v>7.2697025430559382E-3</v>
      </c>
      <c r="AD45"/>
      <c r="BU45" t="e">
        <v>#N/A</v>
      </c>
      <c r="CH45" t="e">
        <v>#N/A</v>
      </c>
    </row>
    <row r="46" spans="1:86" s="3" customFormat="1" ht="22.5" customHeight="1">
      <c r="A46" s="382" t="s">
        <v>43</v>
      </c>
      <c r="B46" s="356">
        <v>717465.63</v>
      </c>
      <c r="C46" s="363">
        <v>819300.22</v>
      </c>
      <c r="D46" s="363">
        <v>69399</v>
      </c>
      <c r="E46" s="372">
        <v>1606164.85</v>
      </c>
      <c r="F46" s="114">
        <f t="shared" si="4"/>
        <v>51.009721698242863</v>
      </c>
      <c r="G46" s="114">
        <f t="shared" si="5"/>
        <v>4.3207893635575445</v>
      </c>
      <c r="H46" s="115">
        <f t="shared" si="6"/>
        <v>55.330511061800408</v>
      </c>
      <c r="I46" s="56"/>
      <c r="J46" s="382" t="s">
        <v>43</v>
      </c>
      <c r="K46" s="386">
        <v>22</v>
      </c>
      <c r="L46" s="385">
        <v>16</v>
      </c>
      <c r="M46" s="385">
        <v>1</v>
      </c>
      <c r="N46" s="417">
        <v>39</v>
      </c>
      <c r="O46" s="116">
        <f t="shared" si="7"/>
        <v>3.9261980419046175E-2</v>
      </c>
      <c r="AD46"/>
      <c r="BU46" t="e">
        <v>#N/A</v>
      </c>
      <c r="CH46" t="e">
        <v>#N/A</v>
      </c>
    </row>
    <row r="47" spans="1:86" s="3" customFormat="1" ht="22.5" customHeight="1">
      <c r="A47" s="382" t="s">
        <v>23</v>
      </c>
      <c r="B47" s="356">
        <v>355232.33</v>
      </c>
      <c r="C47" s="363">
        <v>288277.40000000002</v>
      </c>
      <c r="D47" s="363">
        <v>20100.489999999998</v>
      </c>
      <c r="E47" s="372">
        <v>663610.22</v>
      </c>
      <c r="F47" s="114">
        <f t="shared" si="4"/>
        <v>43.440771602342117</v>
      </c>
      <c r="G47" s="114">
        <f t="shared" si="5"/>
        <v>3.0289602833422302</v>
      </c>
      <c r="H47" s="115">
        <f t="shared" si="6"/>
        <v>46.469731885684347</v>
      </c>
      <c r="I47" s="56"/>
      <c r="J47" s="382" t="s">
        <v>23</v>
      </c>
      <c r="K47" s="386">
        <v>6</v>
      </c>
      <c r="L47" s="385">
        <v>3</v>
      </c>
      <c r="M47" s="385">
        <v>2</v>
      </c>
      <c r="N47" s="417">
        <v>11</v>
      </c>
      <c r="O47" s="116">
        <f t="shared" si="7"/>
        <v>1.9439432638288401E-2</v>
      </c>
      <c r="AD47"/>
      <c r="BU47" t="e">
        <v>#N/A</v>
      </c>
      <c r="CH47" t="e">
        <v>#N/A</v>
      </c>
    </row>
    <row r="48" spans="1:86" s="3" customFormat="1" ht="22.5" customHeight="1">
      <c r="A48" s="382" t="s">
        <v>35</v>
      </c>
      <c r="B48" s="356">
        <v>1507790.39</v>
      </c>
      <c r="C48" s="363">
        <v>658878.73</v>
      </c>
      <c r="D48" s="363">
        <v>152127</v>
      </c>
      <c r="E48" s="372">
        <v>2318796.12</v>
      </c>
      <c r="F48" s="114">
        <f t="shared" si="4"/>
        <v>28.414690033205677</v>
      </c>
      <c r="G48" s="114">
        <f t="shared" si="5"/>
        <v>6.5606026630750094</v>
      </c>
      <c r="H48" s="115">
        <f t="shared" si="6"/>
        <v>34.97529269628069</v>
      </c>
      <c r="I48" s="56"/>
      <c r="J48" s="382" t="s">
        <v>35</v>
      </c>
      <c r="K48" s="386">
        <v>22</v>
      </c>
      <c r="L48" s="385">
        <v>16</v>
      </c>
      <c r="M48" s="385">
        <v>2</v>
      </c>
      <c r="N48" s="417">
        <v>40</v>
      </c>
      <c r="O48" s="116">
        <f t="shared" si="7"/>
        <v>8.2511042052573286E-2</v>
      </c>
      <c r="AD48"/>
      <c r="BU48" t="e">
        <v>#N/A</v>
      </c>
      <c r="CH48" t="e">
        <v>#N/A</v>
      </c>
    </row>
    <row r="49" spans="1:86" s="3" customFormat="1" ht="22.5" customHeight="1">
      <c r="A49" s="382" t="s">
        <v>66</v>
      </c>
      <c r="B49" s="356">
        <v>721927.54</v>
      </c>
      <c r="C49" s="363">
        <v>123395.53</v>
      </c>
      <c r="D49" s="363">
        <v>167112</v>
      </c>
      <c r="E49" s="372">
        <v>1012435.0700000001</v>
      </c>
      <c r="F49" s="114">
        <f t="shared" si="4"/>
        <v>12.187994436028376</v>
      </c>
      <c r="G49" s="114">
        <f t="shared" si="5"/>
        <v>16.505947388803904</v>
      </c>
      <c r="H49" s="115">
        <f t="shared" si="6"/>
        <v>28.69394182483228</v>
      </c>
      <c r="I49" s="56"/>
      <c r="J49" s="382" t="s">
        <v>66</v>
      </c>
      <c r="K49" s="386">
        <v>8</v>
      </c>
      <c r="L49" s="385">
        <v>4</v>
      </c>
      <c r="M49" s="385">
        <v>1</v>
      </c>
      <c r="N49" s="417">
        <v>13</v>
      </c>
      <c r="O49" s="116">
        <f t="shared" si="7"/>
        <v>3.9506150196282119E-2</v>
      </c>
      <c r="AD49"/>
      <c r="BU49" t="e">
        <v>#N/A</v>
      </c>
      <c r="CH49" t="e">
        <v>#N/A</v>
      </c>
    </row>
    <row r="50" spans="1:86" s="3" customFormat="1" ht="22.5" customHeight="1">
      <c r="A50" s="382" t="s">
        <v>98</v>
      </c>
      <c r="B50" s="356">
        <v>318348.32</v>
      </c>
      <c r="C50" s="363">
        <v>362776</v>
      </c>
      <c r="D50" s="363"/>
      <c r="E50" s="372">
        <v>681124.32000000007</v>
      </c>
      <c r="F50" s="114">
        <f t="shared" si="4"/>
        <v>53.261348823956247</v>
      </c>
      <c r="G50" s="114">
        <f t="shared" si="5"/>
        <v>0</v>
      </c>
      <c r="H50" s="115">
        <f t="shared" si="6"/>
        <v>53.261348823956247</v>
      </c>
      <c r="I50" s="56"/>
      <c r="J50" s="382" t="s">
        <v>98</v>
      </c>
      <c r="K50" s="386">
        <v>7</v>
      </c>
      <c r="L50" s="385">
        <v>6</v>
      </c>
      <c r="M50" s="385">
        <v>0</v>
      </c>
      <c r="N50" s="417">
        <v>13</v>
      </c>
      <c r="O50" s="116">
        <f t="shared" si="7"/>
        <v>1.7421023368431245E-2</v>
      </c>
      <c r="AD50"/>
      <c r="BU50" t="e">
        <v>#N/A</v>
      </c>
      <c r="CH50" t="e">
        <v>#N/A</v>
      </c>
    </row>
    <row r="51" spans="1:86" s="3" customFormat="1" ht="22.5" customHeight="1">
      <c r="A51" s="382" t="s">
        <v>19</v>
      </c>
      <c r="B51" s="356">
        <v>699638.34</v>
      </c>
      <c r="C51" s="363">
        <v>1236276</v>
      </c>
      <c r="D51" s="363">
        <v>528438.07000000007</v>
      </c>
      <c r="E51" s="372">
        <v>2464352.41</v>
      </c>
      <c r="F51" s="114">
        <f t="shared" si="4"/>
        <v>50.166363990124282</v>
      </c>
      <c r="G51" s="114">
        <f t="shared" si="5"/>
        <v>21.443283349234942</v>
      </c>
      <c r="H51" s="115">
        <f t="shared" si="6"/>
        <v>71.609647339359228</v>
      </c>
      <c r="I51" s="56"/>
      <c r="J51" s="382" t="s">
        <v>19</v>
      </c>
      <c r="K51" s="386">
        <v>7</v>
      </c>
      <c r="L51" s="385">
        <v>13</v>
      </c>
      <c r="M51" s="385">
        <v>7</v>
      </c>
      <c r="N51" s="417">
        <v>27</v>
      </c>
      <c r="O51" s="116">
        <f t="shared" si="7"/>
        <v>3.8286414926236911E-2</v>
      </c>
      <c r="AD51"/>
      <c r="BU51" t="e">
        <v>#N/A</v>
      </c>
      <c r="CH51" t="e">
        <v>#N/A</v>
      </c>
    </row>
    <row r="52" spans="1:86" s="3" customFormat="1" ht="22.5" customHeight="1">
      <c r="A52" s="382" t="s">
        <v>316</v>
      </c>
      <c r="B52" s="356">
        <v>403037.35</v>
      </c>
      <c r="C52" s="363">
        <v>248971</v>
      </c>
      <c r="D52" s="363"/>
      <c r="E52" s="372">
        <v>652008.35</v>
      </c>
      <c r="F52" s="114">
        <f t="shared" si="4"/>
        <v>38.185247167463423</v>
      </c>
      <c r="G52" s="114">
        <f t="shared" si="5"/>
        <v>0</v>
      </c>
      <c r="H52" s="115">
        <f t="shared" si="6"/>
        <v>38.185247167463423</v>
      </c>
      <c r="I52" s="56"/>
      <c r="J52" s="382" t="s">
        <v>316</v>
      </c>
      <c r="K52" s="386">
        <v>8</v>
      </c>
      <c r="L52" s="385">
        <v>3</v>
      </c>
      <c r="M52" s="385">
        <v>0</v>
      </c>
      <c r="N52" s="417">
        <v>11</v>
      </c>
      <c r="O52" s="116">
        <f t="shared" si="7"/>
        <v>2.2055473993707907E-2</v>
      </c>
      <c r="AD52"/>
      <c r="BU52" t="e">
        <v>#N/A</v>
      </c>
      <c r="CH52" t="e">
        <v>#N/A</v>
      </c>
    </row>
    <row r="53" spans="1:86" s="3" customFormat="1" ht="22.5" customHeight="1">
      <c r="A53" s="382" t="s">
        <v>231</v>
      </c>
      <c r="B53" s="356">
        <v>370890.28</v>
      </c>
      <c r="C53" s="363">
        <v>472045.11000000004</v>
      </c>
      <c r="D53" s="363">
        <v>67590.149999999994</v>
      </c>
      <c r="E53" s="372">
        <v>910525.54000000015</v>
      </c>
      <c r="F53" s="114">
        <f t="shared" si="4"/>
        <v>51.843148738035396</v>
      </c>
      <c r="G53" s="114">
        <f t="shared" si="5"/>
        <v>7.4232019894796117</v>
      </c>
      <c r="H53" s="115">
        <f t="shared" si="6"/>
        <v>59.266350727515004</v>
      </c>
      <c r="I53" s="56"/>
      <c r="J53" s="382" t="s">
        <v>231</v>
      </c>
      <c r="K53" s="386">
        <v>6</v>
      </c>
      <c r="L53" s="385">
        <v>6</v>
      </c>
      <c r="M53" s="385">
        <v>2</v>
      </c>
      <c r="N53" s="417">
        <v>14</v>
      </c>
      <c r="O53" s="116">
        <f t="shared" si="7"/>
        <v>2.0296285009463875E-2</v>
      </c>
      <c r="AD53"/>
      <c r="BU53" t="e">
        <v>#N/A</v>
      </c>
      <c r="CH53" t="e">
        <v>#N/A</v>
      </c>
    </row>
    <row r="54" spans="1:86" s="3" customFormat="1" ht="22.5" customHeight="1">
      <c r="A54" s="382" t="s">
        <v>325</v>
      </c>
      <c r="B54" s="356">
        <v>118241.20999999999</v>
      </c>
      <c r="C54" s="363">
        <v>459538.74000000005</v>
      </c>
      <c r="D54" s="363">
        <v>17954</v>
      </c>
      <c r="E54" s="372">
        <v>595733.95000000007</v>
      </c>
      <c r="F54" s="114">
        <f t="shared" si="4"/>
        <v>77.138249381288418</v>
      </c>
      <c r="G54" s="114">
        <f t="shared" si="5"/>
        <v>3.0137614282348686</v>
      </c>
      <c r="H54" s="115">
        <f t="shared" si="6"/>
        <v>80.15201080952329</v>
      </c>
      <c r="I54" s="56"/>
      <c r="J54" s="382" t="s">
        <v>325</v>
      </c>
      <c r="K54" s="386">
        <v>5</v>
      </c>
      <c r="L54" s="385">
        <v>11</v>
      </c>
      <c r="M54" s="385">
        <v>1</v>
      </c>
      <c r="N54" s="417">
        <v>17</v>
      </c>
      <c r="O54" s="116">
        <f t="shared" si="7"/>
        <v>6.4705316570277047E-3</v>
      </c>
      <c r="AD54"/>
      <c r="BU54" t="e">
        <v>#N/A</v>
      </c>
      <c r="CH54" t="e">
        <v>#N/A</v>
      </c>
    </row>
    <row r="55" spans="1:86" s="3" customFormat="1" ht="22.5" customHeight="1">
      <c r="A55" s="382" t="s">
        <v>15</v>
      </c>
      <c r="B55" s="356">
        <v>89116.4</v>
      </c>
      <c r="C55" s="363"/>
      <c r="D55" s="363">
        <v>4350</v>
      </c>
      <c r="E55" s="372">
        <v>93466.4</v>
      </c>
      <c r="F55" s="114">
        <f t="shared" si="4"/>
        <v>0</v>
      </c>
      <c r="G55" s="114">
        <f t="shared" si="5"/>
        <v>4.6540788989412238</v>
      </c>
      <c r="H55" s="115">
        <f>F55+G55</f>
        <v>4.6540788989412238</v>
      </c>
      <c r="I55" s="56"/>
      <c r="J55" s="382" t="s">
        <v>15</v>
      </c>
      <c r="K55" s="386">
        <v>3</v>
      </c>
      <c r="L55" s="385">
        <v>0</v>
      </c>
      <c r="M55" s="385">
        <v>1</v>
      </c>
      <c r="N55" s="417">
        <v>4</v>
      </c>
      <c r="O55" s="116">
        <f t="shared" si="7"/>
        <v>4.8767302648572673E-3</v>
      </c>
      <c r="AD55"/>
      <c r="BU55" t="e">
        <v>#N/A</v>
      </c>
      <c r="CH55" t="e">
        <v>#N/A</v>
      </c>
    </row>
    <row r="56" spans="1:86" s="3" customFormat="1" ht="22.5" customHeight="1">
      <c r="A56" s="382" t="s">
        <v>477</v>
      </c>
      <c r="B56" s="356">
        <v>233009.09000000003</v>
      </c>
      <c r="C56" s="363"/>
      <c r="D56" s="363">
        <v>26169</v>
      </c>
      <c r="E56" s="372">
        <v>259178.09000000003</v>
      </c>
      <c r="F56" s="114">
        <f t="shared" si="4"/>
        <v>0</v>
      </c>
      <c r="G56" s="114">
        <f t="shared" si="5"/>
        <v>10.09691830046282</v>
      </c>
      <c r="H56" s="115">
        <f t="shared" si="6"/>
        <v>10.09691830046282</v>
      </c>
      <c r="I56" s="56"/>
      <c r="J56" s="382" t="s">
        <v>477</v>
      </c>
      <c r="K56" s="386">
        <v>5</v>
      </c>
      <c r="L56" s="385">
        <v>0</v>
      </c>
      <c r="M56" s="385">
        <v>1</v>
      </c>
      <c r="N56" s="417">
        <v>6</v>
      </c>
      <c r="O56" s="116">
        <f t="shared" si="7"/>
        <v>1.2750991750001694E-2</v>
      </c>
      <c r="AD56"/>
      <c r="BU56" t="e">
        <v>#N/A</v>
      </c>
      <c r="CH56" t="e">
        <v>#N/A</v>
      </c>
    </row>
    <row r="57" spans="1:86" s="3" customFormat="1" ht="22.5" customHeight="1">
      <c r="A57" s="382" t="s">
        <v>74</v>
      </c>
      <c r="B57" s="356">
        <v>649808.74</v>
      </c>
      <c r="C57" s="363">
        <v>322121.71999999997</v>
      </c>
      <c r="D57" s="363">
        <v>29939</v>
      </c>
      <c r="E57" s="372">
        <v>1001869.46</v>
      </c>
      <c r="F57" s="114">
        <f t="shared" si="4"/>
        <v>32.152065000564043</v>
      </c>
      <c r="G57" s="114">
        <f t="shared" si="5"/>
        <v>2.988313467505038</v>
      </c>
      <c r="H57" s="115">
        <f t="shared" si="6"/>
        <v>35.14037846806908</v>
      </c>
      <c r="I57" s="56"/>
      <c r="J57" s="382" t="s">
        <v>74</v>
      </c>
      <c r="K57" s="386">
        <v>11</v>
      </c>
      <c r="L57" s="385">
        <v>6</v>
      </c>
      <c r="M57" s="385">
        <v>2</v>
      </c>
      <c r="N57" s="417">
        <v>19</v>
      </c>
      <c r="O57" s="116">
        <f t="shared" si="7"/>
        <v>3.5559582172605346E-2</v>
      </c>
      <c r="AD57"/>
      <c r="BU57" t="e">
        <v>#N/A</v>
      </c>
      <c r="CH57" t="e">
        <v>#N/A</v>
      </c>
    </row>
    <row r="58" spans="1:86" s="3" customFormat="1" ht="21.75" customHeight="1">
      <c r="A58" s="382" t="s">
        <v>50</v>
      </c>
      <c r="B58" s="356">
        <v>616697.73</v>
      </c>
      <c r="C58" s="363">
        <v>512711.5</v>
      </c>
      <c r="D58" s="363">
        <v>31439</v>
      </c>
      <c r="E58" s="372">
        <v>1160848.23</v>
      </c>
      <c r="F58" s="114">
        <f t="shared" si="4"/>
        <v>44.166970905404234</v>
      </c>
      <c r="G58" s="114">
        <f t="shared" si="5"/>
        <v>2.708278238921896</v>
      </c>
      <c r="H58" s="115">
        <f t="shared" si="6"/>
        <v>46.875249144326133</v>
      </c>
      <c r="I58" s="56"/>
      <c r="J58" s="382" t="s">
        <v>50</v>
      </c>
      <c r="K58" s="386">
        <v>10</v>
      </c>
      <c r="L58" s="385">
        <v>5</v>
      </c>
      <c r="M58" s="385">
        <v>1</v>
      </c>
      <c r="N58" s="417">
        <v>16</v>
      </c>
      <c r="O58" s="116">
        <f t="shared" si="7"/>
        <v>3.3747643353633852E-2</v>
      </c>
      <c r="AD58"/>
      <c r="BU58" t="e">
        <v>#N/A</v>
      </c>
      <c r="CH58" t="e">
        <v>#N/A</v>
      </c>
    </row>
    <row r="59" spans="1:86" s="3" customFormat="1" ht="22.5" customHeight="1">
      <c r="A59" s="382" t="s">
        <v>350</v>
      </c>
      <c r="B59" s="356">
        <v>420541.2</v>
      </c>
      <c r="C59" s="363">
        <v>485824.62</v>
      </c>
      <c r="D59" s="363">
        <v>105541.34</v>
      </c>
      <c r="E59" s="372">
        <v>1011907.16</v>
      </c>
      <c r="F59" s="114">
        <f t="shared" si="4"/>
        <v>48.010789843605806</v>
      </c>
      <c r="G59" s="114">
        <f t="shared" si="5"/>
        <v>10.429942999909201</v>
      </c>
      <c r="H59" s="115">
        <f t="shared" si="6"/>
        <v>58.440732843515008</v>
      </c>
      <c r="I59" s="56"/>
      <c r="J59" s="382" t="s">
        <v>350</v>
      </c>
      <c r="K59" s="386">
        <v>12</v>
      </c>
      <c r="L59" s="385">
        <v>5</v>
      </c>
      <c r="M59" s="385">
        <v>1</v>
      </c>
      <c r="N59" s="417">
        <v>18</v>
      </c>
      <c r="O59" s="116">
        <f t="shared" si="7"/>
        <v>2.3013339830372338E-2</v>
      </c>
      <c r="AD59"/>
      <c r="BU59" t="e">
        <v>#N/A</v>
      </c>
      <c r="CH59" t="e">
        <v>#N/A</v>
      </c>
    </row>
    <row r="60" spans="1:86" s="3" customFormat="1" ht="22.5" customHeight="1">
      <c r="A60" s="382" t="s">
        <v>153</v>
      </c>
      <c r="B60" s="356">
        <v>6765</v>
      </c>
      <c r="C60" s="363">
        <v>484201.51999999996</v>
      </c>
      <c r="D60" s="363">
        <v>3001</v>
      </c>
      <c r="E60" s="372">
        <v>493967.51999999996</v>
      </c>
      <c r="F60" s="114">
        <f t="shared" si="4"/>
        <v>98.022946933838881</v>
      </c>
      <c r="G60" s="114">
        <f t="shared" si="5"/>
        <v>0.60752982301346459</v>
      </c>
      <c r="H60" s="115">
        <f t="shared" si="6"/>
        <v>98.630476756852346</v>
      </c>
      <c r="I60" s="56"/>
      <c r="J60" s="382" t="s">
        <v>153</v>
      </c>
      <c r="K60" s="386">
        <v>1</v>
      </c>
      <c r="L60" s="385">
        <v>7</v>
      </c>
      <c r="M60" s="385">
        <v>1</v>
      </c>
      <c r="N60" s="417">
        <v>9</v>
      </c>
      <c r="O60" s="116">
        <f t="shared" si="7"/>
        <v>3.7020212039264846E-4</v>
      </c>
      <c r="AD60"/>
      <c r="BU60" t="e">
        <v>#N/A</v>
      </c>
      <c r="CH60" t="e">
        <v>#N/A</v>
      </c>
    </row>
    <row r="61" spans="1:86" s="3" customFormat="1" ht="22.5" customHeight="1" thickBot="1">
      <c r="A61" s="383" t="s">
        <v>334</v>
      </c>
      <c r="B61" s="356">
        <v>818559.16</v>
      </c>
      <c r="C61" s="363">
        <v>623289.62</v>
      </c>
      <c r="D61" s="363">
        <v>308791.06</v>
      </c>
      <c r="E61" s="372">
        <v>1750639.84</v>
      </c>
      <c r="F61" s="232">
        <f t="shared" si="4"/>
        <v>35.603532249100418</v>
      </c>
      <c r="G61" s="232">
        <f t="shared" si="5"/>
        <v>17.638754296828981</v>
      </c>
      <c r="H61" s="233">
        <f t="shared" si="6"/>
        <v>53.242286545929403</v>
      </c>
      <c r="I61" s="56"/>
      <c r="J61" s="383" t="s">
        <v>334</v>
      </c>
      <c r="K61" s="386">
        <v>13</v>
      </c>
      <c r="L61" s="385">
        <v>12</v>
      </c>
      <c r="M61" s="385">
        <v>6</v>
      </c>
      <c r="N61" s="417">
        <v>31</v>
      </c>
      <c r="O61" s="116">
        <f t="shared" si="7"/>
        <v>4.4794136984305274E-2</v>
      </c>
      <c r="AD61"/>
      <c r="BU61" t="e">
        <v>#N/A</v>
      </c>
      <c r="CH61" t="e">
        <v>#N/A</v>
      </c>
    </row>
    <row r="62" spans="1:86" s="3" customFormat="1" ht="24" customHeight="1" thickBot="1">
      <c r="A62" s="352" t="s">
        <v>1108</v>
      </c>
      <c r="B62" s="373">
        <v>8958697.8499999996</v>
      </c>
      <c r="C62" s="370">
        <v>7692367.3699999992</v>
      </c>
      <c r="D62" s="370">
        <v>1622736.11</v>
      </c>
      <c r="E62" s="362">
        <v>18273801.330000002</v>
      </c>
      <c r="F62" s="234">
        <f t="shared" si="4"/>
        <v>42.095058554519142</v>
      </c>
      <c r="G62" s="234">
        <f t="shared" si="5"/>
        <v>8.8801234110823053</v>
      </c>
      <c r="H62" s="235">
        <f t="shared" si="6"/>
        <v>50.97518196560145</v>
      </c>
      <c r="I62" s="56"/>
      <c r="J62" s="352" t="s">
        <v>1284</v>
      </c>
      <c r="K62" s="418">
        <v>159</v>
      </c>
      <c r="L62" s="419">
        <v>122</v>
      </c>
      <c r="M62" s="419">
        <v>32</v>
      </c>
      <c r="N62" s="420">
        <v>313</v>
      </c>
      <c r="O62" s="116">
        <f t="shared" si="7"/>
        <v>0.49024818034398532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49" t="s">
        <v>1137</v>
      </c>
      <c r="B65" s="350">
        <v>2</v>
      </c>
      <c r="C65" s="77"/>
      <c r="D65" s="77"/>
      <c r="E65" s="77"/>
      <c r="F65" s="121"/>
      <c r="G65" s="121"/>
      <c r="H65" s="121"/>
      <c r="I65" s="56"/>
      <c r="J65" s="122"/>
      <c r="K65" s="122"/>
      <c r="L65" s="123"/>
      <c r="M65" s="124"/>
      <c r="N65" s="124"/>
      <c r="O65" s="124"/>
      <c r="AD65"/>
      <c r="BU65"/>
      <c r="CH65" t="e">
        <v>#N/A</v>
      </c>
    </row>
    <row r="66" spans="1:86" ht="15.75" thickBot="1">
      <c r="A66" s="349" t="s">
        <v>1160</v>
      </c>
      <c r="B66" s="351" t="s">
        <v>1276</v>
      </c>
      <c r="I66" s="56"/>
      <c r="J66" s="213" t="s">
        <v>1160</v>
      </c>
      <c r="K66" s="98" t="s">
        <v>1276</v>
      </c>
      <c r="N66" s="99"/>
      <c r="P66" s="3"/>
      <c r="S66" s="3"/>
      <c r="BU66" t="e">
        <v>#N/A</v>
      </c>
      <c r="CH66" t="e">
        <v>#N/A</v>
      </c>
    </row>
    <row r="67" spans="1:86" s="3" customFormat="1" ht="15.75" thickBot="1">
      <c r="A67" s="349" t="s">
        <v>12</v>
      </c>
      <c r="B67" s="351"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4.0725526309968105E-2</v>
      </c>
      <c r="D68" s="337" t="s">
        <v>1298</v>
      </c>
      <c r="E68" s="338"/>
      <c r="F68" s="338"/>
      <c r="G68" s="339"/>
      <c r="I68" s="56"/>
      <c r="N68" s="99"/>
      <c r="S68" s="3"/>
      <c r="BU68" t="e">
        <v>#N/A</v>
      </c>
      <c r="CH68" t="e">
        <v>#N/A</v>
      </c>
    </row>
    <row r="69" spans="1:86" s="3" customFormat="1" ht="15.75" thickBot="1">
      <c r="A69" s="367" t="s">
        <v>1286</v>
      </c>
      <c r="B69" s="389" t="s">
        <v>1138</v>
      </c>
      <c r="C69" s="376"/>
      <c r="D69" s="376"/>
      <c r="E69" s="376"/>
      <c r="G69"/>
      <c r="H69"/>
      <c r="I69" s="56"/>
      <c r="J69" s="210" t="s">
        <v>1295</v>
      </c>
      <c r="K69" s="212" t="s">
        <v>1138</v>
      </c>
      <c r="L69" s="342"/>
      <c r="M69" s="342"/>
      <c r="N69" s="342"/>
      <c r="O69" s="6"/>
      <c r="P69"/>
      <c r="Q69"/>
      <c r="R69"/>
      <c r="T69"/>
      <c r="U69"/>
      <c r="AD69"/>
      <c r="BU69" t="e">
        <v>#N/A</v>
      </c>
      <c r="CH69" t="e">
        <v>#N/A</v>
      </c>
    </row>
    <row r="70" spans="1:86" s="3" customFormat="1" ht="33.75" customHeight="1" thickBot="1">
      <c r="A70" s="380" t="s">
        <v>11</v>
      </c>
      <c r="B70" s="364" t="s">
        <v>1232</v>
      </c>
      <c r="C70" s="365" t="s">
        <v>1281</v>
      </c>
      <c r="D70" s="366" t="s">
        <v>1283</v>
      </c>
      <c r="E70" s="35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08" t="s">
        <v>114</v>
      </c>
      <c r="B71" s="353">
        <v>45379</v>
      </c>
      <c r="C71" s="354">
        <v>154732.35</v>
      </c>
      <c r="D71" s="354">
        <v>16635</v>
      </c>
      <c r="E71" s="355">
        <v>216746.35</v>
      </c>
      <c r="F71" s="110">
        <f t="shared" ref="F71:F89" si="8">+C71*100/E71</f>
        <v>71.388676210695124</v>
      </c>
      <c r="G71" s="110">
        <f t="shared" ref="G71:G89" si="9">+D71*100/E71</f>
        <v>7.6748697267566444</v>
      </c>
      <c r="H71" s="111">
        <f t="shared" ref="H71:H89" si="10">F71+G71</f>
        <v>79.063545937451764</v>
      </c>
      <c r="I71" s="56"/>
      <c r="J71" s="109" t="s">
        <v>114</v>
      </c>
      <c r="K71" s="402">
        <v>1</v>
      </c>
      <c r="L71" s="403">
        <v>2</v>
      </c>
      <c r="M71" s="403">
        <v>4</v>
      </c>
      <c r="N71" s="404">
        <v>7</v>
      </c>
      <c r="O71" s="6"/>
      <c r="P71"/>
      <c r="Q71"/>
      <c r="R71"/>
      <c r="S71"/>
      <c r="T71"/>
      <c r="U71"/>
      <c r="AD71"/>
      <c r="BU71" t="e">
        <v>#N/A</v>
      </c>
      <c r="CH71" t="e">
        <v>#N/A</v>
      </c>
    </row>
    <row r="72" spans="1:86" s="3" customFormat="1" ht="23.25" customHeight="1" thickBot="1">
      <c r="A72" s="409" t="s">
        <v>204</v>
      </c>
      <c r="B72" s="356">
        <v>47087</v>
      </c>
      <c r="C72" s="357"/>
      <c r="D72" s="357"/>
      <c r="E72" s="358">
        <v>47087</v>
      </c>
      <c r="F72" s="114">
        <f t="shared" si="8"/>
        <v>0</v>
      </c>
      <c r="G72" s="114">
        <f t="shared" si="9"/>
        <v>0</v>
      </c>
      <c r="H72" s="115">
        <f t="shared" si="10"/>
        <v>0</v>
      </c>
      <c r="I72" s="56"/>
      <c r="J72" s="117" t="s">
        <v>204</v>
      </c>
      <c r="K72" s="347">
        <v>2</v>
      </c>
      <c r="L72" s="343">
        <v>0</v>
      </c>
      <c r="M72" s="343">
        <v>0</v>
      </c>
      <c r="N72" s="348">
        <v>2</v>
      </c>
      <c r="O72" s="6"/>
      <c r="P72"/>
      <c r="Q72"/>
      <c r="R72"/>
      <c r="S72"/>
      <c r="T72"/>
      <c r="U72"/>
      <c r="AD72"/>
      <c r="BU72" t="e">
        <v>#N/A</v>
      </c>
      <c r="CH72" t="e">
        <v>#N/A</v>
      </c>
    </row>
    <row r="73" spans="1:86" s="3" customFormat="1" ht="23.25" customHeight="1" thickBot="1">
      <c r="A73" s="409" t="s">
        <v>43</v>
      </c>
      <c r="B73" s="356">
        <v>631135.38</v>
      </c>
      <c r="C73" s="357">
        <v>187999</v>
      </c>
      <c r="D73" s="357">
        <v>74896.009999999995</v>
      </c>
      <c r="E73" s="358">
        <v>894030.39</v>
      </c>
      <c r="F73" s="114">
        <f t="shared" si="8"/>
        <v>21.028256097647866</v>
      </c>
      <c r="G73" s="114">
        <f t="shared" si="9"/>
        <v>8.3773449804094451</v>
      </c>
      <c r="H73" s="115">
        <f>F73+G73</f>
        <v>29.405601078057309</v>
      </c>
      <c r="I73" s="56"/>
      <c r="J73" s="127" t="s">
        <v>43</v>
      </c>
      <c r="K73" s="347">
        <v>19</v>
      </c>
      <c r="L73" s="343">
        <v>4</v>
      </c>
      <c r="M73" s="343">
        <v>3</v>
      </c>
      <c r="N73" s="348">
        <v>26</v>
      </c>
      <c r="O73" s="6"/>
      <c r="P73"/>
      <c r="Q73"/>
      <c r="R73"/>
      <c r="S73"/>
      <c r="T73"/>
      <c r="U73"/>
      <c r="AD73"/>
      <c r="BU73" t="e">
        <v>#N/A</v>
      </c>
      <c r="CH73" t="e">
        <v>#N/A</v>
      </c>
    </row>
    <row r="74" spans="1:86" s="3" customFormat="1" ht="23.25" customHeight="1">
      <c r="A74" s="409" t="s">
        <v>23</v>
      </c>
      <c r="B74" s="356">
        <v>224462.51</v>
      </c>
      <c r="C74" s="357">
        <v>74559</v>
      </c>
      <c r="D74" s="357"/>
      <c r="E74" s="358">
        <v>299021.51</v>
      </c>
      <c r="F74" s="114">
        <f t="shared" si="8"/>
        <v>24.934326630883511</v>
      </c>
      <c r="G74" s="114">
        <f t="shared" si="9"/>
        <v>0</v>
      </c>
      <c r="H74" s="115">
        <f t="shared" si="10"/>
        <v>24.934326630883511</v>
      </c>
      <c r="I74" s="56"/>
      <c r="J74" s="109" t="s">
        <v>23</v>
      </c>
      <c r="K74" s="347">
        <v>10</v>
      </c>
      <c r="L74" s="343">
        <v>0</v>
      </c>
      <c r="M74" s="343">
        <v>1</v>
      </c>
      <c r="N74" s="348">
        <v>11</v>
      </c>
      <c r="O74" s="6"/>
      <c r="P74"/>
      <c r="Q74"/>
      <c r="R74"/>
      <c r="S74"/>
      <c r="T74"/>
      <c r="U74"/>
      <c r="AD74"/>
      <c r="BU74" t="e">
        <v>#N/A</v>
      </c>
      <c r="CH74" t="e">
        <v>#N/A</v>
      </c>
    </row>
    <row r="75" spans="1:86" s="3" customFormat="1" ht="23.25" customHeight="1">
      <c r="A75" s="409" t="s">
        <v>35</v>
      </c>
      <c r="B75" s="356">
        <v>121951.64</v>
      </c>
      <c r="C75" s="357">
        <v>84494</v>
      </c>
      <c r="D75" s="357">
        <v>20176.57</v>
      </c>
      <c r="E75" s="358">
        <v>226622.21000000002</v>
      </c>
      <c r="F75" s="114">
        <f t="shared" si="8"/>
        <v>37.284077319694305</v>
      </c>
      <c r="G75" s="114">
        <f t="shared" si="9"/>
        <v>8.9031741416695205</v>
      </c>
      <c r="H75" s="115">
        <f t="shared" si="10"/>
        <v>46.187251461363829</v>
      </c>
      <c r="I75" s="56"/>
      <c r="J75" s="113" t="s">
        <v>35</v>
      </c>
      <c r="K75" s="347">
        <v>4</v>
      </c>
      <c r="L75" s="343">
        <v>2</v>
      </c>
      <c r="M75" s="343">
        <v>1</v>
      </c>
      <c r="N75" s="348">
        <v>7</v>
      </c>
      <c r="O75" s="6"/>
      <c r="P75"/>
      <c r="Q75"/>
      <c r="R75"/>
      <c r="S75"/>
      <c r="T75"/>
      <c r="U75"/>
      <c r="AD75"/>
      <c r="BU75" t="e">
        <v>#N/A</v>
      </c>
      <c r="CH75" t="e">
        <v>#N/A</v>
      </c>
    </row>
    <row r="76" spans="1:86" s="3" customFormat="1" ht="23.25" customHeight="1" thickBot="1">
      <c r="A76" s="409" t="s">
        <v>66</v>
      </c>
      <c r="B76" s="356">
        <v>183081</v>
      </c>
      <c r="C76" s="357">
        <v>74937.990000000005</v>
      </c>
      <c r="D76" s="357">
        <v>31168</v>
      </c>
      <c r="E76" s="358">
        <v>289186.99</v>
      </c>
      <c r="F76" s="114">
        <f t="shared" si="8"/>
        <v>25.913333791399126</v>
      </c>
      <c r="G76" s="114">
        <f t="shared" si="9"/>
        <v>10.77780158782385</v>
      </c>
      <c r="H76" s="115">
        <f t="shared" si="10"/>
        <v>36.691135379222978</v>
      </c>
      <c r="I76" s="56"/>
      <c r="J76" s="117" t="s">
        <v>66</v>
      </c>
      <c r="K76" s="347">
        <v>5</v>
      </c>
      <c r="L76" s="343">
        <v>2</v>
      </c>
      <c r="M76" s="343">
        <v>4</v>
      </c>
      <c r="N76" s="348">
        <v>11</v>
      </c>
      <c r="O76" s="6"/>
      <c r="P76"/>
      <c r="Q76"/>
      <c r="R76"/>
      <c r="S76"/>
      <c r="T76"/>
      <c r="U76"/>
      <c r="AD76"/>
      <c r="BU76" t="e">
        <v>#N/A</v>
      </c>
      <c r="CH76" t="e">
        <v>#N/A</v>
      </c>
    </row>
    <row r="77" spans="1:86" s="3" customFormat="1" ht="23.25" customHeight="1">
      <c r="A77" s="409" t="s">
        <v>98</v>
      </c>
      <c r="B77" s="356">
        <v>76348.02</v>
      </c>
      <c r="C77" s="357">
        <v>66849</v>
      </c>
      <c r="D77" s="357"/>
      <c r="E77" s="358">
        <v>143197.02000000002</v>
      </c>
      <c r="F77" s="114">
        <f t="shared" si="8"/>
        <v>46.683234050540989</v>
      </c>
      <c r="G77" s="114">
        <f t="shared" si="9"/>
        <v>0</v>
      </c>
      <c r="H77" s="115">
        <f t="shared" si="10"/>
        <v>46.683234050540989</v>
      </c>
      <c r="I77" s="56"/>
      <c r="J77" s="127" t="s">
        <v>98</v>
      </c>
      <c r="K77" s="347">
        <v>2</v>
      </c>
      <c r="L77" s="343">
        <v>0</v>
      </c>
      <c r="M77" s="343">
        <v>1</v>
      </c>
      <c r="N77" s="348">
        <v>3</v>
      </c>
      <c r="O77" s="6"/>
      <c r="P77"/>
      <c r="Q77"/>
      <c r="R77"/>
      <c r="S77"/>
      <c r="T77"/>
      <c r="U77"/>
      <c r="AD77"/>
      <c r="BU77" t="e">
        <v>#N/A</v>
      </c>
      <c r="CH77" t="e">
        <v>#N/A</v>
      </c>
    </row>
    <row r="78" spans="1:86" s="3" customFormat="1" ht="23.25" customHeight="1" thickBot="1">
      <c r="A78" s="409" t="s">
        <v>19</v>
      </c>
      <c r="B78" s="356">
        <v>362205.27</v>
      </c>
      <c r="C78" s="357"/>
      <c r="D78" s="357">
        <v>201853.04</v>
      </c>
      <c r="E78" s="358">
        <v>564058.31000000006</v>
      </c>
      <c r="F78" s="114">
        <f t="shared" si="8"/>
        <v>0</v>
      </c>
      <c r="G78" s="114">
        <f t="shared" si="9"/>
        <v>35.785846325001394</v>
      </c>
      <c r="H78" s="115">
        <f t="shared" si="10"/>
        <v>35.785846325001394</v>
      </c>
      <c r="I78" s="56"/>
      <c r="J78" s="127" t="s">
        <v>19</v>
      </c>
      <c r="K78" s="347">
        <v>6</v>
      </c>
      <c r="L78" s="343">
        <v>3</v>
      </c>
      <c r="M78" s="343">
        <v>0</v>
      </c>
      <c r="N78" s="348">
        <v>9</v>
      </c>
      <c r="O78" s="6"/>
      <c r="P78"/>
      <c r="Q78"/>
      <c r="R78"/>
      <c r="S78"/>
      <c r="T78"/>
      <c r="U78"/>
      <c r="AD78"/>
      <c r="BU78" t="e">
        <v>#N/A</v>
      </c>
      <c r="CH78" t="e">
        <v>#N/A</v>
      </c>
    </row>
    <row r="79" spans="1:86" s="3" customFormat="1" ht="23.25" customHeight="1">
      <c r="A79" s="409" t="s">
        <v>316</v>
      </c>
      <c r="B79" s="356">
        <v>366800</v>
      </c>
      <c r="C79" s="357"/>
      <c r="D79" s="357">
        <v>57225.479999999996</v>
      </c>
      <c r="E79" s="358">
        <v>424025.48</v>
      </c>
      <c r="F79" s="114">
        <f t="shared" si="8"/>
        <v>0</v>
      </c>
      <c r="G79" s="114">
        <f t="shared" si="9"/>
        <v>13.495764452645629</v>
      </c>
      <c r="H79" s="115">
        <f t="shared" si="10"/>
        <v>13.495764452645629</v>
      </c>
      <c r="I79" s="56"/>
      <c r="J79" s="109" t="s">
        <v>316</v>
      </c>
      <c r="K79" s="347">
        <v>6</v>
      </c>
      <c r="L79" s="343">
        <v>3</v>
      </c>
      <c r="M79" s="343">
        <v>0</v>
      </c>
      <c r="N79" s="348">
        <v>9</v>
      </c>
      <c r="O79" s="6"/>
      <c r="P79"/>
      <c r="Q79"/>
      <c r="R79"/>
      <c r="S79"/>
      <c r="T79"/>
      <c r="U79"/>
      <c r="AD79"/>
      <c r="BU79" t="e">
        <v>#N/A</v>
      </c>
      <c r="CH79" t="e">
        <v>#N/A</v>
      </c>
    </row>
    <row r="80" spans="1:86" s="3" customFormat="1" ht="23.25" customHeight="1">
      <c r="A80" s="409" t="s">
        <v>231</v>
      </c>
      <c r="B80" s="356">
        <v>227861</v>
      </c>
      <c r="C80" s="357">
        <v>136648.35999999999</v>
      </c>
      <c r="D80" s="357">
        <v>2885.66</v>
      </c>
      <c r="E80" s="358">
        <v>367395.01999999996</v>
      </c>
      <c r="F80" s="114">
        <f t="shared" si="8"/>
        <v>37.193852001586741</v>
      </c>
      <c r="G80" s="114">
        <f t="shared" si="9"/>
        <v>0.78543797354683809</v>
      </c>
      <c r="H80" s="115">
        <f t="shared" si="10"/>
        <v>37.979289975133582</v>
      </c>
      <c r="I80" s="56"/>
      <c r="J80" s="113" t="s">
        <v>231</v>
      </c>
      <c r="K80" s="347">
        <v>3</v>
      </c>
      <c r="L80" s="343">
        <v>1</v>
      </c>
      <c r="M80" s="343">
        <v>3</v>
      </c>
      <c r="N80" s="348">
        <v>7</v>
      </c>
      <c r="O80" s="6"/>
      <c r="P80"/>
      <c r="Q80"/>
      <c r="R80"/>
      <c r="S80"/>
      <c r="T80"/>
      <c r="U80"/>
      <c r="AD80"/>
      <c r="BU80" t="e">
        <v>#N/A</v>
      </c>
      <c r="CH80" t="e">
        <v>#N/A</v>
      </c>
    </row>
    <row r="81" spans="1:86" s="3" customFormat="1" ht="23.25" customHeight="1">
      <c r="A81" s="409" t="s">
        <v>325</v>
      </c>
      <c r="B81" s="356">
        <v>106398.47</v>
      </c>
      <c r="C81" s="357">
        <v>18667</v>
      </c>
      <c r="D81" s="357">
        <v>15113</v>
      </c>
      <c r="E81" s="358">
        <v>140178.47</v>
      </c>
      <c r="F81" s="114">
        <f t="shared" si="8"/>
        <v>13.316595622708681</v>
      </c>
      <c r="G81" s="114">
        <f t="shared" si="9"/>
        <v>10.781256208603219</v>
      </c>
      <c r="H81" s="115">
        <f t="shared" si="10"/>
        <v>24.0978518313119</v>
      </c>
      <c r="I81" s="56"/>
      <c r="J81" s="113" t="s">
        <v>325</v>
      </c>
      <c r="K81" s="347">
        <v>3</v>
      </c>
      <c r="L81" s="343">
        <v>4</v>
      </c>
      <c r="M81" s="343">
        <v>1</v>
      </c>
      <c r="N81" s="348">
        <v>8</v>
      </c>
      <c r="O81" s="6"/>
      <c r="P81"/>
      <c r="Q81"/>
      <c r="R81"/>
      <c r="S81"/>
      <c r="T81"/>
      <c r="U81"/>
      <c r="AD81"/>
      <c r="BU81" t="e">
        <v>#N/A</v>
      </c>
      <c r="CH81" t="e">
        <v>#N/A</v>
      </c>
    </row>
    <row r="82" spans="1:86" s="3" customFormat="1" ht="23.25" customHeight="1">
      <c r="A82" s="409" t="s">
        <v>15</v>
      </c>
      <c r="B82" s="356"/>
      <c r="C82" s="357">
        <v>4153.8</v>
      </c>
      <c r="D82" s="357"/>
      <c r="E82" s="358">
        <v>4153.8</v>
      </c>
      <c r="F82" s="114">
        <f t="shared" si="8"/>
        <v>100</v>
      </c>
      <c r="G82" s="114">
        <f t="shared" si="9"/>
        <v>0</v>
      </c>
      <c r="H82" s="115">
        <f t="shared" si="10"/>
        <v>100</v>
      </c>
      <c r="I82" s="56"/>
      <c r="J82" s="113" t="s">
        <v>15</v>
      </c>
      <c r="K82" s="347">
        <v>0</v>
      </c>
      <c r="L82" s="343">
        <v>0</v>
      </c>
      <c r="M82" s="343">
        <v>1</v>
      </c>
      <c r="N82" s="348">
        <v>1</v>
      </c>
      <c r="O82" s="6"/>
      <c r="P82"/>
      <c r="Q82"/>
      <c r="R82"/>
      <c r="S82"/>
      <c r="T82"/>
      <c r="U82"/>
      <c r="AD82"/>
      <c r="BU82" t="e">
        <v>#N/A</v>
      </c>
      <c r="CH82" t="e">
        <v>#N/A</v>
      </c>
    </row>
    <row r="83" spans="1:86" s="3" customFormat="1" ht="23.25" customHeight="1">
      <c r="A83" s="409" t="s">
        <v>477</v>
      </c>
      <c r="B83" s="356">
        <v>78625.649999999994</v>
      </c>
      <c r="C83" s="357"/>
      <c r="D83" s="357"/>
      <c r="E83" s="358">
        <v>78625.649999999994</v>
      </c>
      <c r="F83" s="114">
        <f t="shared" si="8"/>
        <v>0</v>
      </c>
      <c r="G83" s="114">
        <f t="shared" si="9"/>
        <v>0</v>
      </c>
      <c r="H83" s="115">
        <f t="shared" si="10"/>
        <v>0</v>
      </c>
      <c r="I83" s="56"/>
      <c r="J83" s="113" t="s">
        <v>477</v>
      </c>
      <c r="K83" s="347">
        <v>2</v>
      </c>
      <c r="L83" s="343">
        <v>0</v>
      </c>
      <c r="M83" s="343">
        <v>0</v>
      </c>
      <c r="N83" s="348">
        <v>2</v>
      </c>
      <c r="O83" s="6"/>
      <c r="P83"/>
      <c r="Q83"/>
      <c r="R83"/>
      <c r="S83"/>
      <c r="T83"/>
      <c r="U83"/>
      <c r="AD83"/>
      <c r="BU83" t="e">
        <v>#N/A</v>
      </c>
      <c r="CH83" t="e">
        <v>#N/A</v>
      </c>
    </row>
    <row r="84" spans="1:86" s="3" customFormat="1" ht="23.25" customHeight="1">
      <c r="A84" s="409" t="s">
        <v>74</v>
      </c>
      <c r="B84" s="356">
        <v>106511.15</v>
      </c>
      <c r="C84" s="357"/>
      <c r="D84" s="357"/>
      <c r="E84" s="358">
        <v>106511.15</v>
      </c>
      <c r="F84" s="114">
        <f t="shared" si="8"/>
        <v>0</v>
      </c>
      <c r="G84" s="114">
        <f>+D84*100/E84</f>
        <v>0</v>
      </c>
      <c r="H84" s="115">
        <f t="shared" si="10"/>
        <v>0</v>
      </c>
      <c r="I84" s="56"/>
      <c r="J84" s="113" t="s">
        <v>74</v>
      </c>
      <c r="K84" s="347">
        <v>6</v>
      </c>
      <c r="L84" s="343">
        <v>0</v>
      </c>
      <c r="M84" s="343">
        <v>0</v>
      </c>
      <c r="N84" s="348">
        <v>6</v>
      </c>
      <c r="O84" s="6"/>
      <c r="P84"/>
      <c r="Q84"/>
      <c r="R84"/>
      <c r="S84"/>
      <c r="T84"/>
      <c r="U84"/>
      <c r="AD84"/>
      <c r="BU84" t="e">
        <v>#N/A</v>
      </c>
      <c r="CH84" t="e">
        <v>#N/A</v>
      </c>
    </row>
    <row r="85" spans="1:86" s="3" customFormat="1" ht="23.25" customHeight="1">
      <c r="A85" s="409" t="s">
        <v>50</v>
      </c>
      <c r="B85" s="356">
        <v>48299.25</v>
      </c>
      <c r="C85" s="357">
        <v>23491</v>
      </c>
      <c r="D85" s="357"/>
      <c r="E85" s="358">
        <v>71790.25</v>
      </c>
      <c r="F85" s="114">
        <f>+C85*100/E85</f>
        <v>32.72171360317035</v>
      </c>
      <c r="G85" s="114">
        <f>+D85*100/E85</f>
        <v>0</v>
      </c>
      <c r="H85" s="115">
        <f t="shared" si="10"/>
        <v>32.72171360317035</v>
      </c>
      <c r="I85" s="56"/>
      <c r="J85" s="113" t="s">
        <v>50</v>
      </c>
      <c r="K85" s="347">
        <v>3</v>
      </c>
      <c r="L85" s="343">
        <v>0</v>
      </c>
      <c r="M85" s="343">
        <v>1</v>
      </c>
      <c r="N85" s="348">
        <v>4</v>
      </c>
      <c r="O85" s="6"/>
      <c r="P85"/>
      <c r="Q85"/>
      <c r="R85"/>
      <c r="S85"/>
      <c r="T85"/>
      <c r="U85"/>
      <c r="AD85"/>
      <c r="BU85" t="e">
        <v>#N/A</v>
      </c>
      <c r="CH85" t="e">
        <v>#N/A</v>
      </c>
    </row>
    <row r="86" spans="1:86" s="3" customFormat="1" ht="23.25" customHeight="1">
      <c r="A86" s="409" t="s">
        <v>350</v>
      </c>
      <c r="B86" s="356">
        <v>119341</v>
      </c>
      <c r="C86" s="357">
        <v>215597</v>
      </c>
      <c r="D86" s="357">
        <v>53499</v>
      </c>
      <c r="E86" s="358">
        <v>388437</v>
      </c>
      <c r="F86" s="114">
        <f t="shared" si="8"/>
        <v>55.503723898598743</v>
      </c>
      <c r="G86" s="114">
        <f t="shared" si="9"/>
        <v>13.772889812247547</v>
      </c>
      <c r="H86" s="115">
        <f t="shared" si="10"/>
        <v>69.276613710846291</v>
      </c>
      <c r="I86" s="56"/>
      <c r="J86" s="113" t="s">
        <v>350</v>
      </c>
      <c r="K86" s="347">
        <v>8</v>
      </c>
      <c r="L86" s="343">
        <v>2</v>
      </c>
      <c r="M86" s="343">
        <v>3</v>
      </c>
      <c r="N86" s="348">
        <v>13</v>
      </c>
      <c r="O86" s="6"/>
      <c r="P86"/>
      <c r="Q86"/>
      <c r="R86"/>
      <c r="S86"/>
      <c r="T86"/>
      <c r="U86"/>
      <c r="AD86"/>
      <c r="BU86" t="e">
        <v>#N/A</v>
      </c>
      <c r="CH86" t="e">
        <v>#N/A</v>
      </c>
    </row>
    <row r="87" spans="1:86" s="3" customFormat="1" ht="23.25" customHeight="1">
      <c r="A87" s="409" t="s">
        <v>153</v>
      </c>
      <c r="B87" s="356">
        <v>38649.919999999998</v>
      </c>
      <c r="C87" s="357">
        <v>96889</v>
      </c>
      <c r="D87" s="357"/>
      <c r="E87" s="358">
        <v>135538.91999999998</v>
      </c>
      <c r="F87" s="114">
        <f t="shared" si="8"/>
        <v>71.484264445961358</v>
      </c>
      <c r="G87" s="114">
        <f t="shared" si="9"/>
        <v>0</v>
      </c>
      <c r="H87" s="115">
        <f t="shared" si="10"/>
        <v>71.484264445961358</v>
      </c>
      <c r="I87" s="56"/>
      <c r="J87" s="113" t="s">
        <v>153</v>
      </c>
      <c r="K87" s="347">
        <v>1</v>
      </c>
      <c r="L87" s="343">
        <v>0</v>
      </c>
      <c r="M87" s="343">
        <v>2</v>
      </c>
      <c r="N87" s="348">
        <v>3</v>
      </c>
      <c r="O87" s="6"/>
      <c r="P87"/>
      <c r="Q87"/>
      <c r="R87"/>
      <c r="S87"/>
      <c r="T87"/>
      <c r="U87"/>
      <c r="AD87"/>
      <c r="BU87" t="e">
        <v>#N/A</v>
      </c>
      <c r="CH87" t="e">
        <v>#N/A</v>
      </c>
    </row>
    <row r="88" spans="1:86" s="3" customFormat="1" ht="23.25" customHeight="1" thickBot="1">
      <c r="A88" s="410" t="s">
        <v>334</v>
      </c>
      <c r="B88" s="356">
        <v>82501.11</v>
      </c>
      <c r="C88" s="357"/>
      <c r="D88" s="357">
        <v>37373</v>
      </c>
      <c r="E88" s="358">
        <v>119874.11</v>
      </c>
      <c r="F88" s="232">
        <f t="shared" si="8"/>
        <v>0</v>
      </c>
      <c r="G88" s="232">
        <f t="shared" si="9"/>
        <v>31.176873805361307</v>
      </c>
      <c r="H88" s="233">
        <f t="shared" si="10"/>
        <v>31.176873805361307</v>
      </c>
      <c r="I88" s="56"/>
      <c r="J88" s="117" t="s">
        <v>334</v>
      </c>
      <c r="K88" s="347">
        <v>2</v>
      </c>
      <c r="L88" s="343">
        <v>2</v>
      </c>
      <c r="M88" s="343">
        <v>0</v>
      </c>
      <c r="N88" s="348">
        <v>4</v>
      </c>
      <c r="O88" s="6"/>
      <c r="P88"/>
      <c r="Q88"/>
      <c r="R88"/>
      <c r="S88"/>
      <c r="T88"/>
      <c r="U88"/>
      <c r="AD88"/>
      <c r="BU88" t="e">
        <v>#N/A</v>
      </c>
      <c r="CH88" t="e">
        <v>#N/A</v>
      </c>
    </row>
    <row r="89" spans="1:86" ht="23.25" customHeight="1" thickBot="1">
      <c r="A89" s="359" t="s">
        <v>1108</v>
      </c>
      <c r="B89" s="360">
        <v>2866637.37</v>
      </c>
      <c r="C89" s="361">
        <v>1139017.5</v>
      </c>
      <c r="D89" s="361">
        <v>510824.75999999995</v>
      </c>
      <c r="E89" s="362">
        <v>4516479.63</v>
      </c>
      <c r="F89" s="234">
        <f t="shared" si="8"/>
        <v>25.219143964123226</v>
      </c>
      <c r="G89" s="234">
        <f t="shared" si="9"/>
        <v>11.310241644995529</v>
      </c>
      <c r="H89" s="235">
        <f t="shared" si="10"/>
        <v>36.529385609118755</v>
      </c>
      <c r="I89" s="56"/>
      <c r="J89" s="58" t="s">
        <v>1284</v>
      </c>
      <c r="K89" s="398">
        <v>83</v>
      </c>
      <c r="L89" s="399">
        <v>25</v>
      </c>
      <c r="M89" s="399">
        <v>25</v>
      </c>
      <c r="N89" s="400">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93">
        <v>129</v>
      </c>
      <c r="C96" s="394">
        <v>184</v>
      </c>
      <c r="D96" s="395">
        <v>313</v>
      </c>
      <c r="E96" s="137">
        <f>D96*25%</f>
        <v>78.25</v>
      </c>
      <c r="F96" s="137">
        <f t="shared" ref="F96:F102" si="11">E96-B96</f>
        <v>-50.75</v>
      </c>
      <c r="G96" s="137">
        <f ca="1">F96/K$15</f>
        <v>-6.34375</v>
      </c>
      <c r="H96" s="138">
        <f t="shared" ref="H96:H102" si="12">B96*100/D96</f>
        <v>41.214057507987221</v>
      </c>
      <c r="I96" s="56">
        <v>85</v>
      </c>
      <c r="J96" s="3"/>
      <c r="BU96" t="e">
        <v>#N/A</v>
      </c>
      <c r="CH96" t="e">
        <v>#N/A</v>
      </c>
    </row>
    <row r="97" spans="1:86" ht="20.25" customHeight="1">
      <c r="A97" s="63">
        <v>2</v>
      </c>
      <c r="B97" s="396">
        <v>39</v>
      </c>
      <c r="C97" s="392">
        <v>94</v>
      </c>
      <c r="D97" s="397">
        <v>133</v>
      </c>
      <c r="E97" s="137">
        <f t="shared" ref="E97:E102" si="13">D97*25%</f>
        <v>33.25</v>
      </c>
      <c r="F97" s="139">
        <f t="shared" si="11"/>
        <v>-5.75</v>
      </c>
      <c r="G97" s="137">
        <f t="shared" ref="G97:G102" ca="1" si="14">F97/K$15</f>
        <v>-0.71875</v>
      </c>
      <c r="H97" s="140">
        <f t="shared" si="12"/>
        <v>29.323308270676691</v>
      </c>
      <c r="I97" s="56">
        <v>70</v>
      </c>
      <c r="J97" s="3"/>
      <c r="BU97" t="e">
        <v>#N/A</v>
      </c>
      <c r="CH97" t="e">
        <v>#N/A</v>
      </c>
    </row>
    <row r="98" spans="1:86" ht="20.25" customHeight="1">
      <c r="A98" s="63">
        <v>3</v>
      </c>
      <c r="B98" s="396">
        <v>33</v>
      </c>
      <c r="C98" s="392">
        <v>49</v>
      </c>
      <c r="D98" s="397">
        <v>82</v>
      </c>
      <c r="E98" s="137">
        <f t="shared" si="13"/>
        <v>20.5</v>
      </c>
      <c r="F98" s="139">
        <f t="shared" si="11"/>
        <v>-12.5</v>
      </c>
      <c r="G98" s="137">
        <f t="shared" ca="1" si="14"/>
        <v>-1.5625</v>
      </c>
      <c r="H98" s="140">
        <f t="shared" si="12"/>
        <v>40.243902439024389</v>
      </c>
      <c r="I98" s="56">
        <v>50</v>
      </c>
      <c r="J98" s="75"/>
      <c r="BU98" t="e">
        <v>#N/A</v>
      </c>
      <c r="CH98" t="e">
        <v>#N/A</v>
      </c>
    </row>
    <row r="99" spans="1:86" ht="20.25" customHeight="1">
      <c r="A99" s="63">
        <v>4</v>
      </c>
      <c r="B99" s="396">
        <v>15</v>
      </c>
      <c r="C99" s="392">
        <v>52</v>
      </c>
      <c r="D99" s="397">
        <v>67</v>
      </c>
      <c r="E99" s="137">
        <f t="shared" si="13"/>
        <v>16.75</v>
      </c>
      <c r="F99" s="139">
        <f t="shared" si="11"/>
        <v>1.75</v>
      </c>
      <c r="G99" s="137">
        <f t="shared" ca="1" si="14"/>
        <v>0.21875</v>
      </c>
      <c r="H99" s="140">
        <f t="shared" si="12"/>
        <v>22.388059701492537</v>
      </c>
      <c r="I99" s="56">
        <v>50</v>
      </c>
      <c r="J99" s="75"/>
      <c r="BU99" t="e">
        <v>#N/A</v>
      </c>
      <c r="CH99" t="e">
        <v>#N/A</v>
      </c>
    </row>
    <row r="100" spans="1:86" ht="20.25" customHeight="1">
      <c r="A100" s="63">
        <v>5</v>
      </c>
      <c r="B100" s="396">
        <v>4</v>
      </c>
      <c r="C100" s="392">
        <v>51</v>
      </c>
      <c r="D100" s="397">
        <v>55</v>
      </c>
      <c r="E100" s="137">
        <f t="shared" si="13"/>
        <v>13.75</v>
      </c>
      <c r="F100" s="139">
        <f t="shared" si="11"/>
        <v>9.75</v>
      </c>
      <c r="G100" s="137">
        <f t="shared" ca="1" si="14"/>
        <v>1.21875</v>
      </c>
      <c r="H100" s="140">
        <f t="shared" si="12"/>
        <v>7.2727272727272725</v>
      </c>
      <c r="I100" s="56">
        <v>50</v>
      </c>
      <c r="J100" s="75"/>
      <c r="BU100" t="e">
        <v>#N/A</v>
      </c>
      <c r="CH100" t="e">
        <v>#N/A</v>
      </c>
    </row>
    <row r="101" spans="1:86" ht="20.25" customHeight="1" thickBot="1">
      <c r="A101" s="64">
        <v>6</v>
      </c>
      <c r="B101" s="396">
        <v>5</v>
      </c>
      <c r="C101" s="392">
        <v>50</v>
      </c>
      <c r="D101" s="397">
        <v>55</v>
      </c>
      <c r="E101" s="141">
        <f t="shared" si="13"/>
        <v>13.75</v>
      </c>
      <c r="F101" s="142">
        <f t="shared" si="11"/>
        <v>8.75</v>
      </c>
      <c r="G101" s="141">
        <f t="shared" ca="1" si="14"/>
        <v>1.09375</v>
      </c>
      <c r="H101" s="143">
        <f t="shared" si="12"/>
        <v>9.0909090909090917</v>
      </c>
      <c r="I101" s="56">
        <v>50</v>
      </c>
      <c r="J101" s="75"/>
      <c r="BU101" t="e">
        <v>#N/A</v>
      </c>
      <c r="CH101" t="e">
        <v>#N/A</v>
      </c>
    </row>
    <row r="102" spans="1:86" ht="24.75" customHeight="1" thickBot="1">
      <c r="A102" s="58" t="s">
        <v>1108</v>
      </c>
      <c r="B102" s="344">
        <v>225</v>
      </c>
      <c r="C102" s="345">
        <v>480</v>
      </c>
      <c r="D102" s="346">
        <v>705</v>
      </c>
      <c r="E102" s="144">
        <f t="shared" si="13"/>
        <v>176.25</v>
      </c>
      <c r="F102" s="144">
        <f t="shared" si="11"/>
        <v>-48.75</v>
      </c>
      <c r="G102" s="144">
        <f t="shared" ca="1" si="14"/>
        <v>-6.09375</v>
      </c>
      <c r="H102" s="145">
        <f t="shared" si="12"/>
        <v>31.914893617021278</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67" t="s">
        <v>1132</v>
      </c>
      <c r="B106" s="421" t="s">
        <v>3629</v>
      </c>
      <c r="C106" s="340"/>
      <c r="D106" s="340"/>
      <c r="E106" s="6"/>
      <c r="I106" s="55"/>
      <c r="BU106" t="e">
        <v>#N/A</v>
      </c>
      <c r="CH106" t="e">
        <v>#N/A</v>
      </c>
    </row>
    <row r="107" spans="1:86" ht="15.75" thickBot="1">
      <c r="A107" s="367" t="s">
        <v>1139</v>
      </c>
      <c r="B107" s="421" t="s">
        <v>1282</v>
      </c>
      <c r="C107" s="341"/>
      <c r="D107" s="341"/>
      <c r="E107" s="6"/>
      <c r="I107" s="55"/>
      <c r="BU107" t="e">
        <v>#N/A</v>
      </c>
      <c r="CH107" t="e">
        <v>#N/A</v>
      </c>
    </row>
    <row r="108" spans="1:86" ht="36" customHeight="1" thickBot="1">
      <c r="A108" s="146" t="s">
        <v>1302</v>
      </c>
      <c r="B108" s="147">
        <f>GETPIVOTDATA("RECEIPT CUT",$A$109)/GETPIVOTDATA("RECEIPT CUT",$A$199)</f>
        <v>4.2553191489361703E-3</v>
      </c>
      <c r="C108" s="216" t="s">
        <v>1303</v>
      </c>
      <c r="D108" s="148">
        <f>B135</f>
        <v>3.8585467099417119E-2</v>
      </c>
      <c r="E108" s="217" t="s">
        <v>1304</v>
      </c>
      <c r="F108" s="149">
        <f>B68</f>
        <v>4.0725526309968105E-2</v>
      </c>
      <c r="I108" s="55"/>
      <c r="BU108" t="e">
        <v>#N/A</v>
      </c>
      <c r="CH108" t="e">
        <v>#N/A</v>
      </c>
    </row>
    <row r="109" spans="1:86" ht="18" customHeight="1" thickBot="1">
      <c r="A109" s="367" t="s">
        <v>1295</v>
      </c>
      <c r="B109" s="367" t="s">
        <v>1137</v>
      </c>
      <c r="C109" s="421"/>
      <c r="D109" s="421"/>
      <c r="K109"/>
      <c r="L109"/>
      <c r="BU109" t="e">
        <v>#N/A</v>
      </c>
      <c r="CH109" t="e">
        <v>#N/A</v>
      </c>
    </row>
    <row r="110" spans="1:86" ht="30" customHeight="1" thickBot="1">
      <c r="A110" s="384" t="s">
        <v>11</v>
      </c>
      <c r="B110" s="364" t="s">
        <v>3619</v>
      </c>
      <c r="C110" s="366" t="s">
        <v>3631</v>
      </c>
      <c r="D110" s="150" t="s">
        <v>1284</v>
      </c>
      <c r="K110"/>
      <c r="L110"/>
      <c r="BU110" t="e">
        <v>#N/A</v>
      </c>
      <c r="CH110" t="e">
        <v>#N/A</v>
      </c>
    </row>
    <row r="111" spans="1:86" ht="24" customHeight="1">
      <c r="A111" s="377" t="s">
        <v>74</v>
      </c>
      <c r="B111" s="387">
        <v>1</v>
      </c>
      <c r="C111" s="388"/>
      <c r="D111" s="416">
        <v>1</v>
      </c>
      <c r="K111"/>
      <c r="L111"/>
      <c r="BU111" t="e">
        <v>#N/A</v>
      </c>
      <c r="CH111" t="e">
        <v>#N/A</v>
      </c>
    </row>
    <row r="112" spans="1:86" ht="24" customHeight="1">
      <c r="A112" s="422" t="s">
        <v>50</v>
      </c>
      <c r="B112" s="386"/>
      <c r="C112" s="385">
        <v>1</v>
      </c>
      <c r="D112" s="417">
        <v>1</v>
      </c>
      <c r="K112"/>
      <c r="L112"/>
      <c r="BU112" t="e">
        <v>#N/A</v>
      </c>
      <c r="CH112" t="e">
        <v>#N/A</v>
      </c>
    </row>
    <row r="113" spans="1:86" ht="24" customHeight="1" thickBot="1">
      <c r="A113" s="423" t="s">
        <v>19</v>
      </c>
      <c r="B113" s="386">
        <v>1</v>
      </c>
      <c r="C113" s="385"/>
      <c r="D113" s="417">
        <v>1</v>
      </c>
      <c r="J113"/>
      <c r="K113"/>
      <c r="L113"/>
      <c r="BU113" t="e">
        <v>#N/A</v>
      </c>
      <c r="CH113" t="e">
        <v>#N/A</v>
      </c>
    </row>
    <row r="114" spans="1:86" ht="24" customHeight="1" thickBot="1">
      <c r="A114" s="352" t="s">
        <v>1284</v>
      </c>
      <c r="B114" s="418">
        <v>2</v>
      </c>
      <c r="C114" s="419">
        <v>1</v>
      </c>
      <c r="D114" s="420">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thickBot="1">
      <c r="A119"/>
      <c r="B119"/>
      <c r="J119"/>
      <c r="K119"/>
      <c r="L119"/>
      <c r="BU119" t="e">
        <v>#N/A</v>
      </c>
      <c r="CH119" t="e">
        <v>#N/A</v>
      </c>
    </row>
    <row r="120" spans="1:86" ht="24" customHeight="1" thickBo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3.8585467099417119E-2</v>
      </c>
      <c r="C135" s="247">
        <f>GETPIVOTDATA("POS",$A$136,"BUCKET",2)/GETPIVOTDATA("POS",$A$69)</f>
        <v>4.0725526309968105E-2</v>
      </c>
      <c r="BU135" t="e">
        <v>#N/A</v>
      </c>
      <c r="CH135" t="e">
        <v>#N/A</v>
      </c>
    </row>
    <row r="136" spans="1:86" ht="15.75" thickBot="1">
      <c r="A136" s="245" t="s">
        <v>1286</v>
      </c>
      <c r="B136" s="245" t="s">
        <v>1289</v>
      </c>
      <c r="C136" s="335"/>
      <c r="D136" s="328"/>
      <c r="E136" s="328"/>
      <c r="F136" s="244"/>
      <c r="J136"/>
      <c r="BU136" t="e">
        <v>#N/A</v>
      </c>
      <c r="CH136" t="e">
        <v>#N/A</v>
      </c>
    </row>
    <row r="137" spans="1:86" ht="30.75" customHeight="1" thickBot="1">
      <c r="A137" s="209" t="s">
        <v>1307</v>
      </c>
      <c r="B137" s="289" t="s">
        <v>1308</v>
      </c>
      <c r="C137" s="336" t="s">
        <v>1309</v>
      </c>
      <c r="D137" s="1" t="s">
        <v>3622</v>
      </c>
      <c r="E137" s="1" t="s">
        <v>3521</v>
      </c>
      <c r="F137" s="2" t="s">
        <v>3626</v>
      </c>
      <c r="I137" s="72" t="s">
        <v>1308</v>
      </c>
      <c r="J137" s="72" t="s">
        <v>1309</v>
      </c>
      <c r="BU137" t="e">
        <v>#N/A</v>
      </c>
      <c r="CH137" t="e">
        <v>#N/A</v>
      </c>
    </row>
    <row r="138" spans="1:86">
      <c r="A138" s="61" t="s">
        <v>114</v>
      </c>
      <c r="B138" s="391"/>
      <c r="C138" s="333">
        <v>74782.350000000006</v>
      </c>
      <c r="D138" s="333"/>
      <c r="E138" s="333"/>
      <c r="F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AKSHAY KARALE &gt;50k 💸100</v>
      </c>
      <c r="BU138" t="e">
        <v>#N/A</v>
      </c>
      <c r="CH138" t="e">
        <v>#N/A</v>
      </c>
    </row>
    <row r="139" spans="1:86">
      <c r="A139" s="63" t="s">
        <v>43</v>
      </c>
      <c r="B139" s="252">
        <v>17882.87</v>
      </c>
      <c r="C139" s="332"/>
      <c r="D139" s="332"/>
      <c r="E139" s="332"/>
      <c r="F139" s="251"/>
      <c r="I139" t="str">
        <f t="shared" si="15"/>
        <v/>
      </c>
      <c r="J139" t="str">
        <f t="shared" si="16"/>
        <v/>
      </c>
      <c r="BU139" t="e">
        <v>#N/A</v>
      </c>
      <c r="CH139" t="e">
        <v>#N/A</v>
      </c>
    </row>
    <row r="140" spans="1:86">
      <c r="A140" s="63" t="s">
        <v>35</v>
      </c>
      <c r="B140" s="252"/>
      <c r="C140" s="332"/>
      <c r="D140" s="332"/>
      <c r="E140" s="332"/>
      <c r="F140" s="251">
        <v>4646.2</v>
      </c>
      <c r="I140" t="str">
        <f t="shared" si="15"/>
        <v/>
      </c>
      <c r="J140" t="str">
        <f t="shared" si="16"/>
        <v/>
      </c>
      <c r="BU140" t="e">
        <v>#N/A</v>
      </c>
      <c r="CH140" t="e">
        <v>#N/A</v>
      </c>
    </row>
    <row r="141" spans="1:86">
      <c r="A141" s="63" t="s">
        <v>98</v>
      </c>
      <c r="B141" s="252">
        <v>54576</v>
      </c>
      <c r="C141" s="332"/>
      <c r="D141" s="332"/>
      <c r="E141" s="332"/>
      <c r="F141" s="251"/>
      <c r="I141" t="str">
        <f t="shared" si="15"/>
        <v>KIRAN KHAIRNAR &gt;50k 💸100</v>
      </c>
      <c r="J141" t="str">
        <f t="shared" si="16"/>
        <v/>
      </c>
      <c r="BU141">
        <v>49</v>
      </c>
      <c r="CH141" t="e">
        <v>#N/A</v>
      </c>
    </row>
    <row r="142" spans="1:86">
      <c r="A142" s="63" t="s">
        <v>19</v>
      </c>
      <c r="B142" s="252">
        <v>455904</v>
      </c>
      <c r="C142" s="332"/>
      <c r="D142" s="332"/>
      <c r="E142" s="332"/>
      <c r="F142" s="251"/>
      <c r="I142" t="str">
        <f t="shared" si="15"/>
        <v>NITIN KADAM &gt;4L 💸400</v>
      </c>
      <c r="J142" t="str">
        <f t="shared" si="16"/>
        <v/>
      </c>
      <c r="BU142" t="e">
        <v>#N/A</v>
      </c>
      <c r="CH142" t="e">
        <v>#N/A</v>
      </c>
    </row>
    <row r="143" spans="1:86">
      <c r="A143" s="63" t="s">
        <v>231</v>
      </c>
      <c r="B143" s="252">
        <v>146476.09</v>
      </c>
      <c r="C143" s="332">
        <v>109153.66</v>
      </c>
      <c r="D143" s="332"/>
      <c r="E143" s="332">
        <v>6306</v>
      </c>
      <c r="F143" s="251"/>
      <c r="I143" t="str">
        <f t="shared" si="15"/>
        <v>SACHIN INGALE &gt;1L 💸100</v>
      </c>
      <c r="J143" t="str">
        <f t="shared" si="16"/>
        <v>SACHIN INGALE &gt;1L 💸100</v>
      </c>
      <c r="BU143" t="e">
        <v>#N/A</v>
      </c>
      <c r="CH143">
        <v>72</v>
      </c>
    </row>
    <row r="144" spans="1:86" ht="16.5" customHeight="1">
      <c r="A144" s="63" t="s">
        <v>325</v>
      </c>
      <c r="B144" s="252"/>
      <c r="C144" s="332">
        <v>0</v>
      </c>
      <c r="D144" s="332"/>
      <c r="E144" s="332"/>
      <c r="F144" s="251"/>
      <c r="I144" t="str">
        <f t="shared" si="15"/>
        <v/>
      </c>
      <c r="J144" t="str">
        <f t="shared" si="16"/>
        <v/>
      </c>
      <c r="CH144" t="e">
        <v>#N/A</v>
      </c>
    </row>
    <row r="145" spans="1:86">
      <c r="A145" s="63" t="s">
        <v>50</v>
      </c>
      <c r="B145" s="252">
        <v>30264.2</v>
      </c>
      <c r="C145" s="332"/>
      <c r="D145" s="332"/>
      <c r="E145" s="332"/>
      <c r="F145" s="251"/>
      <c r="I145" t="str">
        <f t="shared" si="15"/>
        <v/>
      </c>
      <c r="J145" t="str">
        <f t="shared" si="16"/>
        <v/>
      </c>
      <c r="CH145" t="e">
        <v>#N/A</v>
      </c>
    </row>
    <row r="146" spans="1:86" ht="20.25" customHeight="1" thickBot="1">
      <c r="A146" s="64" t="s">
        <v>334</v>
      </c>
      <c r="B146" s="252"/>
      <c r="C146" s="332"/>
      <c r="D146" s="332">
        <v>13099.43</v>
      </c>
      <c r="E146" s="332"/>
      <c r="F146" s="251"/>
      <c r="I146" t="str">
        <f t="shared" si="15"/>
        <v/>
      </c>
      <c r="J146" t="str">
        <f t="shared" si="16"/>
        <v/>
      </c>
      <c r="BU146" t="e">
        <v>#N/A</v>
      </c>
      <c r="CH146" t="e">
        <v>#N/A</v>
      </c>
    </row>
    <row r="147" spans="1:86" ht="15.75" thickBot="1">
      <c r="A147" s="58" t="s">
        <v>1108</v>
      </c>
      <c r="B147" s="390">
        <v>705103.15999999992</v>
      </c>
      <c r="C147" s="334">
        <v>183936.01</v>
      </c>
      <c r="D147" s="334">
        <v>13099.43</v>
      </c>
      <c r="E147" s="334">
        <v>6306</v>
      </c>
      <c r="F147" s="254">
        <v>4646.2</v>
      </c>
      <c r="I147" t="str">
        <f t="shared" si="15"/>
        <v>Grand Total &gt;7L 💸700</v>
      </c>
      <c r="J147" t="str">
        <f t="shared" si="16"/>
        <v>Grand Total &gt;1L 💸100</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401"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402">
        <v>9</v>
      </c>
      <c r="C175" s="403">
        <v>1</v>
      </c>
      <c r="D175" s="403">
        <v>1</v>
      </c>
      <c r="E175" s="404">
        <v>11</v>
      </c>
      <c r="F175" s="156">
        <f t="shared" ref="F175:F193" si="17">B44/GETPIVOTDATA("POS",$A$42)</f>
        <v>4.2617517063703349E-2</v>
      </c>
      <c r="G175" s="3"/>
      <c r="I175" s="183" t="s">
        <v>114</v>
      </c>
      <c r="J175" s="343">
        <v>2</v>
      </c>
      <c r="K175" s="343">
        <v>9</v>
      </c>
      <c r="L175" s="343">
        <v>11</v>
      </c>
      <c r="M175" s="250">
        <f>J175*100/L175</f>
        <v>18.181818181818183</v>
      </c>
      <c r="N175"/>
      <c r="BU175" t="e">
        <v>#N/A</v>
      </c>
      <c r="CH175" t="e">
        <v>#N/A</v>
      </c>
    </row>
    <row r="176" spans="1:86" ht="21" customHeight="1">
      <c r="A176" s="126" t="s">
        <v>204</v>
      </c>
      <c r="B176" s="347">
        <v>4</v>
      </c>
      <c r="C176" s="343">
        <v>8</v>
      </c>
      <c r="D176" s="343">
        <v>2</v>
      </c>
      <c r="E176" s="348">
        <v>14</v>
      </c>
      <c r="F176" s="156">
        <f t="shared" si="17"/>
        <v>7.2697025430559382E-3</v>
      </c>
      <c r="I176" s="183" t="s">
        <v>204</v>
      </c>
      <c r="J176" s="343">
        <v>7</v>
      </c>
      <c r="K176" s="343">
        <v>7</v>
      </c>
      <c r="L176" s="343">
        <v>14</v>
      </c>
      <c r="M176" s="250">
        <f t="shared" ref="M176:M193" si="18">J176*100/L176</f>
        <v>50</v>
      </c>
      <c r="N176"/>
      <c r="BU176" t="e">
        <v>#N/A</v>
      </c>
      <c r="CH176" t="e">
        <v>#N/A</v>
      </c>
    </row>
    <row r="177" spans="1:86" ht="21" customHeight="1">
      <c r="A177" s="126" t="s">
        <v>43</v>
      </c>
      <c r="B177" s="347">
        <v>22</v>
      </c>
      <c r="C177" s="343">
        <v>16</v>
      </c>
      <c r="D177" s="343">
        <v>1</v>
      </c>
      <c r="E177" s="348">
        <v>39</v>
      </c>
      <c r="F177" s="156">
        <f t="shared" si="17"/>
        <v>3.9261980419046175E-2</v>
      </c>
      <c r="I177" s="183" t="s">
        <v>23</v>
      </c>
      <c r="J177" s="343">
        <v>4</v>
      </c>
      <c r="K177" s="343">
        <v>7</v>
      </c>
      <c r="L177" s="343">
        <v>11</v>
      </c>
      <c r="M177" s="250">
        <f t="shared" si="18"/>
        <v>36.363636363636367</v>
      </c>
      <c r="N177"/>
      <c r="BU177" t="e">
        <v>#N/A</v>
      </c>
      <c r="CH177" t="e">
        <v>#N/A</v>
      </c>
    </row>
    <row r="178" spans="1:86" ht="21" customHeight="1">
      <c r="A178" s="126" t="s">
        <v>23</v>
      </c>
      <c r="B178" s="347">
        <v>6</v>
      </c>
      <c r="C178" s="343">
        <v>3</v>
      </c>
      <c r="D178" s="343">
        <v>2</v>
      </c>
      <c r="E178" s="348">
        <v>11</v>
      </c>
      <c r="F178" s="156">
        <f t="shared" si="17"/>
        <v>1.9439432638288401E-2</v>
      </c>
      <c r="I178" s="183" t="s">
        <v>35</v>
      </c>
      <c r="J178" s="343">
        <v>16</v>
      </c>
      <c r="K178" s="343">
        <v>24</v>
      </c>
      <c r="L178" s="343">
        <v>40</v>
      </c>
      <c r="M178" s="250">
        <f t="shared" si="18"/>
        <v>40</v>
      </c>
      <c r="N178"/>
      <c r="BU178" t="e">
        <v>#N/A</v>
      </c>
      <c r="CH178" t="e">
        <v>#N/A</v>
      </c>
    </row>
    <row r="179" spans="1:86" ht="21" customHeight="1">
      <c r="A179" s="126" t="s">
        <v>35</v>
      </c>
      <c r="B179" s="347">
        <v>22</v>
      </c>
      <c r="C179" s="343">
        <v>16</v>
      </c>
      <c r="D179" s="343">
        <v>2</v>
      </c>
      <c r="E179" s="348">
        <v>40</v>
      </c>
      <c r="F179" s="156">
        <f t="shared" si="17"/>
        <v>8.2511042052573286E-2</v>
      </c>
      <c r="I179" s="183" t="s">
        <v>66</v>
      </c>
      <c r="J179" s="343">
        <v>3</v>
      </c>
      <c r="K179" s="343">
        <v>10</v>
      </c>
      <c r="L179" s="343">
        <v>13</v>
      </c>
      <c r="M179" s="250">
        <f t="shared" si="18"/>
        <v>23.076923076923077</v>
      </c>
      <c r="N179"/>
      <c r="BU179" t="e">
        <v>#N/A</v>
      </c>
      <c r="CH179" t="e">
        <v>#N/A</v>
      </c>
    </row>
    <row r="180" spans="1:86" ht="21" customHeight="1">
      <c r="A180" s="126" t="s">
        <v>66</v>
      </c>
      <c r="B180" s="347">
        <v>8</v>
      </c>
      <c r="C180" s="343">
        <v>4</v>
      </c>
      <c r="D180" s="343">
        <v>1</v>
      </c>
      <c r="E180" s="348">
        <v>13</v>
      </c>
      <c r="F180" s="156">
        <f t="shared" si="17"/>
        <v>3.9506150196282119E-2</v>
      </c>
      <c r="I180" s="183" t="s">
        <v>98</v>
      </c>
      <c r="J180" s="343">
        <v>3</v>
      </c>
      <c r="K180" s="343">
        <v>10</v>
      </c>
      <c r="L180" s="343">
        <v>13</v>
      </c>
      <c r="M180" s="250">
        <f t="shared" si="18"/>
        <v>23.076923076923077</v>
      </c>
      <c r="N180"/>
      <c r="BU180" t="e">
        <v>#N/A</v>
      </c>
      <c r="CH180" t="e">
        <v>#N/A</v>
      </c>
    </row>
    <row r="181" spans="1:86" ht="21" customHeight="1">
      <c r="A181" s="126" t="s">
        <v>98</v>
      </c>
      <c r="B181" s="347">
        <v>7</v>
      </c>
      <c r="C181" s="343">
        <v>6</v>
      </c>
      <c r="D181" s="343">
        <v>0</v>
      </c>
      <c r="E181" s="348">
        <v>13</v>
      </c>
      <c r="F181" s="156">
        <f t="shared" si="17"/>
        <v>1.7421023368431245E-2</v>
      </c>
      <c r="I181" s="183" t="s">
        <v>316</v>
      </c>
      <c r="J181" s="343">
        <v>3</v>
      </c>
      <c r="K181" s="343">
        <v>8</v>
      </c>
      <c r="L181" s="343">
        <v>11</v>
      </c>
      <c r="M181" s="250">
        <f t="shared" si="18"/>
        <v>27.272727272727273</v>
      </c>
      <c r="N181"/>
      <c r="BU181" t="e">
        <v>#N/A</v>
      </c>
      <c r="CH181" t="e">
        <v>#N/A</v>
      </c>
    </row>
    <row r="182" spans="1:86" ht="21" customHeight="1">
      <c r="A182" s="126" t="s">
        <v>19</v>
      </c>
      <c r="B182" s="347">
        <v>7</v>
      </c>
      <c r="C182" s="343">
        <v>13</v>
      </c>
      <c r="D182" s="343">
        <v>7</v>
      </c>
      <c r="E182" s="348">
        <v>27</v>
      </c>
      <c r="F182" s="156">
        <f t="shared" si="17"/>
        <v>3.8286414926236911E-2</v>
      </c>
      <c r="I182" s="183" t="s">
        <v>231</v>
      </c>
      <c r="J182" s="343">
        <v>6</v>
      </c>
      <c r="K182" s="343">
        <v>8</v>
      </c>
      <c r="L182" s="343">
        <v>14</v>
      </c>
      <c r="M182" s="250">
        <f t="shared" si="18"/>
        <v>42.857142857142854</v>
      </c>
      <c r="N182"/>
      <c r="BU182" t="e">
        <v>#N/A</v>
      </c>
      <c r="CH182" t="e">
        <v>#N/A</v>
      </c>
    </row>
    <row r="183" spans="1:86" ht="21" customHeight="1">
      <c r="A183" s="126" t="s">
        <v>316</v>
      </c>
      <c r="B183" s="347">
        <v>8</v>
      </c>
      <c r="C183" s="343">
        <v>3</v>
      </c>
      <c r="D183" s="343">
        <v>0</v>
      </c>
      <c r="E183" s="348">
        <v>11</v>
      </c>
      <c r="F183" s="156">
        <f t="shared" si="17"/>
        <v>2.2055473993707907E-2</v>
      </c>
      <c r="I183" s="183" t="s">
        <v>325</v>
      </c>
      <c r="J183" s="343">
        <v>12</v>
      </c>
      <c r="K183" s="343">
        <v>5</v>
      </c>
      <c r="L183" s="343">
        <v>17</v>
      </c>
      <c r="M183" s="250">
        <f t="shared" si="18"/>
        <v>70.588235294117652</v>
      </c>
      <c r="N183"/>
      <c r="BU183" t="e">
        <v>#N/A</v>
      </c>
      <c r="CH183" t="e">
        <v>#N/A</v>
      </c>
    </row>
    <row r="184" spans="1:86" ht="21" customHeight="1">
      <c r="A184" s="126" t="s">
        <v>231</v>
      </c>
      <c r="B184" s="347">
        <v>6</v>
      </c>
      <c r="C184" s="343">
        <v>6</v>
      </c>
      <c r="D184" s="343">
        <v>2</v>
      </c>
      <c r="E184" s="348">
        <v>14</v>
      </c>
      <c r="F184" s="156">
        <f t="shared" si="17"/>
        <v>2.0296285009463875E-2</v>
      </c>
      <c r="I184" s="183" t="s">
        <v>15</v>
      </c>
      <c r="J184" s="343">
        <v>0</v>
      </c>
      <c r="K184" s="343">
        <v>4</v>
      </c>
      <c r="L184" s="343">
        <v>4</v>
      </c>
      <c r="M184" s="250">
        <f t="shared" si="18"/>
        <v>0</v>
      </c>
      <c r="N184"/>
      <c r="BU184" t="e">
        <v>#N/A</v>
      </c>
      <c r="CH184" t="e">
        <v>#N/A</v>
      </c>
    </row>
    <row r="185" spans="1:86" ht="21" customHeight="1">
      <c r="A185" s="126" t="s">
        <v>325</v>
      </c>
      <c r="B185" s="347">
        <v>5</v>
      </c>
      <c r="C185" s="343">
        <v>11</v>
      </c>
      <c r="D185" s="343">
        <v>1</v>
      </c>
      <c r="E185" s="348">
        <v>17</v>
      </c>
      <c r="F185" s="156">
        <f t="shared" si="17"/>
        <v>6.4705316570277047E-3</v>
      </c>
      <c r="I185" s="183" t="s">
        <v>477</v>
      </c>
      <c r="J185" s="343">
        <v>1</v>
      </c>
      <c r="K185" s="343">
        <v>5</v>
      </c>
      <c r="L185" s="343">
        <v>6</v>
      </c>
      <c r="M185" s="250">
        <f t="shared" si="18"/>
        <v>16.666666666666668</v>
      </c>
      <c r="N185"/>
      <c r="BU185" t="e">
        <v>#N/A</v>
      </c>
      <c r="CH185" t="e">
        <v>#N/A</v>
      </c>
    </row>
    <row r="186" spans="1:86" ht="21" customHeight="1">
      <c r="A186" s="126" t="s">
        <v>15</v>
      </c>
      <c r="B186" s="347">
        <v>3</v>
      </c>
      <c r="C186" s="343">
        <v>0</v>
      </c>
      <c r="D186" s="343">
        <v>1</v>
      </c>
      <c r="E186" s="348">
        <v>4</v>
      </c>
      <c r="F186" s="156">
        <f t="shared" si="17"/>
        <v>4.8767302648572673E-3</v>
      </c>
      <c r="I186" s="183" t="s">
        <v>74</v>
      </c>
      <c r="J186" s="343">
        <v>6</v>
      </c>
      <c r="K186" s="343">
        <v>13</v>
      </c>
      <c r="L186" s="343">
        <v>19</v>
      </c>
      <c r="M186" s="250">
        <f t="shared" si="18"/>
        <v>31.578947368421051</v>
      </c>
      <c r="N186"/>
      <c r="BU186" t="e">
        <v>#N/A</v>
      </c>
      <c r="CH186" t="e">
        <v>#N/A</v>
      </c>
    </row>
    <row r="187" spans="1:86" ht="21" customHeight="1">
      <c r="A187" s="126" t="s">
        <v>477</v>
      </c>
      <c r="B187" s="347">
        <v>5</v>
      </c>
      <c r="C187" s="343">
        <v>0</v>
      </c>
      <c r="D187" s="343">
        <v>1</v>
      </c>
      <c r="E187" s="348">
        <v>6</v>
      </c>
      <c r="F187" s="156">
        <f t="shared" si="17"/>
        <v>1.2750991750001694E-2</v>
      </c>
      <c r="I187" s="183" t="s">
        <v>50</v>
      </c>
      <c r="J187" s="343">
        <v>6</v>
      </c>
      <c r="K187" s="343">
        <v>10</v>
      </c>
      <c r="L187" s="343">
        <v>16</v>
      </c>
      <c r="M187" s="250">
        <f t="shared" si="18"/>
        <v>37.5</v>
      </c>
      <c r="N187"/>
      <c r="BU187" t="e">
        <v>#N/A</v>
      </c>
      <c r="CH187" t="e">
        <v>#N/A</v>
      </c>
    </row>
    <row r="188" spans="1:86" ht="21" customHeight="1">
      <c r="A188" s="126" t="s">
        <v>74</v>
      </c>
      <c r="B188" s="347">
        <v>11</v>
      </c>
      <c r="C188" s="343">
        <v>6</v>
      </c>
      <c r="D188" s="343">
        <v>2</v>
      </c>
      <c r="E188" s="348">
        <v>19</v>
      </c>
      <c r="F188" s="156">
        <f t="shared" si="17"/>
        <v>3.5559582172605346E-2</v>
      </c>
      <c r="I188" s="183" t="s">
        <v>350</v>
      </c>
      <c r="J188" s="343">
        <v>5</v>
      </c>
      <c r="K188" s="343">
        <v>13</v>
      </c>
      <c r="L188" s="343">
        <v>18</v>
      </c>
      <c r="M188" s="250">
        <f t="shared" si="18"/>
        <v>27.777777777777779</v>
      </c>
      <c r="N188"/>
      <c r="BU188" t="e">
        <v>#N/A</v>
      </c>
      <c r="CH188" t="e">
        <v>#N/A</v>
      </c>
    </row>
    <row r="189" spans="1:86" ht="21" customHeight="1">
      <c r="A189" s="126" t="s">
        <v>50</v>
      </c>
      <c r="B189" s="347">
        <v>10</v>
      </c>
      <c r="C189" s="343">
        <v>5</v>
      </c>
      <c r="D189" s="343">
        <v>1</v>
      </c>
      <c r="E189" s="348">
        <v>16</v>
      </c>
      <c r="F189" s="156">
        <f t="shared" si="17"/>
        <v>3.3747643353633852E-2</v>
      </c>
      <c r="I189" s="183" t="s">
        <v>153</v>
      </c>
      <c r="J189" s="343">
        <v>8</v>
      </c>
      <c r="K189" s="343">
        <v>1</v>
      </c>
      <c r="L189" s="343">
        <v>9</v>
      </c>
      <c r="M189" s="250">
        <f t="shared" si="18"/>
        <v>88.888888888888886</v>
      </c>
      <c r="N189"/>
      <c r="BU189" t="e">
        <v>#N/A</v>
      </c>
      <c r="CH189" t="e">
        <v>#N/A</v>
      </c>
    </row>
    <row r="190" spans="1:86" ht="21" customHeight="1">
      <c r="A190" s="126" t="s">
        <v>350</v>
      </c>
      <c r="B190" s="347">
        <v>12</v>
      </c>
      <c r="C190" s="343">
        <v>5</v>
      </c>
      <c r="D190" s="343">
        <v>1</v>
      </c>
      <c r="E190" s="348">
        <v>18</v>
      </c>
      <c r="F190" s="156">
        <f t="shared" si="17"/>
        <v>2.3013339830372338E-2</v>
      </c>
      <c r="I190" s="183" t="s">
        <v>334</v>
      </c>
      <c r="J190" s="343">
        <v>17</v>
      </c>
      <c r="K190" s="343">
        <v>14</v>
      </c>
      <c r="L190" s="343">
        <v>31</v>
      </c>
      <c r="M190" s="250">
        <f t="shared" si="18"/>
        <v>54.838709677419352</v>
      </c>
      <c r="N190"/>
      <c r="BU190" t="e">
        <v>#N/A</v>
      </c>
      <c r="CH190" t="e">
        <v>#N/A</v>
      </c>
    </row>
    <row r="191" spans="1:86" ht="21" customHeight="1">
      <c r="A191" s="126" t="s">
        <v>153</v>
      </c>
      <c r="B191" s="347">
        <v>1</v>
      </c>
      <c r="C191" s="343">
        <v>7</v>
      </c>
      <c r="D191" s="343">
        <v>1</v>
      </c>
      <c r="E191" s="348">
        <v>9</v>
      </c>
      <c r="F191" s="156">
        <f t="shared" si="17"/>
        <v>3.7020212039264846E-4</v>
      </c>
      <c r="I191" s="183" t="s">
        <v>43</v>
      </c>
      <c r="J191" s="343">
        <v>13</v>
      </c>
      <c r="K191" s="343">
        <v>26</v>
      </c>
      <c r="L191" s="343">
        <v>39</v>
      </c>
      <c r="M191" s="250">
        <f t="shared" si="18"/>
        <v>33.333333333333336</v>
      </c>
      <c r="N191"/>
      <c r="BU191" t="e">
        <v>#N/A</v>
      </c>
      <c r="CH191" t="e">
        <v>#N/A</v>
      </c>
    </row>
    <row r="192" spans="1:86" ht="21" customHeight="1" thickBot="1">
      <c r="A192" s="128" t="s">
        <v>334</v>
      </c>
      <c r="B192" s="347">
        <v>13</v>
      </c>
      <c r="C192" s="343">
        <v>12</v>
      </c>
      <c r="D192" s="343">
        <v>6</v>
      </c>
      <c r="E192" s="348">
        <v>31</v>
      </c>
      <c r="F192" s="159">
        <f t="shared" si="17"/>
        <v>4.4794136984305274E-2</v>
      </c>
      <c r="I192" s="183" t="s">
        <v>19</v>
      </c>
      <c r="J192" s="343">
        <v>17</v>
      </c>
      <c r="K192" s="343">
        <v>10</v>
      </c>
      <c r="L192" s="343">
        <v>27</v>
      </c>
      <c r="M192" s="250">
        <f t="shared" si="18"/>
        <v>62.962962962962962</v>
      </c>
      <c r="N192"/>
      <c r="BU192" t="e">
        <v>#N/A</v>
      </c>
      <c r="CH192" t="e">
        <v>#N/A</v>
      </c>
    </row>
    <row r="193" spans="1:86" ht="24" customHeight="1" thickBot="1">
      <c r="A193" s="58" t="s">
        <v>1284</v>
      </c>
      <c r="B193" s="344">
        <v>159</v>
      </c>
      <c r="C193" s="345">
        <v>122</v>
      </c>
      <c r="D193" s="345">
        <v>32</v>
      </c>
      <c r="E193" s="346">
        <v>313</v>
      </c>
      <c r="F193" s="160">
        <f t="shared" si="17"/>
        <v>0.49024818034398532</v>
      </c>
      <c r="I193" s="72" t="s">
        <v>1108</v>
      </c>
      <c r="J193" s="343">
        <v>129</v>
      </c>
      <c r="K193" s="343">
        <v>184</v>
      </c>
      <c r="L193" s="343">
        <v>313</v>
      </c>
      <c r="M193" s="250">
        <f t="shared" si="18"/>
        <v>41.214057507987221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I200" s="331"/>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8">
        <v>0.65</v>
      </c>
      <c r="F202" s="319" t="s">
        <v>1299</v>
      </c>
      <c r="G202" s="319" t="s">
        <v>3627</v>
      </c>
      <c r="H202" s="320" t="s">
        <v>1300</v>
      </c>
      <c r="I202" s="319" t="s">
        <v>1781</v>
      </c>
      <c r="J202" s="319" t="s">
        <v>1312</v>
      </c>
      <c r="K202" s="321" t="s">
        <v>1313</v>
      </c>
      <c r="Z202"/>
      <c r="BU202" t="e">
        <v>#N/A</v>
      </c>
      <c r="CH202" t="e">
        <v>#N/A</v>
      </c>
    </row>
    <row r="203" spans="1:86" s="3" customFormat="1" ht="21.75" customHeight="1">
      <c r="A203" s="125" t="s">
        <v>114</v>
      </c>
      <c r="B203" s="402">
        <v>9</v>
      </c>
      <c r="C203" s="403">
        <v>18</v>
      </c>
      <c r="D203" s="404">
        <v>27</v>
      </c>
      <c r="E203" s="317">
        <f>D203*45%</f>
        <v>12.15</v>
      </c>
      <c r="F203" s="139">
        <f t="shared" ref="F203:F221" si="19">E203-B203</f>
        <v>3.1500000000000004</v>
      </c>
      <c r="G203" s="139">
        <f ca="1">F203/K$15</f>
        <v>0.39375000000000004</v>
      </c>
      <c r="H203" s="168">
        <f t="shared" ref="H203:H221" si="20">B203*100/D203</f>
        <v>33.333333333333336</v>
      </c>
      <c r="I203" s="11">
        <v>2</v>
      </c>
      <c r="J203" s="11"/>
      <c r="K203" s="322">
        <f>TRAILS!AH6</f>
        <v>0</v>
      </c>
      <c r="Z203"/>
      <c r="BU203" t="e">
        <v>#N/A</v>
      </c>
      <c r="CH203" t="e">
        <v>#N/A</v>
      </c>
    </row>
    <row r="204" spans="1:86" s="3" customFormat="1" ht="21.75" customHeight="1">
      <c r="A204" s="126" t="s">
        <v>204</v>
      </c>
      <c r="B204" s="347">
        <v>10</v>
      </c>
      <c r="C204" s="343">
        <v>23</v>
      </c>
      <c r="D204" s="348">
        <v>33</v>
      </c>
      <c r="E204" s="317">
        <f t="shared" ref="E204:E221" si="21">D204*45%</f>
        <v>14.85</v>
      </c>
      <c r="F204" s="139">
        <f t="shared" si="19"/>
        <v>4.8499999999999996</v>
      </c>
      <c r="G204" s="139">
        <f t="shared" ref="G204:G221" ca="1" si="22">F204/K$15</f>
        <v>0.60624999999999996</v>
      </c>
      <c r="H204" s="168">
        <f t="shared" si="20"/>
        <v>30.303030303030305</v>
      </c>
      <c r="I204" s="11"/>
      <c r="J204" s="11"/>
      <c r="K204" s="322">
        <f>TRAILS!AH7</f>
        <v>0</v>
      </c>
      <c r="Z204"/>
      <c r="BU204" t="e">
        <v>#N/A</v>
      </c>
      <c r="CH204" t="e">
        <v>#N/A</v>
      </c>
    </row>
    <row r="205" spans="1:86" s="3" customFormat="1" ht="21.75" customHeight="1">
      <c r="A205" s="126" t="s">
        <v>43</v>
      </c>
      <c r="B205" s="347">
        <v>24</v>
      </c>
      <c r="C205" s="343">
        <v>73</v>
      </c>
      <c r="D205" s="348">
        <v>97</v>
      </c>
      <c r="E205" s="317">
        <f t="shared" si="21"/>
        <v>43.65</v>
      </c>
      <c r="F205" s="139">
        <f t="shared" si="19"/>
        <v>19.649999999999999</v>
      </c>
      <c r="G205" s="139">
        <f t="shared" ca="1" si="22"/>
        <v>2.4562499999999998</v>
      </c>
      <c r="H205" s="168">
        <f t="shared" si="20"/>
        <v>24.742268041237114</v>
      </c>
      <c r="I205" s="11">
        <v>1</v>
      </c>
      <c r="J205" s="11"/>
      <c r="K205" s="322">
        <f>TRAILS!AH8</f>
        <v>0</v>
      </c>
      <c r="Z205"/>
      <c r="BU205" t="e">
        <v>#N/A</v>
      </c>
      <c r="CH205" t="e">
        <v>#N/A</v>
      </c>
    </row>
    <row r="206" spans="1:86" s="3" customFormat="1" ht="21.75" customHeight="1">
      <c r="A206" s="126" t="s">
        <v>23</v>
      </c>
      <c r="B206" s="347">
        <v>9</v>
      </c>
      <c r="C206" s="343">
        <v>30</v>
      </c>
      <c r="D206" s="348">
        <v>39</v>
      </c>
      <c r="E206" s="317">
        <f t="shared" si="21"/>
        <v>17.55</v>
      </c>
      <c r="F206" s="139">
        <f t="shared" si="19"/>
        <v>8.5500000000000007</v>
      </c>
      <c r="G206" s="139">
        <f t="shared" ca="1" si="22"/>
        <v>1.0687500000000001</v>
      </c>
      <c r="H206" s="168">
        <f t="shared" si="20"/>
        <v>23.076923076923077</v>
      </c>
      <c r="I206" s="11"/>
      <c r="J206" s="11"/>
      <c r="K206" s="322">
        <f>TRAILS!AH9</f>
        <v>0</v>
      </c>
      <c r="Z206"/>
      <c r="BU206" t="e">
        <v>#N/A</v>
      </c>
      <c r="CH206" t="e">
        <v>#N/A</v>
      </c>
    </row>
    <row r="207" spans="1:86" s="3" customFormat="1" ht="21.75" customHeight="1">
      <c r="A207" s="126" t="s">
        <v>35</v>
      </c>
      <c r="B207" s="347">
        <v>23</v>
      </c>
      <c r="C207" s="343">
        <v>40</v>
      </c>
      <c r="D207" s="348">
        <v>63</v>
      </c>
      <c r="E207" s="317">
        <f t="shared" si="21"/>
        <v>28.35</v>
      </c>
      <c r="F207" s="139">
        <f t="shared" si="19"/>
        <v>5.3500000000000014</v>
      </c>
      <c r="G207" s="139">
        <f t="shared" ca="1" si="22"/>
        <v>0.66875000000000018</v>
      </c>
      <c r="H207" s="168">
        <f t="shared" si="20"/>
        <v>36.507936507936506</v>
      </c>
      <c r="I207" s="11">
        <v>1</v>
      </c>
      <c r="J207" s="11">
        <v>1</v>
      </c>
      <c r="K207" s="322">
        <f>TRAILS!AH10</f>
        <v>4</v>
      </c>
      <c r="Z207"/>
      <c r="BU207" t="e">
        <v>#N/A</v>
      </c>
      <c r="CH207" t="e">
        <v>#N/A</v>
      </c>
    </row>
    <row r="208" spans="1:86" s="3" customFormat="1" ht="21.75" customHeight="1">
      <c r="A208" s="126" t="s">
        <v>66</v>
      </c>
      <c r="B208" s="347">
        <v>13</v>
      </c>
      <c r="C208" s="343">
        <v>25</v>
      </c>
      <c r="D208" s="348">
        <v>38</v>
      </c>
      <c r="E208" s="317">
        <f t="shared" si="21"/>
        <v>17.100000000000001</v>
      </c>
      <c r="F208" s="139">
        <f t="shared" si="19"/>
        <v>4.1000000000000014</v>
      </c>
      <c r="G208" s="139">
        <f t="shared" ca="1" si="22"/>
        <v>0.51250000000000018</v>
      </c>
      <c r="H208" s="168">
        <f t="shared" si="20"/>
        <v>34.210526315789473</v>
      </c>
      <c r="I208" s="11"/>
      <c r="J208" s="11"/>
      <c r="K208" s="322">
        <f>TRAILS!AH11</f>
        <v>10</v>
      </c>
      <c r="Z208"/>
      <c r="BU208" t="e">
        <v>#N/A</v>
      </c>
      <c r="CH208" t="e">
        <v>#N/A</v>
      </c>
    </row>
    <row r="209" spans="1:86" s="3" customFormat="1" ht="21.75" customHeight="1">
      <c r="A209" s="126" t="s">
        <v>98</v>
      </c>
      <c r="B209" s="347">
        <v>4</v>
      </c>
      <c r="C209" s="343">
        <v>19</v>
      </c>
      <c r="D209" s="348">
        <v>23</v>
      </c>
      <c r="E209" s="317">
        <f t="shared" si="21"/>
        <v>10.35</v>
      </c>
      <c r="F209" s="139">
        <f t="shared" si="19"/>
        <v>6.35</v>
      </c>
      <c r="G209" s="139">
        <f t="shared" ca="1" si="22"/>
        <v>0.79374999999999996</v>
      </c>
      <c r="H209" s="168">
        <f t="shared" si="20"/>
        <v>17.391304347826086</v>
      </c>
      <c r="I209" s="11">
        <v>1</v>
      </c>
      <c r="J209" s="11"/>
      <c r="K209" s="322">
        <f>TRAILS!AH12</f>
        <v>0</v>
      </c>
      <c r="Z209"/>
      <c r="BU209" t="e">
        <v>#N/A</v>
      </c>
      <c r="CH209" t="e">
        <v>#N/A</v>
      </c>
    </row>
    <row r="210" spans="1:86" s="3" customFormat="1" ht="21.75" customHeight="1">
      <c r="A210" s="126" t="s">
        <v>19</v>
      </c>
      <c r="B210" s="347">
        <v>27</v>
      </c>
      <c r="C210" s="343">
        <v>33</v>
      </c>
      <c r="D210" s="348">
        <v>60</v>
      </c>
      <c r="E210" s="317">
        <f t="shared" si="21"/>
        <v>27</v>
      </c>
      <c r="F210" s="139">
        <f t="shared" si="19"/>
        <v>0</v>
      </c>
      <c r="G210" s="139">
        <f t="shared" ca="1" si="22"/>
        <v>0</v>
      </c>
      <c r="H210" s="168">
        <f t="shared" si="20"/>
        <v>45</v>
      </c>
      <c r="I210" s="11">
        <v>3</v>
      </c>
      <c r="J210" s="11">
        <v>1</v>
      </c>
      <c r="K210" s="322">
        <f>TRAILS!AH13</f>
        <v>0</v>
      </c>
      <c r="Z210"/>
      <c r="BU210" t="e">
        <v>#N/A</v>
      </c>
      <c r="CH210" t="e">
        <v>#N/A</v>
      </c>
    </row>
    <row r="211" spans="1:86" s="3" customFormat="1" ht="21.75" customHeight="1">
      <c r="A211" s="126" t="s">
        <v>316</v>
      </c>
      <c r="B211" s="347">
        <v>6</v>
      </c>
      <c r="C211" s="343">
        <v>20</v>
      </c>
      <c r="D211" s="348">
        <v>26</v>
      </c>
      <c r="E211" s="317">
        <f t="shared" si="21"/>
        <v>11.700000000000001</v>
      </c>
      <c r="F211" s="139">
        <f t="shared" si="19"/>
        <v>5.7000000000000011</v>
      </c>
      <c r="G211" s="139">
        <f t="shared" ca="1" si="22"/>
        <v>0.71250000000000013</v>
      </c>
      <c r="H211" s="168">
        <f t="shared" si="20"/>
        <v>23.076923076923077</v>
      </c>
      <c r="I211" s="11"/>
      <c r="J211" s="11"/>
      <c r="K211" s="322">
        <f>TRAILS!AH14</f>
        <v>0</v>
      </c>
      <c r="Z211"/>
      <c r="BU211" t="e">
        <v>#N/A</v>
      </c>
      <c r="CH211" t="e">
        <v>#N/A</v>
      </c>
    </row>
    <row r="212" spans="1:86" s="3" customFormat="1" ht="21.75" customHeight="1">
      <c r="A212" s="126" t="s">
        <v>231</v>
      </c>
      <c r="B212" s="347">
        <v>11</v>
      </c>
      <c r="C212" s="343">
        <v>32</v>
      </c>
      <c r="D212" s="348">
        <v>43</v>
      </c>
      <c r="E212" s="317">
        <f t="shared" si="21"/>
        <v>19.350000000000001</v>
      </c>
      <c r="F212" s="139">
        <f t="shared" si="19"/>
        <v>8.3500000000000014</v>
      </c>
      <c r="G212" s="139">
        <f t="shared" ca="1" si="22"/>
        <v>1.0437500000000002</v>
      </c>
      <c r="H212" s="168">
        <f t="shared" si="20"/>
        <v>25.581395348837209</v>
      </c>
      <c r="I212" s="11">
        <v>5</v>
      </c>
      <c r="J212" s="11">
        <v>4</v>
      </c>
      <c r="K212" s="322">
        <f>TRAILS!AH15</f>
        <v>9</v>
      </c>
      <c r="Z212"/>
      <c r="BU212" t="e">
        <v>#N/A</v>
      </c>
      <c r="CH212" t="e">
        <v>#N/A</v>
      </c>
    </row>
    <row r="213" spans="1:86" s="3" customFormat="1" ht="21.75" customHeight="1">
      <c r="A213" s="126" t="s">
        <v>325</v>
      </c>
      <c r="B213" s="347">
        <v>20</v>
      </c>
      <c r="C213" s="343">
        <v>15</v>
      </c>
      <c r="D213" s="348">
        <v>35</v>
      </c>
      <c r="E213" s="317">
        <f t="shared" si="21"/>
        <v>15.75</v>
      </c>
      <c r="F213" s="139">
        <f t="shared" si="19"/>
        <v>-4.25</v>
      </c>
      <c r="G213" s="139">
        <f t="shared" ca="1" si="22"/>
        <v>-0.53125</v>
      </c>
      <c r="H213" s="168">
        <f t="shared" si="20"/>
        <v>57.142857142857146</v>
      </c>
      <c r="I213" s="11">
        <v>1</v>
      </c>
      <c r="J213" s="11"/>
      <c r="K213" s="322">
        <f>TRAILS!AH16</f>
        <v>0</v>
      </c>
      <c r="Z213"/>
      <c r="BU213" t="e">
        <v>#N/A</v>
      </c>
      <c r="CH213" t="e">
        <v>#N/A</v>
      </c>
    </row>
    <row r="214" spans="1:86" s="3" customFormat="1" ht="21.75" customHeight="1">
      <c r="A214" s="126" t="s">
        <v>15</v>
      </c>
      <c r="B214" s="347">
        <v>4</v>
      </c>
      <c r="C214" s="343">
        <v>8</v>
      </c>
      <c r="D214" s="348">
        <v>12</v>
      </c>
      <c r="E214" s="317">
        <f t="shared" si="21"/>
        <v>5.4</v>
      </c>
      <c r="F214" s="139">
        <f t="shared" si="19"/>
        <v>1.4000000000000004</v>
      </c>
      <c r="G214" s="139">
        <f t="shared" ca="1" si="22"/>
        <v>0.17500000000000004</v>
      </c>
      <c r="H214" s="168">
        <f t="shared" si="20"/>
        <v>33.333333333333336</v>
      </c>
      <c r="I214" s="11"/>
      <c r="J214" s="11"/>
      <c r="K214" s="322">
        <f>TRAILS!AH17</f>
        <v>0</v>
      </c>
      <c r="Z214"/>
      <c r="BU214" t="e">
        <v>#N/A</v>
      </c>
      <c r="CH214" t="e">
        <v>#N/A</v>
      </c>
    </row>
    <row r="215" spans="1:86" s="3" customFormat="1" ht="21.75" customHeight="1">
      <c r="A215" s="126" t="s">
        <v>477</v>
      </c>
      <c r="B215" s="347">
        <v>1</v>
      </c>
      <c r="C215" s="343">
        <v>10</v>
      </c>
      <c r="D215" s="348">
        <v>11</v>
      </c>
      <c r="E215" s="317">
        <f t="shared" si="21"/>
        <v>4.95</v>
      </c>
      <c r="F215" s="139">
        <f t="shared" si="19"/>
        <v>3.95</v>
      </c>
      <c r="G215" s="139">
        <f t="shared" ca="1" si="22"/>
        <v>0.49375000000000002</v>
      </c>
      <c r="H215" s="168">
        <f t="shared" si="20"/>
        <v>9.0909090909090917</v>
      </c>
      <c r="I215" s="11"/>
      <c r="J215" s="11"/>
      <c r="K215" s="322">
        <f>TRAILS!AH18</f>
        <v>0</v>
      </c>
      <c r="Z215"/>
      <c r="BU215" t="e">
        <v>#N/A</v>
      </c>
      <c r="CH215" t="e">
        <v>#N/A</v>
      </c>
    </row>
    <row r="216" spans="1:86" s="3" customFormat="1" ht="21.75" customHeight="1">
      <c r="A216" s="126" t="s">
        <v>74</v>
      </c>
      <c r="B216" s="347">
        <v>10</v>
      </c>
      <c r="C216" s="343">
        <v>29</v>
      </c>
      <c r="D216" s="348">
        <v>39</v>
      </c>
      <c r="E216" s="317">
        <f t="shared" si="21"/>
        <v>17.55</v>
      </c>
      <c r="F216" s="139">
        <f t="shared" si="19"/>
        <v>7.5500000000000007</v>
      </c>
      <c r="G216" s="139">
        <f t="shared" ca="1" si="22"/>
        <v>0.94375000000000009</v>
      </c>
      <c r="H216" s="168">
        <f t="shared" si="20"/>
        <v>25.641025641025642</v>
      </c>
      <c r="I216" s="11"/>
      <c r="J216" s="11"/>
      <c r="K216" s="322">
        <f>TRAILS!AH19</f>
        <v>0</v>
      </c>
      <c r="Z216"/>
      <c r="BU216" t="e">
        <v>#N/A</v>
      </c>
      <c r="CH216" t="e">
        <v>#N/A</v>
      </c>
    </row>
    <row r="217" spans="1:86" s="3" customFormat="1" ht="21.75" customHeight="1">
      <c r="A217" s="126" t="s">
        <v>50</v>
      </c>
      <c r="B217" s="347">
        <v>10</v>
      </c>
      <c r="C217" s="343">
        <v>23</v>
      </c>
      <c r="D217" s="348">
        <v>33</v>
      </c>
      <c r="E217" s="317">
        <f t="shared" si="21"/>
        <v>14.85</v>
      </c>
      <c r="F217" s="139">
        <f t="shared" si="19"/>
        <v>4.8499999999999996</v>
      </c>
      <c r="G217" s="139">
        <f t="shared" ca="1" si="22"/>
        <v>0.60624999999999996</v>
      </c>
      <c r="H217" s="168">
        <f t="shared" si="20"/>
        <v>30.303030303030305</v>
      </c>
      <c r="I217" s="11">
        <v>1</v>
      </c>
      <c r="J217" s="11"/>
      <c r="K217" s="322">
        <f>TRAILS!AH20</f>
        <v>0</v>
      </c>
      <c r="Z217"/>
      <c r="BU217" t="e">
        <v>#N/A</v>
      </c>
      <c r="CH217" t="e">
        <v>#N/A</v>
      </c>
    </row>
    <row r="218" spans="1:86" s="3" customFormat="1" ht="21.75" customHeight="1">
      <c r="A218" s="126" t="s">
        <v>350</v>
      </c>
      <c r="B218" s="347">
        <v>9</v>
      </c>
      <c r="C218" s="343">
        <v>39</v>
      </c>
      <c r="D218" s="348">
        <v>48</v>
      </c>
      <c r="E218" s="317">
        <f t="shared" si="21"/>
        <v>21.6</v>
      </c>
      <c r="F218" s="139">
        <f t="shared" si="19"/>
        <v>12.600000000000001</v>
      </c>
      <c r="G218" s="139">
        <f t="shared" ca="1" si="22"/>
        <v>1.5750000000000002</v>
      </c>
      <c r="H218" s="168">
        <f t="shared" si="20"/>
        <v>18.75</v>
      </c>
      <c r="I218" s="11"/>
      <c r="J218" s="11"/>
      <c r="K218" s="322">
        <f>TRAILS!AH21</f>
        <v>0</v>
      </c>
      <c r="Z218"/>
      <c r="BU218" t="e">
        <v>#N/A</v>
      </c>
      <c r="CH218" t="e">
        <v>#N/A</v>
      </c>
    </row>
    <row r="219" spans="1:86" s="3" customFormat="1" ht="21.75" customHeight="1">
      <c r="A219" s="126" t="s">
        <v>153</v>
      </c>
      <c r="B219" s="347">
        <v>11</v>
      </c>
      <c r="C219" s="343">
        <v>8</v>
      </c>
      <c r="D219" s="348">
        <v>19</v>
      </c>
      <c r="E219" s="317">
        <f t="shared" si="21"/>
        <v>8.5500000000000007</v>
      </c>
      <c r="F219" s="139">
        <f t="shared" si="19"/>
        <v>-2.4499999999999993</v>
      </c>
      <c r="G219" s="139">
        <f t="shared" ca="1" si="22"/>
        <v>-0.30624999999999991</v>
      </c>
      <c r="H219" s="168">
        <f t="shared" si="20"/>
        <v>57.89473684210526</v>
      </c>
      <c r="I219" s="11"/>
      <c r="J219" s="11"/>
      <c r="K219" s="322">
        <f>TRAILS!AH22</f>
        <v>0</v>
      </c>
      <c r="Z219"/>
      <c r="BU219" t="e">
        <v>#N/A</v>
      </c>
      <c r="CH219" t="e">
        <v>#N/A</v>
      </c>
    </row>
    <row r="220" spans="1:86" s="3" customFormat="1" ht="21.75" customHeight="1" thickBot="1">
      <c r="A220" s="128" t="s">
        <v>334</v>
      </c>
      <c r="B220" s="398">
        <v>24</v>
      </c>
      <c r="C220" s="399">
        <v>35</v>
      </c>
      <c r="D220" s="400">
        <v>59</v>
      </c>
      <c r="E220" s="317">
        <f t="shared" si="21"/>
        <v>26.55</v>
      </c>
      <c r="F220" s="139">
        <f t="shared" si="19"/>
        <v>2.5500000000000007</v>
      </c>
      <c r="G220" s="139">
        <f t="shared" ca="1" si="22"/>
        <v>0.31875000000000009</v>
      </c>
      <c r="H220" s="168">
        <f t="shared" si="20"/>
        <v>40.677966101694913</v>
      </c>
      <c r="I220" s="11">
        <v>1</v>
      </c>
      <c r="J220" s="11">
        <v>1</v>
      </c>
      <c r="K220" s="322">
        <f>TRAILS!AH23</f>
        <v>1</v>
      </c>
      <c r="Z220"/>
      <c r="BU220" t="e">
        <v>#N/A</v>
      </c>
      <c r="CH220" t="e">
        <v>#N/A</v>
      </c>
    </row>
    <row r="221" spans="1:86" s="3" customFormat="1" ht="27.75" customHeight="1" thickBot="1">
      <c r="A221" s="58" t="s">
        <v>1108</v>
      </c>
      <c r="B221" s="344">
        <v>225</v>
      </c>
      <c r="C221" s="345">
        <v>480</v>
      </c>
      <c r="D221" s="346">
        <v>705</v>
      </c>
      <c r="E221" s="323">
        <f t="shared" si="21"/>
        <v>317.25</v>
      </c>
      <c r="F221" s="324">
        <f t="shared" si="19"/>
        <v>92.25</v>
      </c>
      <c r="G221" s="324">
        <f t="shared" ca="1" si="22"/>
        <v>11.53125</v>
      </c>
      <c r="H221" s="325">
        <f t="shared" si="20"/>
        <v>31.914893617021278</v>
      </c>
      <c r="I221" s="326">
        <f>SUM(I203:I220)</f>
        <v>16</v>
      </c>
      <c r="J221" s="326">
        <f>SUM(J203:J220)</f>
        <v>7</v>
      </c>
      <c r="K221" s="327">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49" t="s">
        <v>1137</v>
      </c>
      <c r="B291" s="350">
        <v>1</v>
      </c>
      <c r="E291" s="163"/>
      <c r="H291" s="3"/>
      <c r="J291"/>
      <c r="K291" s="3"/>
      <c r="L291" s="3"/>
      <c r="T291" s="161"/>
      <c r="CH291" t="e">
        <v>#N/A</v>
      </c>
    </row>
    <row r="292" spans="1:86" ht="15" customHeight="1">
      <c r="A292" s="349" t="s">
        <v>1160</v>
      </c>
      <c r="B292" s="351" t="s">
        <v>1276</v>
      </c>
      <c r="J292"/>
      <c r="BU292" t="e">
        <v>#N/A</v>
      </c>
      <c r="CH292" t="e">
        <v>#N/A</v>
      </c>
    </row>
    <row r="293" spans="1:86" s="3" customFormat="1" ht="15" customHeight="1">
      <c r="A293" s="349" t="s">
        <v>12</v>
      </c>
      <c r="B293" s="351"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67" t="s">
        <v>1286</v>
      </c>
      <c r="B295" s="389" t="s">
        <v>1146</v>
      </c>
      <c r="C295" s="376"/>
      <c r="D295" s="376"/>
      <c r="E295" s="376"/>
      <c r="F295"/>
      <c r="H295"/>
      <c r="I295"/>
      <c r="BT295" t="e">
        <v>#N/A</v>
      </c>
      <c r="CH295" t="e">
        <v>#N/A</v>
      </c>
    </row>
    <row r="296" spans="1:86" s="3" customFormat="1" ht="32.25" customHeight="1" thickBot="1">
      <c r="A296" s="380" t="s">
        <v>11</v>
      </c>
      <c r="B296" s="364" t="s">
        <v>1232</v>
      </c>
      <c r="C296" s="365" t="s">
        <v>1281</v>
      </c>
      <c r="D296" s="366" t="s">
        <v>1283</v>
      </c>
      <c r="E296" s="352" t="s">
        <v>1108</v>
      </c>
      <c r="F296" s="106" t="s">
        <v>1290</v>
      </c>
      <c r="G296" s="106" t="s">
        <v>1291</v>
      </c>
      <c r="H296" s="107" t="s">
        <v>1292</v>
      </c>
      <c r="I296"/>
      <c r="BT296" t="e">
        <v>#N/A</v>
      </c>
      <c r="CH296" t="e">
        <v>#N/A</v>
      </c>
    </row>
    <row r="297" spans="1:86" s="3" customFormat="1" ht="22.5" customHeight="1">
      <c r="A297" s="379" t="s">
        <v>114</v>
      </c>
      <c r="B297" s="385">
        <v>6045.46</v>
      </c>
      <c r="C297" s="385">
        <v>863363.58000000007</v>
      </c>
      <c r="D297" s="385">
        <v>8285</v>
      </c>
      <c r="E297" s="357">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79" t="s">
        <v>204</v>
      </c>
      <c r="B298" s="385">
        <v>38761</v>
      </c>
      <c r="C298" s="385">
        <v>598218.76</v>
      </c>
      <c r="D298" s="385">
        <v>82500</v>
      </c>
      <c r="E298" s="357">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79" t="s">
        <v>43</v>
      </c>
      <c r="B299" s="385">
        <v>205236.33000000002</v>
      </c>
      <c r="C299" s="385">
        <v>1281092.52</v>
      </c>
      <c r="D299" s="385">
        <v>119836</v>
      </c>
      <c r="E299" s="357">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79" t="s">
        <v>23</v>
      </c>
      <c r="B300" s="385">
        <v>18294.07</v>
      </c>
      <c r="C300" s="385">
        <v>625215.66</v>
      </c>
      <c r="D300" s="385">
        <v>20100.489999999998</v>
      </c>
      <c r="E300" s="357">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79" t="s">
        <v>35</v>
      </c>
      <c r="B301" s="385">
        <v>505647.9</v>
      </c>
      <c r="C301" s="385">
        <v>1661021.22</v>
      </c>
      <c r="D301" s="385">
        <v>152127</v>
      </c>
      <c r="E301" s="357">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79" t="s">
        <v>66</v>
      </c>
      <c r="B302" s="385">
        <v>187976</v>
      </c>
      <c r="C302" s="385">
        <v>657347.07000000007</v>
      </c>
      <c r="D302" s="385">
        <v>167112</v>
      </c>
      <c r="E302" s="357">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79" t="s">
        <v>98</v>
      </c>
      <c r="B303" s="385">
        <v>160745</v>
      </c>
      <c r="C303" s="385">
        <v>520379.32</v>
      </c>
      <c r="D303" s="385"/>
      <c r="E303" s="357">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79" t="s">
        <v>19</v>
      </c>
      <c r="B304" s="385"/>
      <c r="C304" s="385">
        <v>2011041.34</v>
      </c>
      <c r="D304" s="385">
        <v>453311.07</v>
      </c>
      <c r="E304" s="357">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79" t="s">
        <v>316</v>
      </c>
      <c r="B305" s="385">
        <v>43074.05</v>
      </c>
      <c r="C305" s="385">
        <v>608934.30000000005</v>
      </c>
      <c r="D305" s="385"/>
      <c r="E305" s="357">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79" t="s">
        <v>231</v>
      </c>
      <c r="B306" s="385">
        <v>92059.28</v>
      </c>
      <c r="C306" s="385">
        <v>750876.11</v>
      </c>
      <c r="D306" s="385">
        <v>67590.149999999994</v>
      </c>
      <c r="E306" s="357">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79" t="s">
        <v>325</v>
      </c>
      <c r="B307" s="385">
        <v>72100</v>
      </c>
      <c r="C307" s="385">
        <v>505679.95</v>
      </c>
      <c r="D307" s="385">
        <v>17954</v>
      </c>
      <c r="E307" s="357">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79" t="s">
        <v>15</v>
      </c>
      <c r="B308" s="385"/>
      <c r="C308" s="385">
        <v>89116.4</v>
      </c>
      <c r="D308" s="385">
        <v>4350</v>
      </c>
      <c r="E308" s="357">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79" t="s">
        <v>477</v>
      </c>
      <c r="B309" s="385">
        <v>138099.45000000001</v>
      </c>
      <c r="C309" s="385">
        <v>94909.64</v>
      </c>
      <c r="D309" s="385">
        <v>26169</v>
      </c>
      <c r="E309" s="357">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79" t="s">
        <v>74</v>
      </c>
      <c r="B310" s="385">
        <v>143686.78</v>
      </c>
      <c r="C310" s="385">
        <v>781820.17999999993</v>
      </c>
      <c r="D310" s="385">
        <v>76362.5</v>
      </c>
      <c r="E310" s="357">
        <v>1001869.46</v>
      </c>
      <c r="F310" s="114">
        <f t="shared" si="27"/>
        <v>78.036132571602693</v>
      </c>
      <c r="G310" s="237">
        <f t="shared" si="28"/>
        <v>7.622000974059036</v>
      </c>
      <c r="H310" s="240">
        <f t="shared" si="29"/>
        <v>85.658133545661727</v>
      </c>
      <c r="L310"/>
      <c r="M310"/>
      <c r="N310"/>
      <c r="O310" s="208" t="e">
        <f t="shared" si="30"/>
        <v>#DIV/0!</v>
      </c>
      <c r="V310"/>
      <c r="BT310" t="e">
        <v>#N/A</v>
      </c>
      <c r="CH310" t="e">
        <v>#N/A</v>
      </c>
    </row>
    <row r="311" spans="1:907" s="3" customFormat="1" ht="22.5" customHeight="1">
      <c r="A311" s="379" t="s">
        <v>50</v>
      </c>
      <c r="B311" s="385">
        <v>292231.08</v>
      </c>
      <c r="C311" s="385">
        <v>837178.15</v>
      </c>
      <c r="D311" s="385">
        <v>31439</v>
      </c>
      <c r="E311" s="357">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379" t="s">
        <v>350</v>
      </c>
      <c r="B312" s="385">
        <v>108696</v>
      </c>
      <c r="C312" s="385">
        <v>797669.82</v>
      </c>
      <c r="D312" s="385">
        <v>105541.34</v>
      </c>
      <c r="E312" s="357">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79" t="s">
        <v>153</v>
      </c>
      <c r="B313" s="385"/>
      <c r="C313" s="385">
        <v>490966.51999999996</v>
      </c>
      <c r="D313" s="385">
        <v>3001</v>
      </c>
      <c r="E313" s="357">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79" t="s">
        <v>334</v>
      </c>
      <c r="B314" s="385">
        <v>109332</v>
      </c>
      <c r="C314" s="385">
        <v>1348893.3599999999</v>
      </c>
      <c r="D314" s="385">
        <v>292414.48</v>
      </c>
      <c r="E314" s="357">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2" t="s">
        <v>1108</v>
      </c>
      <c r="B315" s="360">
        <v>2121984.4000000004</v>
      </c>
      <c r="C315" s="361">
        <v>14523723.9</v>
      </c>
      <c r="D315" s="361">
        <v>1628093.03</v>
      </c>
      <c r="E315" s="368">
        <v>18273801.329999998</v>
      </c>
      <c r="F315" s="234">
        <f t="shared" si="27"/>
        <v>79.478394438690117</v>
      </c>
      <c r="G315" s="234">
        <f t="shared" si="28"/>
        <v>8.9094381655948549</v>
      </c>
      <c r="H315" s="235">
        <f t="shared" si="29"/>
        <v>88.387832604284966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29"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3513</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0"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27795" priority="3" operator="greaterThanOrEqual">
      <formula>50000</formula>
    </cfRule>
  </conditionalFormatting>
  <conditionalFormatting pivot="1" sqref="B139:C146">
    <cfRule type="cellIs" dxfId="27794"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C2" activePane="bottomRight" state="frozen"/>
      <selection pane="topRight" activeCell="C1" sqref="C1"/>
      <selection pane="bottomLeft" activeCell="A2" sqref="A2"/>
      <selection pane="bottomRight" activeCell="B1" sqref="B1"/>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3515</v>
      </c>
      <c r="FH1" s="279" t="s">
        <v>3544</v>
      </c>
    </row>
    <row r="2" spans="1:164" ht="17.25">
      <c r="A2" s="72">
        <v>131831706</v>
      </c>
      <c r="B2" s="304" t="s">
        <v>463</v>
      </c>
      <c r="C2" s="72" t="s">
        <v>1778</v>
      </c>
      <c r="D2" s="72" t="s">
        <v>3518</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8"/>
      <c r="AF2" s="309" t="s">
        <v>1130</v>
      </c>
      <c r="AG2" s="7" t="s">
        <v>1130</v>
      </c>
      <c r="AH2" s="72" t="s">
        <v>464</v>
      </c>
      <c r="AI2" s="7" t="s">
        <v>1130</v>
      </c>
      <c r="AJ2" s="7" t="s">
        <v>1130</v>
      </c>
      <c r="AK2" s="7" t="s">
        <v>1130</v>
      </c>
      <c r="AL2" s="7">
        <v>23795.99</v>
      </c>
      <c r="AM2" s="255">
        <v>292262.3</v>
      </c>
      <c r="AN2" s="258">
        <v>26</v>
      </c>
      <c r="AO2" s="306">
        <v>42</v>
      </c>
      <c r="AP2" s="306" t="str">
        <f t="shared" ref="AP2:AP65" si="7">IF(AO2=0,"RB",IF(AO2&lt;AN2,"STABLE",IF(AO2&gt;AN2,"FLOW","SAME")))</f>
        <v>FLOW</v>
      </c>
      <c r="AQ2" s="306"/>
      <c r="AR2" s="306"/>
      <c r="AS2" s="306"/>
      <c r="AT2" s="306"/>
      <c r="AU2" s="72" t="s">
        <v>1794</v>
      </c>
      <c r="AV2" s="310" t="s">
        <v>465</v>
      </c>
      <c r="AW2" s="304" t="s">
        <v>466</v>
      </c>
      <c r="AX2" s="311">
        <v>44793</v>
      </c>
      <c r="AY2" s="72">
        <v>60</v>
      </c>
      <c r="AZ2" s="72" t="s">
        <v>1743</v>
      </c>
      <c r="BA2" s="7" t="s">
        <v>3513</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3">
        <v>46181</v>
      </c>
      <c r="EZ2" s="313"/>
      <c r="FA2" s="183"/>
      <c r="FB2" s="313"/>
      <c r="FC2" s="7"/>
      <c r="FD2" s="7" t="s">
        <v>3039</v>
      </c>
      <c r="FE2" s="7">
        <f>IF((J2+R2)&lt;=I2+R2,(J2+R2),((I2-(I2*(M2+1)-(I2+J2)))+R2))</f>
        <v>19045.990000000002</v>
      </c>
      <c r="FF2" s="72">
        <f>I2+J2+FD2</f>
        <v>38906.990000000005</v>
      </c>
      <c r="FG2" t="s">
        <v>3516</v>
      </c>
    </row>
    <row r="3" spans="1:164" ht="17.25">
      <c r="A3" s="72">
        <v>466697046</v>
      </c>
      <c r="B3" s="304" t="s">
        <v>2163</v>
      </c>
      <c r="C3" s="72"/>
      <c r="D3" s="72"/>
      <c r="E3" s="72"/>
      <c r="F3" s="72"/>
      <c r="G3" s="306"/>
      <c r="H3" s="306"/>
      <c r="I3" s="72">
        <v>9106</v>
      </c>
      <c r="J3" s="72">
        <v>8874</v>
      </c>
      <c r="K3" s="258">
        <f t="shared" si="0"/>
        <v>9030</v>
      </c>
      <c r="L3" s="258">
        <f t="shared" si="1"/>
        <v>18291</v>
      </c>
      <c r="M3" s="307">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22</v>
      </c>
      <c r="AD3" s="72" t="s">
        <v>3023</v>
      </c>
      <c r="AE3" s="308"/>
      <c r="AF3" s="309"/>
      <c r="AG3" s="7"/>
      <c r="AH3" s="72" t="s">
        <v>835</v>
      </c>
      <c r="AI3" s="7"/>
      <c r="AJ3" s="7"/>
      <c r="AK3" s="7"/>
      <c r="AL3" s="7">
        <v>12180</v>
      </c>
      <c r="AM3" s="255">
        <v>278730</v>
      </c>
      <c r="AN3" s="258">
        <v>27</v>
      </c>
      <c r="AO3" s="306">
        <v>43</v>
      </c>
      <c r="AP3" s="306" t="str">
        <f t="shared" si="7"/>
        <v>FLOW</v>
      </c>
      <c r="AQ3" s="306"/>
      <c r="AR3" s="306"/>
      <c r="AS3" s="306"/>
      <c r="AT3" s="306"/>
      <c r="AU3" s="72" t="s">
        <v>1130</v>
      </c>
      <c r="AV3" s="310" t="s">
        <v>2306</v>
      </c>
      <c r="AW3" s="304" t="s">
        <v>2345</v>
      </c>
      <c r="AX3" s="311">
        <v>45883</v>
      </c>
      <c r="AY3" s="72">
        <v>48</v>
      </c>
      <c r="AZ3" s="72" t="s">
        <v>2058</v>
      </c>
      <c r="BA3" s="7" t="s">
        <v>3513</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1114</v>
      </c>
      <c r="EU3" s="7" t="s">
        <v>2353</v>
      </c>
      <c r="EV3" s="7" t="s">
        <v>1111</v>
      </c>
      <c r="EW3" s="7" t="s">
        <v>1849</v>
      </c>
      <c r="EX3" s="183" t="s">
        <v>3563</v>
      </c>
      <c r="EY3" s="313">
        <v>46190</v>
      </c>
      <c r="EZ3" s="313"/>
      <c r="FA3" s="183"/>
      <c r="FB3" s="313"/>
      <c r="FC3" s="7" t="s">
        <v>3623</v>
      </c>
      <c r="FD3" s="7" t="s">
        <v>3040</v>
      </c>
      <c r="FE3" s="7">
        <f t="shared" ref="FE3:FE66" si="10">IF((J3+R3)&lt;=I3+R3,(J3+R3),((I3-(I3*(M3+1)-(I3+J3)))+R3))</f>
        <v>9030</v>
      </c>
      <c r="FF3" s="72">
        <f t="shared" ref="FF3:FF66" si="11">I3+J3+FD3</f>
        <v>18291</v>
      </c>
      <c r="FG3" t="s">
        <v>3516</v>
      </c>
    </row>
    <row r="4" spans="1:164" ht="17.25">
      <c r="A4" s="72">
        <v>467684618</v>
      </c>
      <c r="B4" s="304" t="s">
        <v>1012</v>
      </c>
      <c r="C4" s="72"/>
      <c r="D4" s="72"/>
      <c r="E4" s="72"/>
      <c r="F4" s="72"/>
      <c r="G4" s="306"/>
      <c r="H4" s="306" t="s">
        <v>2350</v>
      </c>
      <c r="I4" s="72">
        <v>8736</v>
      </c>
      <c r="J4" s="72">
        <v>8286</v>
      </c>
      <c r="K4" s="258">
        <f t="shared" si="0"/>
        <v>8401</v>
      </c>
      <c r="L4" s="258">
        <f t="shared" si="1"/>
        <v>17297</v>
      </c>
      <c r="M4" s="307">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8"/>
      <c r="AF4" s="309" t="s">
        <v>1130</v>
      </c>
      <c r="AG4" s="7" t="s">
        <v>1130</v>
      </c>
      <c r="AH4" s="72" t="s">
        <v>266</v>
      </c>
      <c r="AI4" s="7" t="s">
        <v>1130</v>
      </c>
      <c r="AJ4" s="7" t="s">
        <v>1130</v>
      </c>
      <c r="AK4" s="7" t="s">
        <v>1130</v>
      </c>
      <c r="AL4" s="7">
        <v>9301</v>
      </c>
      <c r="AM4" s="255">
        <v>238352</v>
      </c>
      <c r="AN4" s="258">
        <v>27</v>
      </c>
      <c r="AO4" s="306">
        <v>12</v>
      </c>
      <c r="AP4" s="306" t="str">
        <f t="shared" si="7"/>
        <v>STABLE</v>
      </c>
      <c r="AQ4" s="306"/>
      <c r="AR4" s="306"/>
      <c r="AS4" s="306"/>
      <c r="AT4" s="306"/>
      <c r="AU4" s="72" t="s">
        <v>1794</v>
      </c>
      <c r="AV4" s="310" t="s">
        <v>1080</v>
      </c>
      <c r="AW4" s="304" t="s">
        <v>1094</v>
      </c>
      <c r="AX4" s="311">
        <v>46052</v>
      </c>
      <c r="AY4" s="72">
        <v>36</v>
      </c>
      <c r="AZ4" s="72" t="s">
        <v>1743</v>
      </c>
      <c r="BA4" s="7" t="s">
        <v>3513</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1114</v>
      </c>
      <c r="EU4" s="7" t="s">
        <v>2354</v>
      </c>
      <c r="EV4" s="7" t="s">
        <v>1111</v>
      </c>
      <c r="EW4" s="7" t="s">
        <v>1804</v>
      </c>
      <c r="EX4" s="183" t="s">
        <v>1805</v>
      </c>
      <c r="EY4" s="313">
        <v>46177</v>
      </c>
      <c r="EZ4" s="313"/>
      <c r="FA4" s="183"/>
      <c r="FB4" s="313"/>
      <c r="FC4" s="7"/>
      <c r="FD4" s="7" t="s">
        <v>3041</v>
      </c>
      <c r="FE4" s="7">
        <f t="shared" si="10"/>
        <v>8401</v>
      </c>
      <c r="FF4" s="72">
        <f t="shared" si="11"/>
        <v>17297</v>
      </c>
      <c r="FG4" t="s">
        <v>3516</v>
      </c>
    </row>
    <row r="5" spans="1:164" ht="17.25">
      <c r="A5" s="72">
        <v>465898394</v>
      </c>
      <c r="B5" s="304" t="s">
        <v>3029</v>
      </c>
      <c r="C5" s="72"/>
      <c r="D5" s="72"/>
      <c r="E5" s="72"/>
      <c r="F5" s="72"/>
      <c r="G5" s="306"/>
      <c r="H5" s="306" t="s">
        <v>3615</v>
      </c>
      <c r="I5" s="72">
        <v>7774</v>
      </c>
      <c r="J5" s="72">
        <v>7774</v>
      </c>
      <c r="K5" s="258">
        <f t="shared" si="0"/>
        <v>7795</v>
      </c>
      <c r="L5" s="258">
        <f t="shared" si="1"/>
        <v>15548</v>
      </c>
      <c r="M5" s="307">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8"/>
      <c r="AF5" s="309"/>
      <c r="AG5" s="7"/>
      <c r="AH5" s="72" t="s">
        <v>3031</v>
      </c>
      <c r="AI5" s="7"/>
      <c r="AJ5" s="7"/>
      <c r="AK5" s="7"/>
      <c r="AL5" s="7">
        <v>8695</v>
      </c>
      <c r="AM5" s="255">
        <v>219574</v>
      </c>
      <c r="AN5" s="258">
        <v>27</v>
      </c>
      <c r="AO5" s="306">
        <v>43</v>
      </c>
      <c r="AP5" s="306" t="str">
        <f t="shared" si="7"/>
        <v>FLOW</v>
      </c>
      <c r="AQ5" s="306"/>
      <c r="AR5" s="306"/>
      <c r="AS5" s="306"/>
      <c r="AT5" s="306"/>
      <c r="AU5" s="72" t="s">
        <v>1130</v>
      </c>
      <c r="AV5" s="310" t="s">
        <v>3035</v>
      </c>
      <c r="AW5" s="304" t="s">
        <v>3038</v>
      </c>
      <c r="AX5" s="311">
        <v>45758</v>
      </c>
      <c r="AY5" s="72">
        <v>48</v>
      </c>
      <c r="AZ5" s="72" t="s">
        <v>2058</v>
      </c>
      <c r="BA5" s="7" t="s">
        <v>3514</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1115</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1352</v>
      </c>
      <c r="C6" s="72"/>
      <c r="D6" s="72"/>
      <c r="E6" s="72"/>
      <c r="F6" s="72"/>
      <c r="G6" s="306"/>
      <c r="H6" s="306"/>
      <c r="I6" s="72">
        <v>9036</v>
      </c>
      <c r="J6" s="72">
        <v>8356</v>
      </c>
      <c r="K6" s="258">
        <f t="shared" si="0"/>
        <v>8530</v>
      </c>
      <c r="L6" s="258">
        <f t="shared" si="1"/>
        <v>17748</v>
      </c>
      <c r="M6" s="307">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8"/>
      <c r="AF6" s="309" t="s">
        <v>1130</v>
      </c>
      <c r="AG6" s="7" t="s">
        <v>1130</v>
      </c>
      <c r="AH6" s="72" t="s">
        <v>113</v>
      </c>
      <c r="AI6" s="7" t="s">
        <v>1130</v>
      </c>
      <c r="AJ6" s="7" t="s">
        <v>1130</v>
      </c>
      <c r="AK6" s="7" t="s">
        <v>1130</v>
      </c>
      <c r="AL6" s="7">
        <v>9880</v>
      </c>
      <c r="AM6" s="255">
        <v>215144</v>
      </c>
      <c r="AN6" s="258">
        <v>27</v>
      </c>
      <c r="AO6" s="306">
        <v>43</v>
      </c>
      <c r="AP6" s="306" t="str">
        <f t="shared" si="7"/>
        <v>FLOW</v>
      </c>
      <c r="AQ6" s="306"/>
      <c r="AR6" s="306"/>
      <c r="AS6" s="306"/>
      <c r="AT6" s="306"/>
      <c r="AU6" s="72" t="s">
        <v>1794</v>
      </c>
      <c r="AV6" s="310" t="s">
        <v>1353</v>
      </c>
      <c r="AW6" s="304" t="s">
        <v>148</v>
      </c>
      <c r="AX6" s="311">
        <v>45894</v>
      </c>
      <c r="AY6" s="72">
        <v>36</v>
      </c>
      <c r="AZ6" s="72" t="s">
        <v>1743</v>
      </c>
      <c r="BA6" s="7" t="s">
        <v>3514</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1122</v>
      </c>
      <c r="EU6" s="7" t="s">
        <v>2355</v>
      </c>
      <c r="EV6" s="7" t="s">
        <v>1111</v>
      </c>
      <c r="EW6" s="7" t="s">
        <v>1802</v>
      </c>
      <c r="EX6" s="183" t="s">
        <v>1806</v>
      </c>
      <c r="EY6" s="313">
        <v>46176</v>
      </c>
      <c r="EZ6" s="313"/>
      <c r="FA6" s="183"/>
      <c r="FB6" s="313"/>
      <c r="FC6" s="7"/>
      <c r="FD6" s="7" t="s">
        <v>3042</v>
      </c>
      <c r="FE6" s="7">
        <f t="shared" si="10"/>
        <v>8530</v>
      </c>
      <c r="FF6" s="72">
        <f t="shared" si="11"/>
        <v>17748</v>
      </c>
      <c r="FG6" t="s">
        <v>3516</v>
      </c>
    </row>
    <row r="7" spans="1:164" ht="17.25">
      <c r="A7" s="72">
        <v>463131407</v>
      </c>
      <c r="B7" s="304" t="s">
        <v>212</v>
      </c>
      <c r="C7" s="72" t="s">
        <v>1776</v>
      </c>
      <c r="D7" s="72" t="s">
        <v>3555</v>
      </c>
      <c r="E7" s="72">
        <v>10000</v>
      </c>
      <c r="F7" s="72"/>
      <c r="G7" s="306"/>
      <c r="H7" s="306"/>
      <c r="I7" s="72">
        <v>9542</v>
      </c>
      <c r="J7" s="72">
        <v>8572</v>
      </c>
      <c r="K7" s="258">
        <f t="shared" si="0"/>
        <v>8691</v>
      </c>
      <c r="L7" s="258">
        <f t="shared" si="1"/>
        <v>8435</v>
      </c>
      <c r="M7" s="307">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3616</v>
      </c>
      <c r="AE7" s="308"/>
      <c r="AF7" s="309" t="s">
        <v>1130</v>
      </c>
      <c r="AG7" s="7" t="s">
        <v>1130</v>
      </c>
      <c r="AH7" s="72" t="s">
        <v>203</v>
      </c>
      <c r="AI7" s="7" t="s">
        <v>1130</v>
      </c>
      <c r="AJ7" s="7" t="s">
        <v>1130</v>
      </c>
      <c r="AK7" s="7" t="s">
        <v>1130</v>
      </c>
      <c r="AL7" s="7">
        <v>12291</v>
      </c>
      <c r="AM7" s="255">
        <v>211818</v>
      </c>
      <c r="AN7" s="258">
        <v>27</v>
      </c>
      <c r="AO7" s="306">
        <v>43</v>
      </c>
      <c r="AP7" s="306" t="s">
        <v>1281</v>
      </c>
      <c r="AQ7" s="306"/>
      <c r="AR7" s="306"/>
      <c r="AS7" s="306"/>
      <c r="AT7" s="306"/>
      <c r="AU7" s="72" t="s">
        <v>944</v>
      </c>
      <c r="AV7" s="310"/>
      <c r="AW7" s="304" t="s">
        <v>213</v>
      </c>
      <c r="AX7" s="311">
        <v>45449</v>
      </c>
      <c r="AY7" s="72">
        <v>48</v>
      </c>
      <c r="AZ7" s="72" t="s">
        <v>1743</v>
      </c>
      <c r="BA7" s="7" t="s">
        <v>3513</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1124</v>
      </c>
      <c r="EU7" s="7" t="s">
        <v>2356</v>
      </c>
      <c r="EV7" s="7" t="s">
        <v>1111</v>
      </c>
      <c r="EW7" s="7" t="s">
        <v>1807</v>
      </c>
      <c r="EX7" s="183" t="s">
        <v>1865</v>
      </c>
      <c r="EY7" s="313">
        <v>46191</v>
      </c>
      <c r="EZ7" s="313"/>
      <c r="FA7" s="183"/>
      <c r="FB7" s="313"/>
      <c r="FC7" s="7"/>
      <c r="FD7" s="7" t="s">
        <v>3043</v>
      </c>
      <c r="FE7" s="7">
        <f t="shared" si="10"/>
        <v>8691</v>
      </c>
      <c r="FF7" s="72">
        <f t="shared" si="11"/>
        <v>18435</v>
      </c>
      <c r="FG7" t="s">
        <v>3516</v>
      </c>
    </row>
    <row r="8" spans="1:164" ht="17.25">
      <c r="A8" s="72">
        <v>465107719</v>
      </c>
      <c r="B8" s="304" t="s">
        <v>1356</v>
      </c>
      <c r="C8" s="72" t="s">
        <v>1776</v>
      </c>
      <c r="D8" s="72" t="s">
        <v>3017</v>
      </c>
      <c r="E8" s="72">
        <v>11300</v>
      </c>
      <c r="F8" s="72"/>
      <c r="G8" s="306"/>
      <c r="H8" s="306"/>
      <c r="I8" s="72">
        <v>11046</v>
      </c>
      <c r="J8" s="72">
        <v>10866</v>
      </c>
      <c r="K8" s="258">
        <f t="shared" si="0"/>
        <v>11039</v>
      </c>
      <c r="L8" s="258">
        <f t="shared" si="1"/>
        <v>10827</v>
      </c>
      <c r="M8" s="307">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8"/>
      <c r="AF8" s="309" t="s">
        <v>1130</v>
      </c>
      <c r="AG8" s="7" t="s">
        <v>1130</v>
      </c>
      <c r="AH8" s="72" t="s">
        <v>152</v>
      </c>
      <c r="AI8" s="7" t="s">
        <v>1130</v>
      </c>
      <c r="AJ8" s="7" t="s">
        <v>1130</v>
      </c>
      <c r="AK8" s="7" t="s">
        <v>1130</v>
      </c>
      <c r="AL8" s="7">
        <v>13739</v>
      </c>
      <c r="AM8" s="255">
        <v>200296</v>
      </c>
      <c r="AN8" s="258">
        <v>27</v>
      </c>
      <c r="AO8" s="306">
        <v>12</v>
      </c>
      <c r="AP8" s="306" t="str">
        <f t="shared" si="7"/>
        <v>STABLE</v>
      </c>
      <c r="AQ8" s="306"/>
      <c r="AR8" s="306"/>
      <c r="AS8" s="306"/>
      <c r="AT8" s="306"/>
      <c r="AU8" s="72" t="s">
        <v>1794</v>
      </c>
      <c r="AV8" s="310" t="s">
        <v>1357</v>
      </c>
      <c r="AW8" s="304" t="s">
        <v>1358</v>
      </c>
      <c r="AX8" s="311">
        <v>45659</v>
      </c>
      <c r="AY8" s="72">
        <v>36</v>
      </c>
      <c r="AZ8" s="72" t="s">
        <v>1743</v>
      </c>
      <c r="BA8" s="7" t="s">
        <v>3514</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1123</v>
      </c>
      <c r="EU8" s="7" t="s">
        <v>2357</v>
      </c>
      <c r="EV8" s="7" t="s">
        <v>1111</v>
      </c>
      <c r="EW8" s="7" t="s">
        <v>1807</v>
      </c>
      <c r="EX8" s="183" t="s">
        <v>1808</v>
      </c>
      <c r="EY8" s="313">
        <v>46183</v>
      </c>
      <c r="EZ8" s="313"/>
      <c r="FA8" s="183"/>
      <c r="FB8" s="313"/>
      <c r="FC8" s="7"/>
      <c r="FD8" s="7" t="s">
        <v>3044</v>
      </c>
      <c r="FE8" s="7">
        <f t="shared" si="10"/>
        <v>11039</v>
      </c>
      <c r="FF8" s="72">
        <f t="shared" si="11"/>
        <v>22127</v>
      </c>
      <c r="FG8" t="s">
        <v>3516</v>
      </c>
    </row>
    <row r="9" spans="1:164" ht="17.25">
      <c r="A9" s="72">
        <v>467444078</v>
      </c>
      <c r="B9" s="304" t="s">
        <v>3027</v>
      </c>
      <c r="C9" s="72"/>
      <c r="D9" s="72"/>
      <c r="E9" s="72"/>
      <c r="F9" s="72"/>
      <c r="G9" s="306"/>
      <c r="H9" s="306"/>
      <c r="I9" s="72">
        <v>6009</v>
      </c>
      <c r="J9" s="72">
        <v>5979</v>
      </c>
      <c r="K9" s="258">
        <f t="shared" si="0"/>
        <v>6100</v>
      </c>
      <c r="L9" s="258">
        <f t="shared" si="1"/>
        <v>12206</v>
      </c>
      <c r="M9" s="307">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22</v>
      </c>
      <c r="AD9" s="72" t="s">
        <v>3020</v>
      </c>
      <c r="AE9" s="308"/>
      <c r="AF9" s="309"/>
      <c r="AG9" s="7"/>
      <c r="AH9" s="72" t="s">
        <v>26</v>
      </c>
      <c r="AI9" s="7"/>
      <c r="AJ9" s="7"/>
      <c r="AK9" s="7"/>
      <c r="AL9" s="7">
        <v>7900</v>
      </c>
      <c r="AM9" s="255">
        <v>199889</v>
      </c>
      <c r="AN9" s="258">
        <v>27</v>
      </c>
      <c r="AO9" s="306">
        <v>43</v>
      </c>
      <c r="AP9" s="306" t="str">
        <f t="shared" si="7"/>
        <v>FLOW</v>
      </c>
      <c r="AQ9" s="306"/>
      <c r="AR9" s="306"/>
      <c r="AS9" s="306"/>
      <c r="AT9" s="306"/>
      <c r="AU9" s="72" t="s">
        <v>1130</v>
      </c>
      <c r="AV9" s="310" t="s">
        <v>3033</v>
      </c>
      <c r="AW9" s="304" t="s">
        <v>3037</v>
      </c>
      <c r="AX9" s="311">
        <v>46007</v>
      </c>
      <c r="AY9" s="72">
        <v>48</v>
      </c>
      <c r="AZ9" s="72" t="s">
        <v>2058</v>
      </c>
      <c r="BA9" s="7" t="s">
        <v>3514</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1115</v>
      </c>
      <c r="EU9" s="7" t="s">
        <v>3487</v>
      </c>
      <c r="EV9" s="7" t="s">
        <v>1111</v>
      </c>
      <c r="EW9" s="7" t="s">
        <v>1830</v>
      </c>
      <c r="EX9" s="183" t="s">
        <v>1898</v>
      </c>
      <c r="EY9" s="313">
        <v>46184</v>
      </c>
      <c r="EZ9" s="313"/>
      <c r="FA9" s="183"/>
      <c r="FB9" s="313"/>
      <c r="FC9" s="7"/>
      <c r="FD9" s="7" t="s">
        <v>3045</v>
      </c>
      <c r="FE9" s="7">
        <f t="shared" si="10"/>
        <v>6100</v>
      </c>
      <c r="FF9" s="72">
        <f t="shared" si="11"/>
        <v>12206</v>
      </c>
      <c r="FG9" t="s">
        <v>3516</v>
      </c>
    </row>
    <row r="10" spans="1:164" ht="17.25">
      <c r="A10" s="72">
        <v>466275141</v>
      </c>
      <c r="B10" s="304" t="s">
        <v>1508</v>
      </c>
      <c r="C10" s="72"/>
      <c r="D10" s="72"/>
      <c r="E10" s="72"/>
      <c r="F10" s="72"/>
      <c r="G10" s="306"/>
      <c r="H10" s="306"/>
      <c r="I10" s="72">
        <v>9204</v>
      </c>
      <c r="J10" s="72">
        <v>7504</v>
      </c>
      <c r="K10" s="258">
        <f t="shared" si="0"/>
        <v>7587</v>
      </c>
      <c r="L10" s="258">
        <f t="shared" si="1"/>
        <v>16914</v>
      </c>
      <c r="M10" s="307">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8"/>
      <c r="AF10" s="309" t="s">
        <v>1130</v>
      </c>
      <c r="AG10" s="7" t="s">
        <v>1130</v>
      </c>
      <c r="AH10" s="72" t="s">
        <v>909</v>
      </c>
      <c r="AI10" s="7" t="s">
        <v>1130</v>
      </c>
      <c r="AJ10" s="7" t="s">
        <v>1130</v>
      </c>
      <c r="AK10" s="7" t="s">
        <v>1130</v>
      </c>
      <c r="AL10" s="7">
        <v>8037</v>
      </c>
      <c r="AM10" s="255">
        <v>194945</v>
      </c>
      <c r="AN10" s="258">
        <v>27</v>
      </c>
      <c r="AO10" s="306">
        <v>43</v>
      </c>
      <c r="AP10" s="306" t="str">
        <f t="shared" si="7"/>
        <v>FLOW</v>
      </c>
      <c r="AQ10" s="306"/>
      <c r="AR10" s="306"/>
      <c r="AS10" s="306"/>
      <c r="AT10" s="306"/>
      <c r="AU10" s="72" t="s">
        <v>1794</v>
      </c>
      <c r="AV10" s="310" t="s">
        <v>1621</v>
      </c>
      <c r="AW10" s="304" t="s">
        <v>1365</v>
      </c>
      <c r="AX10" s="311">
        <v>45813</v>
      </c>
      <c r="AY10" s="72">
        <v>36</v>
      </c>
      <c r="AZ10" s="72" t="s">
        <v>1743</v>
      </c>
      <c r="BA10" s="7" t="s">
        <v>3514</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1126</v>
      </c>
      <c r="EU10" s="7" t="s">
        <v>2358</v>
      </c>
      <c r="EV10" s="7" t="s">
        <v>1111</v>
      </c>
      <c r="EW10" s="7" t="s">
        <v>1809</v>
      </c>
      <c r="EX10" s="183" t="s">
        <v>1810</v>
      </c>
      <c r="EY10" s="313">
        <v>46177</v>
      </c>
      <c r="EZ10" s="313"/>
      <c r="FA10" s="183"/>
      <c r="FB10" s="313"/>
      <c r="FC10" s="7"/>
      <c r="FD10" s="7" t="s">
        <v>3046</v>
      </c>
      <c r="FE10" s="7">
        <f t="shared" si="10"/>
        <v>7587</v>
      </c>
      <c r="FF10" s="72">
        <f t="shared" si="11"/>
        <v>16914</v>
      </c>
      <c r="FG10" t="s">
        <v>3516</v>
      </c>
    </row>
    <row r="11" spans="1:164" ht="17.25">
      <c r="A11" s="314">
        <v>465568743</v>
      </c>
      <c r="B11" s="304" t="s">
        <v>1774</v>
      </c>
      <c r="C11" s="72" t="s">
        <v>1776</v>
      </c>
      <c r="D11" s="72" t="s">
        <v>1788</v>
      </c>
      <c r="E11" s="72">
        <v>350</v>
      </c>
      <c r="F11" s="72"/>
      <c r="G11" s="306"/>
      <c r="H11" s="306"/>
      <c r="I11" s="72">
        <v>7028</v>
      </c>
      <c r="J11" s="72">
        <v>14163</v>
      </c>
      <c r="K11" s="258">
        <v>430</v>
      </c>
      <c r="L11" s="258">
        <f t="shared" si="1"/>
        <v>20841</v>
      </c>
      <c r="M11" s="315">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8"/>
      <c r="AF11" s="309" t="s">
        <v>1798</v>
      </c>
      <c r="AG11" s="7" t="s">
        <v>1130</v>
      </c>
      <c r="AH11" s="72"/>
      <c r="AI11" s="7" t="s">
        <v>1130</v>
      </c>
      <c r="AJ11" s="7" t="s">
        <v>1130</v>
      </c>
      <c r="AK11" s="7" t="s">
        <v>1130</v>
      </c>
      <c r="AL11" s="7"/>
      <c r="AM11" s="255">
        <v>193826</v>
      </c>
      <c r="AN11" s="258">
        <v>88</v>
      </c>
      <c r="AO11" s="306">
        <v>73</v>
      </c>
      <c r="AP11" s="306" t="str">
        <f t="shared" si="7"/>
        <v>STABLE</v>
      </c>
      <c r="AQ11" s="306"/>
      <c r="AR11" s="306"/>
      <c r="AS11" s="306"/>
      <c r="AT11" s="306"/>
      <c r="AU11" s="72" t="s">
        <v>1794</v>
      </c>
      <c r="AV11" s="310"/>
      <c r="AW11" s="304"/>
      <c r="AX11" s="311"/>
      <c r="AY11" s="72"/>
      <c r="AZ11" s="72" t="s">
        <v>1743</v>
      </c>
      <c r="BA11" s="7" t="s">
        <v>3514</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2">
        <f t="shared" si="8"/>
        <v>1</v>
      </c>
      <c r="ES11" s="72">
        <f t="shared" si="9"/>
        <v>1</v>
      </c>
      <c r="ET11" s="72" t="s">
        <v>1126</v>
      </c>
      <c r="EU11" s="7" t="e">
        <v>#N/A</v>
      </c>
      <c r="EV11" s="7" t="e">
        <v>#N/A</v>
      </c>
      <c r="EW11" s="7" t="e">
        <v>#N/A</v>
      </c>
      <c r="EX11" s="183" t="e">
        <v>#N/A</v>
      </c>
      <c r="EY11" s="313" t="e">
        <v>#N/A</v>
      </c>
      <c r="EZ11" s="313"/>
      <c r="FA11" s="183"/>
      <c r="FB11" s="313"/>
      <c r="FC11" s="7"/>
      <c r="FD11" s="7">
        <v>0</v>
      </c>
      <c r="FE11" s="7">
        <f t="shared" si="10"/>
        <v>430</v>
      </c>
      <c r="FF11" s="72">
        <f t="shared" si="11"/>
        <v>21191</v>
      </c>
      <c r="FG11" t="s">
        <v>3516</v>
      </c>
    </row>
    <row r="12" spans="1:164" ht="17.25">
      <c r="A12" s="72">
        <v>466642523</v>
      </c>
      <c r="B12" s="304" t="s">
        <v>799</v>
      </c>
      <c r="C12" s="72"/>
      <c r="D12" s="72"/>
      <c r="E12" s="72"/>
      <c r="F12" s="72"/>
      <c r="G12" s="306"/>
      <c r="H12" s="306" t="s">
        <v>1789</v>
      </c>
      <c r="I12" s="72">
        <v>5986</v>
      </c>
      <c r="J12" s="72">
        <v>17958</v>
      </c>
      <c r="K12" s="258">
        <f t="shared" ref="K12:K43" si="12">IF((J12+R12)&lt;=I12+R12,(J12+R12),((I12-(I12*(M12+1)-(I12+J12)))+R12))</f>
        <v>6240</v>
      </c>
      <c r="L12" s="258">
        <f t="shared" si="1"/>
        <v>24444</v>
      </c>
      <c r="M12" s="315">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8"/>
      <c r="AF12" s="309" t="s">
        <v>1798</v>
      </c>
      <c r="AG12" s="7" t="s">
        <v>1130</v>
      </c>
      <c r="AH12" s="72" t="s">
        <v>781</v>
      </c>
      <c r="AI12" s="7" t="s">
        <v>1130</v>
      </c>
      <c r="AJ12" s="7" t="s">
        <v>1130</v>
      </c>
      <c r="AK12" s="7" t="s">
        <v>1130</v>
      </c>
      <c r="AL12" s="7">
        <v>21362</v>
      </c>
      <c r="AM12" s="255">
        <v>188547</v>
      </c>
      <c r="AN12" s="258">
        <v>88</v>
      </c>
      <c r="AO12" s="306">
        <v>73</v>
      </c>
      <c r="AP12" s="306" t="str">
        <f t="shared" si="7"/>
        <v>STABLE</v>
      </c>
      <c r="AQ12" s="306"/>
      <c r="AR12" s="306"/>
      <c r="AS12" s="306"/>
      <c r="AT12" s="306"/>
      <c r="AU12" s="72" t="s">
        <v>1794</v>
      </c>
      <c r="AV12" s="310" t="s">
        <v>800</v>
      </c>
      <c r="AW12" s="304" t="s">
        <v>148</v>
      </c>
      <c r="AX12" s="311">
        <v>45874</v>
      </c>
      <c r="AY12" s="72">
        <v>48</v>
      </c>
      <c r="AZ12" s="72" t="s">
        <v>1743</v>
      </c>
      <c r="BA12" s="7" t="s">
        <v>3513</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1117</v>
      </c>
      <c r="EU12" s="7" t="s">
        <v>2359</v>
      </c>
      <c r="EV12" s="7" t="s">
        <v>1111</v>
      </c>
      <c r="EW12" s="7" t="s">
        <v>1802</v>
      </c>
      <c r="EX12" s="183" t="s">
        <v>1811</v>
      </c>
      <c r="EY12" s="313">
        <v>46180</v>
      </c>
      <c r="EZ12" s="313"/>
      <c r="FA12" s="183"/>
      <c r="FB12" s="313"/>
      <c r="FC12" s="7" t="s">
        <v>3623</v>
      </c>
      <c r="FD12" s="7" t="s">
        <v>3047</v>
      </c>
      <c r="FE12" s="7">
        <f t="shared" si="10"/>
        <v>6240</v>
      </c>
      <c r="FF12" s="72">
        <f t="shared" si="11"/>
        <v>24444</v>
      </c>
      <c r="FG12" t="s">
        <v>3516</v>
      </c>
    </row>
    <row r="13" spans="1:164" ht="17.25">
      <c r="A13" s="72">
        <v>464007891</v>
      </c>
      <c r="B13" s="304" t="s">
        <v>592</v>
      </c>
      <c r="C13" s="72"/>
      <c r="D13" s="72"/>
      <c r="E13" s="72"/>
      <c r="F13" s="72"/>
      <c r="G13" s="306"/>
      <c r="H13" s="306"/>
      <c r="I13" s="72">
        <v>8899</v>
      </c>
      <c r="J13" s="72">
        <v>26667.279999999999</v>
      </c>
      <c r="K13" s="258">
        <f t="shared" si="12"/>
        <v>9479.2799999999988</v>
      </c>
      <c r="L13" s="258">
        <f t="shared" si="1"/>
        <v>36531.279999999999</v>
      </c>
      <c r="M13" s="315">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3509</v>
      </c>
      <c r="AC13" s="72"/>
      <c r="AD13" s="72"/>
      <c r="AE13" s="308"/>
      <c r="AF13" s="309" t="s">
        <v>1798</v>
      </c>
      <c r="AG13" s="7" t="s">
        <v>1130</v>
      </c>
      <c r="AH13" s="72" t="s">
        <v>585</v>
      </c>
      <c r="AI13" s="7" t="s">
        <v>1130</v>
      </c>
      <c r="AJ13" s="7" t="s">
        <v>1130</v>
      </c>
      <c r="AK13" s="7" t="s">
        <v>1130</v>
      </c>
      <c r="AL13" s="7">
        <v>30427.279999999999</v>
      </c>
      <c r="AM13" s="255">
        <v>188157</v>
      </c>
      <c r="AN13" s="258">
        <v>88</v>
      </c>
      <c r="AO13" s="306">
        <v>104</v>
      </c>
      <c r="AP13" s="306" t="str">
        <f t="shared" si="7"/>
        <v>FLOW</v>
      </c>
      <c r="AQ13" s="306"/>
      <c r="AR13" s="306"/>
      <c r="AS13" s="306"/>
      <c r="AT13" s="306"/>
      <c r="AU13" s="72" t="s">
        <v>944</v>
      </c>
      <c r="AV13" s="310" t="s">
        <v>593</v>
      </c>
      <c r="AW13" s="304" t="s">
        <v>118</v>
      </c>
      <c r="AX13" s="311">
        <v>45547</v>
      </c>
      <c r="AY13" s="72">
        <v>42</v>
      </c>
      <c r="AZ13" s="72" t="s">
        <v>1743</v>
      </c>
      <c r="BA13" s="7" t="s">
        <v>3514</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1112</v>
      </c>
      <c r="EU13" s="7" t="s">
        <v>2360</v>
      </c>
      <c r="EV13" s="7" t="s">
        <v>1111</v>
      </c>
      <c r="EW13" s="7" t="s">
        <v>1804</v>
      </c>
      <c r="EX13" s="183" t="s">
        <v>1812</v>
      </c>
      <c r="EY13" s="313">
        <v>46177</v>
      </c>
      <c r="EZ13" s="313"/>
      <c r="FA13" s="183"/>
      <c r="FB13" s="313"/>
      <c r="FC13" s="7"/>
      <c r="FD13" s="7" t="s">
        <v>3048</v>
      </c>
      <c r="FE13" s="7">
        <f t="shared" si="10"/>
        <v>9479.2799999999988</v>
      </c>
      <c r="FF13" s="72">
        <f t="shared" si="11"/>
        <v>36531.279999999999</v>
      </c>
      <c r="FG13" t="s">
        <v>3516</v>
      </c>
    </row>
    <row r="14" spans="1:164" ht="17.25">
      <c r="A14" s="72">
        <v>463274645</v>
      </c>
      <c r="B14" s="304" t="s">
        <v>55</v>
      </c>
      <c r="C14" s="72" t="s">
        <v>1776</v>
      </c>
      <c r="D14" s="72" t="s">
        <v>1799</v>
      </c>
      <c r="E14" s="72">
        <v>24311</v>
      </c>
      <c r="F14" s="72"/>
      <c r="G14" s="306"/>
      <c r="H14" s="306" t="s">
        <v>1142</v>
      </c>
      <c r="I14" s="72">
        <v>7682</v>
      </c>
      <c r="J14" s="72">
        <v>22946</v>
      </c>
      <c r="K14" s="258">
        <f t="shared" si="12"/>
        <v>8047</v>
      </c>
      <c r="L14" s="258">
        <f t="shared" si="1"/>
        <v>6608</v>
      </c>
      <c r="M14" s="315">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8"/>
      <c r="AF14" s="309" t="s">
        <v>1798</v>
      </c>
      <c r="AG14" s="7" t="s">
        <v>1130</v>
      </c>
      <c r="AH14" s="72" t="s">
        <v>49</v>
      </c>
      <c r="AI14" s="7" t="s">
        <v>1130</v>
      </c>
      <c r="AJ14" s="7" t="s">
        <v>1130</v>
      </c>
      <c r="AK14" s="7" t="s">
        <v>1130</v>
      </c>
      <c r="AL14" s="7">
        <v>26561</v>
      </c>
      <c r="AM14" s="255">
        <v>185359</v>
      </c>
      <c r="AN14" s="258">
        <v>88</v>
      </c>
      <c r="AO14" s="306">
        <v>12</v>
      </c>
      <c r="AP14" s="306" t="str">
        <f t="shared" si="7"/>
        <v>STABLE</v>
      </c>
      <c r="AQ14" s="306"/>
      <c r="AR14" s="306"/>
      <c r="AS14" s="306"/>
      <c r="AT14" s="306"/>
      <c r="AU14" s="72" t="s">
        <v>944</v>
      </c>
      <c r="AV14" s="310" t="s">
        <v>56</v>
      </c>
      <c r="AW14" s="304" t="s">
        <v>57</v>
      </c>
      <c r="AX14" s="311">
        <v>45464</v>
      </c>
      <c r="AY14" s="72">
        <v>48</v>
      </c>
      <c r="AZ14" s="72" t="s">
        <v>1743</v>
      </c>
      <c r="BA14" s="7" t="s">
        <v>3514</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1113</v>
      </c>
      <c r="EU14" s="7" t="s">
        <v>2361</v>
      </c>
      <c r="EV14" s="7" t="s">
        <v>1111</v>
      </c>
      <c r="EW14" s="7" t="s">
        <v>1807</v>
      </c>
      <c r="EX14" s="183" t="s">
        <v>1813</v>
      </c>
      <c r="EY14" s="313">
        <v>46176</v>
      </c>
      <c r="EZ14" s="313"/>
      <c r="FA14" s="183"/>
      <c r="FB14" s="313"/>
      <c r="FC14" s="7"/>
      <c r="FD14" s="7" t="s">
        <v>3049</v>
      </c>
      <c r="FE14" s="7">
        <f t="shared" si="10"/>
        <v>8047</v>
      </c>
      <c r="FF14" s="72">
        <f t="shared" si="11"/>
        <v>30919</v>
      </c>
      <c r="FG14" t="s">
        <v>3516</v>
      </c>
    </row>
    <row r="15" spans="1:164" ht="17.25">
      <c r="A15" s="72">
        <v>466166742</v>
      </c>
      <c r="B15" s="304" t="s">
        <v>170</v>
      </c>
      <c r="C15" s="72"/>
      <c r="D15" s="72"/>
      <c r="E15" s="72"/>
      <c r="F15" s="72"/>
      <c r="G15" s="306"/>
      <c r="H15" s="306"/>
      <c r="I15" s="72">
        <v>8001</v>
      </c>
      <c r="J15" s="72">
        <v>32004</v>
      </c>
      <c r="K15" s="258">
        <f t="shared" si="12"/>
        <v>8661</v>
      </c>
      <c r="L15" s="258">
        <f t="shared" si="1"/>
        <v>41105</v>
      </c>
      <c r="M15" s="315">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8"/>
      <c r="AF15" s="309" t="s">
        <v>1798</v>
      </c>
      <c r="AG15" s="7" t="s">
        <v>1130</v>
      </c>
      <c r="AH15" s="72" t="s">
        <v>152</v>
      </c>
      <c r="AI15" s="7" t="s">
        <v>1130</v>
      </c>
      <c r="AJ15" s="7" t="s">
        <v>1130</v>
      </c>
      <c r="AK15" s="7" t="s">
        <v>1130</v>
      </c>
      <c r="AL15" s="7">
        <v>35364</v>
      </c>
      <c r="AM15" s="255">
        <v>184910</v>
      </c>
      <c r="AN15" s="258">
        <v>116</v>
      </c>
      <c r="AO15" s="306">
        <v>132</v>
      </c>
      <c r="AP15" s="306" t="str">
        <f t="shared" si="7"/>
        <v>FLOW</v>
      </c>
      <c r="AQ15" s="306"/>
      <c r="AR15" s="306"/>
      <c r="AS15" s="306"/>
      <c r="AT15" s="306"/>
      <c r="AU15" s="72" t="s">
        <v>944</v>
      </c>
      <c r="AV15" s="310" t="s">
        <v>171</v>
      </c>
      <c r="AW15" s="304" t="s">
        <v>172</v>
      </c>
      <c r="AX15" s="311">
        <v>45797</v>
      </c>
      <c r="AY15" s="72">
        <v>36</v>
      </c>
      <c r="AZ15" s="72" t="s">
        <v>1743</v>
      </c>
      <c r="BA15" s="7" t="s">
        <v>3514</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1123</v>
      </c>
      <c r="EU15" s="7" t="s">
        <v>2362</v>
      </c>
      <c r="EV15" s="7" t="s">
        <v>1111</v>
      </c>
      <c r="EW15" s="7" t="s">
        <v>1809</v>
      </c>
      <c r="EX15" s="183" t="s">
        <v>1814</v>
      </c>
      <c r="EY15" s="313">
        <v>46176</v>
      </c>
      <c r="EZ15" s="313"/>
      <c r="FA15" s="183"/>
      <c r="FB15" s="313"/>
      <c r="FC15" s="7" t="s">
        <v>3624</v>
      </c>
      <c r="FD15" s="7" t="s">
        <v>3050</v>
      </c>
      <c r="FE15" s="7">
        <f t="shared" si="10"/>
        <v>8661</v>
      </c>
      <c r="FF15" s="72">
        <f t="shared" si="11"/>
        <v>41105</v>
      </c>
      <c r="FG15" t="s">
        <v>3516</v>
      </c>
    </row>
    <row r="16" spans="1:164" ht="17.25">
      <c r="A16" s="72">
        <v>465673833</v>
      </c>
      <c r="B16" s="304" t="s">
        <v>131</v>
      </c>
      <c r="C16" s="72"/>
      <c r="D16" s="72"/>
      <c r="E16" s="72"/>
      <c r="F16" s="72"/>
      <c r="G16" s="306"/>
      <c r="H16" s="306"/>
      <c r="I16" s="72">
        <v>6382</v>
      </c>
      <c r="J16" s="72">
        <v>5908</v>
      </c>
      <c r="K16" s="258">
        <f t="shared" si="12"/>
        <v>6019</v>
      </c>
      <c r="L16" s="258">
        <f t="shared" si="1"/>
        <v>12528</v>
      </c>
      <c r="M16" s="307">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8"/>
      <c r="AF16" s="309" t="s">
        <v>1130</v>
      </c>
      <c r="AG16" s="7" t="s">
        <v>1130</v>
      </c>
      <c r="AH16" s="72" t="s">
        <v>113</v>
      </c>
      <c r="AI16" s="7" t="s">
        <v>1130</v>
      </c>
      <c r="AJ16" s="7" t="s">
        <v>1130</v>
      </c>
      <c r="AK16" s="7" t="s">
        <v>1130</v>
      </c>
      <c r="AL16" s="7">
        <v>11745</v>
      </c>
      <c r="AM16" s="255">
        <v>177596</v>
      </c>
      <c r="AN16" s="258">
        <v>27</v>
      </c>
      <c r="AO16" s="306">
        <v>43</v>
      </c>
      <c r="AP16" s="306" t="str">
        <f t="shared" si="7"/>
        <v>FLOW</v>
      </c>
      <c r="AQ16" s="306"/>
      <c r="AR16" s="306"/>
      <c r="AS16" s="306"/>
      <c r="AT16" s="306"/>
      <c r="AU16" s="72" t="s">
        <v>1794</v>
      </c>
      <c r="AV16" s="310" t="s">
        <v>132</v>
      </c>
      <c r="AW16" s="304" t="s">
        <v>133</v>
      </c>
      <c r="AX16" s="311">
        <v>45726</v>
      </c>
      <c r="AY16" s="72">
        <v>48</v>
      </c>
      <c r="AZ16" s="72" t="s">
        <v>1743</v>
      </c>
      <c r="BA16" s="7" t="s">
        <v>3514</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1</v>
      </c>
      <c r="ES16" s="72">
        <f t="shared" si="9"/>
        <v>1</v>
      </c>
      <c r="ET16" s="72" t="s">
        <v>1122</v>
      </c>
      <c r="EU16" s="7" t="s">
        <v>2363</v>
      </c>
      <c r="EV16" s="7" t="s">
        <v>1111</v>
      </c>
      <c r="EW16" s="7" t="s">
        <v>1807</v>
      </c>
      <c r="EX16" s="183" t="s">
        <v>1815</v>
      </c>
      <c r="EY16" s="313">
        <v>46193</v>
      </c>
      <c r="EZ16" s="313"/>
      <c r="FA16" s="183"/>
      <c r="FB16" s="313"/>
      <c r="FC16" s="7"/>
      <c r="FD16" s="7" t="s">
        <v>3051</v>
      </c>
      <c r="FE16" s="7">
        <f t="shared" si="10"/>
        <v>6019</v>
      </c>
      <c r="FF16" s="72">
        <f t="shared" si="11"/>
        <v>12528</v>
      </c>
      <c r="FG16" t="s">
        <v>3516</v>
      </c>
    </row>
    <row r="17" spans="1:163" ht="17.25">
      <c r="A17" s="72">
        <v>465520568</v>
      </c>
      <c r="B17" s="304" t="s">
        <v>740</v>
      </c>
      <c r="C17" s="72"/>
      <c r="D17" s="72"/>
      <c r="E17" s="72"/>
      <c r="F17" s="72"/>
      <c r="G17" s="306"/>
      <c r="H17" s="306"/>
      <c r="I17" s="72">
        <v>6464</v>
      </c>
      <c r="J17" s="72">
        <v>6440</v>
      </c>
      <c r="K17" s="258">
        <f t="shared" si="12"/>
        <v>6555</v>
      </c>
      <c r="L17" s="258">
        <f t="shared" si="1"/>
        <v>13111</v>
      </c>
      <c r="M17" s="307">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3541</v>
      </c>
      <c r="AC17" s="72">
        <v>20</v>
      </c>
      <c r="AD17" s="72" t="s">
        <v>3023</v>
      </c>
      <c r="AE17" s="308"/>
      <c r="AF17" s="309" t="s">
        <v>1130</v>
      </c>
      <c r="AG17" s="7" t="s">
        <v>1130</v>
      </c>
      <c r="AH17" s="72" t="s">
        <v>738</v>
      </c>
      <c r="AI17" s="7" t="s">
        <v>1130</v>
      </c>
      <c r="AJ17" s="7" t="s">
        <v>1130</v>
      </c>
      <c r="AK17" s="7" t="s">
        <v>1130</v>
      </c>
      <c r="AL17" s="7">
        <v>12713</v>
      </c>
      <c r="AM17" s="255">
        <v>175797</v>
      </c>
      <c r="AN17" s="258">
        <v>27</v>
      </c>
      <c r="AO17" s="306">
        <v>43</v>
      </c>
      <c r="AP17" s="306" t="str">
        <f t="shared" si="7"/>
        <v>FLOW</v>
      </c>
      <c r="AQ17" s="306"/>
      <c r="AR17" s="306"/>
      <c r="AS17" s="306"/>
      <c r="AT17" s="306"/>
      <c r="AU17" s="72" t="s">
        <v>1794</v>
      </c>
      <c r="AV17" s="310" t="s">
        <v>741</v>
      </c>
      <c r="AW17" s="304" t="s">
        <v>136</v>
      </c>
      <c r="AX17" s="311">
        <v>45705</v>
      </c>
      <c r="AY17" s="72">
        <v>48</v>
      </c>
      <c r="AZ17" s="72" t="s">
        <v>1743</v>
      </c>
      <c r="BA17" s="7" t="s">
        <v>3513</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1116</v>
      </c>
      <c r="EU17" s="7" t="s">
        <v>2364</v>
      </c>
      <c r="EV17" s="7" t="s">
        <v>1111</v>
      </c>
      <c r="EW17" s="7" t="s">
        <v>1807</v>
      </c>
      <c r="EX17" s="183" t="s">
        <v>1816</v>
      </c>
      <c r="EY17" s="313">
        <v>46196</v>
      </c>
      <c r="EZ17" s="313"/>
      <c r="FA17" s="183"/>
      <c r="FB17" s="313"/>
      <c r="FC17" s="7"/>
      <c r="FD17" s="7" t="s">
        <v>3052</v>
      </c>
      <c r="FE17" s="7">
        <f t="shared" si="10"/>
        <v>6555</v>
      </c>
      <c r="FF17" s="72">
        <f t="shared" si="11"/>
        <v>13111</v>
      </c>
      <c r="FG17" t="s">
        <v>3516</v>
      </c>
    </row>
    <row r="18" spans="1:163" ht="17.25">
      <c r="A18" s="72">
        <v>459910359</v>
      </c>
      <c r="B18" s="304" t="s">
        <v>653</v>
      </c>
      <c r="C18" s="72" t="s">
        <v>1776</v>
      </c>
      <c r="D18" s="72" t="s">
        <v>2348</v>
      </c>
      <c r="E18" s="72">
        <f>10988+199</f>
        <v>11187</v>
      </c>
      <c r="F18" s="72"/>
      <c r="G18" s="306"/>
      <c r="H18" s="306"/>
      <c r="I18" s="72">
        <v>10781</v>
      </c>
      <c r="J18" s="72">
        <v>10778</v>
      </c>
      <c r="K18" s="258">
        <f t="shared" si="12"/>
        <v>10980</v>
      </c>
      <c r="L18" s="258">
        <f t="shared" si="1"/>
        <v>10571</v>
      </c>
      <c r="M18" s="307">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8"/>
      <c r="AF18" s="309" t="s">
        <v>1130</v>
      </c>
      <c r="AG18" s="7" t="s">
        <v>1130</v>
      </c>
      <c r="AH18" s="72" t="s">
        <v>651</v>
      </c>
      <c r="AI18" s="7" t="s">
        <v>1130</v>
      </c>
      <c r="AJ18" s="7" t="s">
        <v>1130</v>
      </c>
      <c r="AK18" s="7" t="s">
        <v>1130</v>
      </c>
      <c r="AL18" s="7">
        <v>13230</v>
      </c>
      <c r="AM18" s="255">
        <v>175118</v>
      </c>
      <c r="AN18" s="258">
        <v>27</v>
      </c>
      <c r="AO18" s="306">
        <v>0</v>
      </c>
      <c r="AP18" s="306" t="str">
        <f t="shared" si="7"/>
        <v>RB</v>
      </c>
      <c r="AQ18" s="306"/>
      <c r="AR18" s="306"/>
      <c r="AS18" s="306"/>
      <c r="AT18" s="306"/>
      <c r="AU18" s="72" t="s">
        <v>1794</v>
      </c>
      <c r="AV18" s="310" t="s">
        <v>654</v>
      </c>
      <c r="AW18" s="304" t="s">
        <v>655</v>
      </c>
      <c r="AX18" s="311">
        <v>45196</v>
      </c>
      <c r="AY18" s="72">
        <v>48</v>
      </c>
      <c r="AZ18" s="72" t="s">
        <v>1743</v>
      </c>
      <c r="BA18" s="7" t="s">
        <v>3513</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1114</v>
      </c>
      <c r="EU18" s="7" t="s">
        <v>2365</v>
      </c>
      <c r="EV18" s="7" t="s">
        <v>1111</v>
      </c>
      <c r="EW18" s="7" t="s">
        <v>1817</v>
      </c>
      <c r="EX18" s="183" t="s">
        <v>1818</v>
      </c>
      <c r="EY18" s="313">
        <v>46178</v>
      </c>
      <c r="EZ18" s="313"/>
      <c r="FA18" s="183"/>
      <c r="FB18" s="313"/>
      <c r="FC18" s="7"/>
      <c r="FD18" s="7" t="s">
        <v>3053</v>
      </c>
      <c r="FE18" s="7">
        <f t="shared" si="10"/>
        <v>10980</v>
      </c>
      <c r="FF18" s="72">
        <f t="shared" si="11"/>
        <v>21758</v>
      </c>
      <c r="FG18" t="s">
        <v>3516</v>
      </c>
    </row>
    <row r="19" spans="1:163" ht="17.25">
      <c r="A19" s="72">
        <v>467360608</v>
      </c>
      <c r="B19" s="304" t="s">
        <v>2081</v>
      </c>
      <c r="C19" s="72" t="s">
        <v>1776</v>
      </c>
      <c r="D19" s="72" t="s">
        <v>3518</v>
      </c>
      <c r="E19" s="72">
        <v>8245</v>
      </c>
      <c r="F19" s="72"/>
      <c r="G19" s="306"/>
      <c r="H19" s="306"/>
      <c r="I19" s="72">
        <v>7972</v>
      </c>
      <c r="J19" s="72">
        <v>7567</v>
      </c>
      <c r="K19" s="258">
        <f t="shared" si="12"/>
        <v>7702</v>
      </c>
      <c r="L19" s="258">
        <f t="shared" si="1"/>
        <v>7567</v>
      </c>
      <c r="M19" s="307">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8"/>
      <c r="AF19" s="309"/>
      <c r="AG19" s="7"/>
      <c r="AH19" s="72" t="s">
        <v>2185</v>
      </c>
      <c r="AI19" s="7"/>
      <c r="AJ19" s="7"/>
      <c r="AK19" s="7"/>
      <c r="AL19" s="7">
        <v>9502</v>
      </c>
      <c r="AM19" s="255">
        <v>173271</v>
      </c>
      <c r="AN19" s="258">
        <v>27</v>
      </c>
      <c r="AO19" s="306">
        <v>12</v>
      </c>
      <c r="AP19" s="306" t="str">
        <f t="shared" si="7"/>
        <v>STABLE</v>
      </c>
      <c r="AQ19" s="306"/>
      <c r="AR19" s="306"/>
      <c r="AS19" s="306"/>
      <c r="AT19" s="306"/>
      <c r="AU19" s="72" t="s">
        <v>1130</v>
      </c>
      <c r="AV19" s="310" t="s">
        <v>2227</v>
      </c>
      <c r="AW19" s="304" t="s">
        <v>1365</v>
      </c>
      <c r="AX19" s="311">
        <v>45989</v>
      </c>
      <c r="AY19" s="72">
        <v>30</v>
      </c>
      <c r="AZ19" s="72" t="s">
        <v>2058</v>
      </c>
      <c r="BA19" s="7" t="s">
        <v>3514</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1112</v>
      </c>
      <c r="EU19" s="7" t="s">
        <v>2366</v>
      </c>
      <c r="EV19" s="7" t="s">
        <v>1111</v>
      </c>
      <c r="EW19" s="7" t="s">
        <v>1821</v>
      </c>
      <c r="EX19" s="183" t="s">
        <v>1916</v>
      </c>
      <c r="EY19" s="313">
        <v>46189</v>
      </c>
      <c r="EZ19" s="313"/>
      <c r="FA19" s="183"/>
      <c r="FB19" s="313"/>
      <c r="FC19" s="7"/>
      <c r="FD19" s="7" t="s">
        <v>3054</v>
      </c>
      <c r="FE19" s="7">
        <f t="shared" si="10"/>
        <v>7702</v>
      </c>
      <c r="FF19" s="72">
        <f t="shared" si="11"/>
        <v>15812</v>
      </c>
      <c r="FG19" t="s">
        <v>3517</v>
      </c>
    </row>
    <row r="20" spans="1:163" ht="17.25">
      <c r="A20" s="72">
        <v>465207517</v>
      </c>
      <c r="B20" s="304" t="s">
        <v>721</v>
      </c>
      <c r="C20" s="72"/>
      <c r="D20" s="72"/>
      <c r="E20" s="72"/>
      <c r="F20" s="72"/>
      <c r="G20" s="306"/>
      <c r="H20" s="306"/>
      <c r="I20" s="72">
        <v>6415</v>
      </c>
      <c r="J20" s="72">
        <v>6402</v>
      </c>
      <c r="K20" s="258">
        <f t="shared" si="12"/>
        <v>6561</v>
      </c>
      <c r="L20" s="258">
        <f t="shared" si="1"/>
        <v>13136</v>
      </c>
      <c r="M20" s="307">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8"/>
      <c r="AF20" s="309" t="s">
        <v>1130</v>
      </c>
      <c r="AG20" s="7" t="s">
        <v>1130</v>
      </c>
      <c r="AH20" s="72" t="s">
        <v>722</v>
      </c>
      <c r="AI20" s="7" t="s">
        <v>1130</v>
      </c>
      <c r="AJ20" s="7" t="s">
        <v>1130</v>
      </c>
      <c r="AK20" s="7" t="s">
        <v>1130</v>
      </c>
      <c r="AL20" s="7">
        <v>9706</v>
      </c>
      <c r="AM20" s="255">
        <v>169261</v>
      </c>
      <c r="AN20" s="258">
        <v>27</v>
      </c>
      <c r="AO20" s="306">
        <v>43</v>
      </c>
      <c r="AP20" s="306" t="str">
        <f t="shared" si="7"/>
        <v>FLOW</v>
      </c>
      <c r="AQ20" s="306"/>
      <c r="AR20" s="306"/>
      <c r="AS20" s="306"/>
      <c r="AT20" s="306"/>
      <c r="AU20" s="72" t="s">
        <v>1794</v>
      </c>
      <c r="AV20" s="310" t="s">
        <v>723</v>
      </c>
      <c r="AW20" s="304" t="s">
        <v>724</v>
      </c>
      <c r="AX20" s="311">
        <v>45670</v>
      </c>
      <c r="AY20" s="72">
        <v>48</v>
      </c>
      <c r="AZ20" s="72" t="s">
        <v>1743</v>
      </c>
      <c r="BA20" s="7" t="s">
        <v>3513</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1119</v>
      </c>
      <c r="EU20" s="7" t="s">
        <v>2367</v>
      </c>
      <c r="EV20" s="7" t="s">
        <v>1111</v>
      </c>
      <c r="EW20" s="7" t="s">
        <v>1807</v>
      </c>
      <c r="EX20" s="183" t="s">
        <v>1819</v>
      </c>
      <c r="EY20" s="313">
        <v>46183</v>
      </c>
      <c r="EZ20" s="313"/>
      <c r="FA20" s="183"/>
      <c r="FB20" s="313"/>
      <c r="FC20" s="7"/>
      <c r="FD20" s="7" t="s">
        <v>3055</v>
      </c>
      <c r="FE20" s="7">
        <f t="shared" si="10"/>
        <v>6561</v>
      </c>
      <c r="FF20" s="72">
        <f t="shared" si="11"/>
        <v>13136</v>
      </c>
      <c r="FG20" t="s">
        <v>3516</v>
      </c>
    </row>
    <row r="21" spans="1:163" ht="17.25">
      <c r="A21" s="72">
        <v>464516849</v>
      </c>
      <c r="B21" s="304" t="s">
        <v>668</v>
      </c>
      <c r="C21" s="72"/>
      <c r="D21" s="72"/>
      <c r="E21" s="72"/>
      <c r="F21" s="72"/>
      <c r="G21" s="306"/>
      <c r="H21" s="306"/>
      <c r="I21" s="72">
        <v>6580</v>
      </c>
      <c r="J21" s="72">
        <v>6275</v>
      </c>
      <c r="K21" s="258">
        <f t="shared" si="12"/>
        <v>6422</v>
      </c>
      <c r="L21" s="258">
        <f t="shared" si="1"/>
        <v>13138</v>
      </c>
      <c r="M21" s="307">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8"/>
      <c r="AF21" s="309" t="s">
        <v>1130</v>
      </c>
      <c r="AG21" s="7" t="s">
        <v>1130</v>
      </c>
      <c r="AH21" s="72" t="s">
        <v>662</v>
      </c>
      <c r="AI21" s="7" t="s">
        <v>1130</v>
      </c>
      <c r="AJ21" s="7" t="s">
        <v>1130</v>
      </c>
      <c r="AK21" s="7" t="s">
        <v>1130</v>
      </c>
      <c r="AL21" s="7">
        <v>10005</v>
      </c>
      <c r="AM21" s="255">
        <v>168260</v>
      </c>
      <c r="AN21" s="258">
        <v>27</v>
      </c>
      <c r="AO21" s="306">
        <v>43</v>
      </c>
      <c r="AP21" s="306" t="str">
        <f t="shared" si="7"/>
        <v>FLOW</v>
      </c>
      <c r="AQ21" s="306"/>
      <c r="AR21" s="306"/>
      <c r="AS21" s="306"/>
      <c r="AT21" s="306"/>
      <c r="AU21" s="72" t="s">
        <v>1794</v>
      </c>
      <c r="AV21" s="310" t="s">
        <v>669</v>
      </c>
      <c r="AW21" s="304" t="s">
        <v>148</v>
      </c>
      <c r="AX21" s="311">
        <v>45596</v>
      </c>
      <c r="AY21" s="72">
        <v>48</v>
      </c>
      <c r="AZ21" s="72" t="s">
        <v>1743</v>
      </c>
      <c r="BA21" s="7" t="s">
        <v>3513</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1116</v>
      </c>
      <c r="EU21" s="7" t="s">
        <v>2368</v>
      </c>
      <c r="EV21" s="7" t="s">
        <v>1111</v>
      </c>
      <c r="EW21" s="7" t="s">
        <v>1807</v>
      </c>
      <c r="EX21" s="183" t="s">
        <v>1816</v>
      </c>
      <c r="EY21" s="313">
        <v>46201</v>
      </c>
      <c r="EZ21" s="313"/>
      <c r="FA21" s="183"/>
      <c r="FB21" s="313"/>
      <c r="FC21" s="7"/>
      <c r="FD21" s="7" t="s">
        <v>3056</v>
      </c>
      <c r="FE21" s="7">
        <f t="shared" si="10"/>
        <v>6422</v>
      </c>
      <c r="FF21" s="72">
        <f t="shared" si="11"/>
        <v>13138</v>
      </c>
      <c r="FG21" t="s">
        <v>3516</v>
      </c>
    </row>
    <row r="22" spans="1:163" ht="17.25">
      <c r="A22" s="72">
        <v>466483159</v>
      </c>
      <c r="B22" s="304" t="s">
        <v>904</v>
      </c>
      <c r="C22" s="72"/>
      <c r="D22" s="72"/>
      <c r="E22" s="72"/>
      <c r="F22" s="72"/>
      <c r="G22" s="306"/>
      <c r="H22" s="306"/>
      <c r="I22" s="72">
        <v>7218</v>
      </c>
      <c r="J22" s="72">
        <v>21653</v>
      </c>
      <c r="K22" s="258">
        <f t="shared" si="12"/>
        <v>7750</v>
      </c>
      <c r="L22" s="258">
        <f t="shared" si="1"/>
        <v>29735</v>
      </c>
      <c r="M22" s="315">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3505</v>
      </c>
      <c r="AC22" s="72"/>
      <c r="AD22" s="72" t="s">
        <v>3023</v>
      </c>
      <c r="AE22" s="308"/>
      <c r="AF22" s="309" t="s">
        <v>1798</v>
      </c>
      <c r="AG22" s="7" t="s">
        <v>1130</v>
      </c>
      <c r="AH22" s="72" t="s">
        <v>903</v>
      </c>
      <c r="AI22" s="7" t="s">
        <v>1130</v>
      </c>
      <c r="AJ22" s="7" t="s">
        <v>1130</v>
      </c>
      <c r="AK22" s="7" t="s">
        <v>1130</v>
      </c>
      <c r="AL22" s="7">
        <v>26680</v>
      </c>
      <c r="AM22" s="255">
        <v>168058</v>
      </c>
      <c r="AN22" s="258">
        <v>88</v>
      </c>
      <c r="AO22" s="306">
        <v>104</v>
      </c>
      <c r="AP22" s="306" t="str">
        <f t="shared" si="7"/>
        <v>FLOW</v>
      </c>
      <c r="AQ22" s="306"/>
      <c r="AR22" s="306"/>
      <c r="AS22" s="306"/>
      <c r="AT22" s="306"/>
      <c r="AU22" s="72" t="s">
        <v>1794</v>
      </c>
      <c r="AV22" s="310" t="s">
        <v>905</v>
      </c>
      <c r="AW22" s="304" t="s">
        <v>281</v>
      </c>
      <c r="AX22" s="311">
        <v>45847</v>
      </c>
      <c r="AY22" s="72">
        <v>36</v>
      </c>
      <c r="AZ22" s="72" t="s">
        <v>1743</v>
      </c>
      <c r="BA22" s="7" t="s">
        <v>3513</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1114</v>
      </c>
      <c r="EU22" s="7" t="s">
        <v>2369</v>
      </c>
      <c r="EV22" s="7" t="s">
        <v>1111</v>
      </c>
      <c r="EW22" s="7" t="s">
        <v>1807</v>
      </c>
      <c r="EX22" s="183" t="s">
        <v>1820</v>
      </c>
      <c r="EY22" s="313">
        <v>46181</v>
      </c>
      <c r="EZ22" s="313"/>
      <c r="FA22" s="183"/>
      <c r="FB22" s="313"/>
      <c r="FC22" s="7"/>
      <c r="FD22" s="7" t="s">
        <v>3057</v>
      </c>
      <c r="FE22" s="7">
        <f t="shared" si="10"/>
        <v>7750</v>
      </c>
      <c r="FF22" s="72">
        <f t="shared" si="11"/>
        <v>29735</v>
      </c>
      <c r="FG22" t="s">
        <v>3516</v>
      </c>
    </row>
    <row r="23" spans="1:163" ht="17.25">
      <c r="A23" s="72">
        <v>464104095</v>
      </c>
      <c r="B23" s="304" t="s">
        <v>2119</v>
      </c>
      <c r="C23" s="72"/>
      <c r="D23" s="72"/>
      <c r="E23" s="72"/>
      <c r="F23" s="72"/>
      <c r="G23" s="306"/>
      <c r="H23" s="306" t="s">
        <v>3548</v>
      </c>
      <c r="I23" s="72">
        <v>6661</v>
      </c>
      <c r="J23" s="72">
        <v>6661</v>
      </c>
      <c r="K23" s="258">
        <f t="shared" si="12"/>
        <v>6741</v>
      </c>
      <c r="L23" s="258">
        <f t="shared" si="1"/>
        <v>13482</v>
      </c>
      <c r="M23" s="307">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8"/>
      <c r="AF23" s="309"/>
      <c r="AG23" s="7"/>
      <c r="AH23" s="72" t="s">
        <v>577</v>
      </c>
      <c r="AI23" s="7"/>
      <c r="AJ23" s="7"/>
      <c r="AK23" s="7"/>
      <c r="AL23" s="7">
        <v>7641</v>
      </c>
      <c r="AM23" s="255">
        <v>167112</v>
      </c>
      <c r="AN23" s="258">
        <v>27</v>
      </c>
      <c r="AO23" s="306">
        <v>0</v>
      </c>
      <c r="AP23" s="306" t="str">
        <f t="shared" si="7"/>
        <v>RB</v>
      </c>
      <c r="AQ23" s="306"/>
      <c r="AR23" s="306"/>
      <c r="AS23" s="306"/>
      <c r="AT23" s="306"/>
      <c r="AU23" s="72" t="s">
        <v>1130</v>
      </c>
      <c r="AV23" s="310" t="s">
        <v>2263</v>
      </c>
      <c r="AW23" s="304" t="s">
        <v>2333</v>
      </c>
      <c r="AX23" s="311">
        <v>45559</v>
      </c>
      <c r="AY23" s="72">
        <v>48</v>
      </c>
      <c r="AZ23" s="72" t="s">
        <v>2058</v>
      </c>
      <c r="BA23" s="7" t="s">
        <v>3513</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1119</v>
      </c>
      <c r="EU23" s="7" t="s">
        <v>2370</v>
      </c>
      <c r="EV23" s="7" t="s">
        <v>1111</v>
      </c>
      <c r="EW23" s="7" t="e">
        <v>#N/A</v>
      </c>
      <c r="EX23" s="183" t="e">
        <v>#N/A</v>
      </c>
      <c r="EY23" s="313" t="e">
        <v>#N/A</v>
      </c>
      <c r="EZ23" s="313"/>
      <c r="FA23" s="183"/>
      <c r="FB23" s="313"/>
      <c r="FC23" s="7"/>
      <c r="FD23" s="7" t="s">
        <v>3058</v>
      </c>
      <c r="FE23" s="7">
        <f t="shared" si="10"/>
        <v>6741</v>
      </c>
      <c r="FF23" s="72">
        <f t="shared" si="11"/>
        <v>13482</v>
      </c>
      <c r="FG23" t="s">
        <v>3517</v>
      </c>
    </row>
    <row r="24" spans="1:163" ht="17.25">
      <c r="A24" s="72">
        <v>464712154</v>
      </c>
      <c r="B24" s="304" t="s">
        <v>2113</v>
      </c>
      <c r="C24" s="72"/>
      <c r="D24" s="72"/>
      <c r="E24" s="72"/>
      <c r="F24" s="72"/>
      <c r="G24" s="306"/>
      <c r="H24" s="306"/>
      <c r="I24" s="72">
        <v>6512</v>
      </c>
      <c r="J24" s="72">
        <v>6463</v>
      </c>
      <c r="K24" s="258">
        <f t="shared" si="12"/>
        <v>6623</v>
      </c>
      <c r="L24" s="258">
        <f t="shared" si="1"/>
        <v>13292</v>
      </c>
      <c r="M24" s="307">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8"/>
      <c r="AF24" s="309"/>
      <c r="AG24" s="7"/>
      <c r="AH24" s="72" t="s">
        <v>2189</v>
      </c>
      <c r="AI24" s="7"/>
      <c r="AJ24" s="7"/>
      <c r="AK24" s="7"/>
      <c r="AL24" s="7">
        <v>12893</v>
      </c>
      <c r="AM24" s="255">
        <v>167026</v>
      </c>
      <c r="AN24" s="258">
        <v>27</v>
      </c>
      <c r="AO24" s="306">
        <v>43</v>
      </c>
      <c r="AP24" s="306" t="str">
        <f t="shared" si="7"/>
        <v>FLOW</v>
      </c>
      <c r="AQ24" s="306"/>
      <c r="AR24" s="306"/>
      <c r="AS24" s="306"/>
      <c r="AT24" s="306"/>
      <c r="AU24" s="72" t="s">
        <v>1130</v>
      </c>
      <c r="AV24" s="310" t="s">
        <v>2258</v>
      </c>
      <c r="AW24" s="304" t="s">
        <v>136</v>
      </c>
      <c r="AX24" s="311">
        <v>45614</v>
      </c>
      <c r="AY24" s="72">
        <v>48</v>
      </c>
      <c r="AZ24" s="72" t="s">
        <v>2058</v>
      </c>
      <c r="BA24" s="7" t="s">
        <v>3513</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1120</v>
      </c>
      <c r="EU24" s="7" t="s">
        <v>2371</v>
      </c>
      <c r="EV24" s="7" t="s">
        <v>1111</v>
      </c>
      <c r="EW24" s="7" t="s">
        <v>1832</v>
      </c>
      <c r="EX24" s="183" t="s">
        <v>3564</v>
      </c>
      <c r="EY24" s="313">
        <v>46185</v>
      </c>
      <c r="EZ24" s="313"/>
      <c r="FA24" s="183"/>
      <c r="FB24" s="313"/>
      <c r="FC24" s="7"/>
      <c r="FD24" s="7" t="s">
        <v>3059</v>
      </c>
      <c r="FE24" s="7">
        <f t="shared" si="10"/>
        <v>6623</v>
      </c>
      <c r="FF24" s="72">
        <f t="shared" si="11"/>
        <v>13292</v>
      </c>
      <c r="FG24" t="s">
        <v>3516</v>
      </c>
    </row>
    <row r="25" spans="1:163" ht="17.25">
      <c r="A25" s="72">
        <v>463411381</v>
      </c>
      <c r="B25" s="304" t="s">
        <v>255</v>
      </c>
      <c r="C25" s="72" t="s">
        <v>1778</v>
      </c>
      <c r="D25" s="72" t="s">
        <v>1793</v>
      </c>
      <c r="E25" s="72">
        <v>7000</v>
      </c>
      <c r="F25" s="72"/>
      <c r="G25" s="306"/>
      <c r="H25" s="306"/>
      <c r="I25" s="72">
        <v>6741</v>
      </c>
      <c r="J25" s="72">
        <v>26312</v>
      </c>
      <c r="K25" s="258">
        <f t="shared" si="12"/>
        <v>7611</v>
      </c>
      <c r="L25" s="258">
        <f t="shared" si="1"/>
        <v>27572</v>
      </c>
      <c r="M25" s="315">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8"/>
      <c r="AF25" s="309" t="s">
        <v>1798</v>
      </c>
      <c r="AG25" s="7" t="s">
        <v>1130</v>
      </c>
      <c r="AH25" s="72" t="s">
        <v>241</v>
      </c>
      <c r="AI25" s="7" t="s">
        <v>1130</v>
      </c>
      <c r="AJ25" s="7" t="s">
        <v>1130</v>
      </c>
      <c r="AK25" s="7" t="s">
        <v>1130</v>
      </c>
      <c r="AL25" s="7">
        <v>34130</v>
      </c>
      <c r="AM25" s="255">
        <v>166956</v>
      </c>
      <c r="AN25" s="258">
        <v>116</v>
      </c>
      <c r="AO25" s="306">
        <v>104</v>
      </c>
      <c r="AP25" s="306" t="str">
        <f t="shared" si="7"/>
        <v>STABLE</v>
      </c>
      <c r="AQ25" s="306"/>
      <c r="AR25" s="306"/>
      <c r="AS25" s="306"/>
      <c r="AT25" s="306"/>
      <c r="AU25" s="72" t="s">
        <v>944</v>
      </c>
      <c r="AV25" s="310" t="s">
        <v>256</v>
      </c>
      <c r="AW25" s="304" t="s">
        <v>118</v>
      </c>
      <c r="AX25" s="311">
        <v>45479</v>
      </c>
      <c r="AY25" s="72">
        <v>48</v>
      </c>
      <c r="AZ25" s="72" t="s">
        <v>1743</v>
      </c>
      <c r="BA25" s="7" t="s">
        <v>3513</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1114</v>
      </c>
      <c r="EU25" s="7" t="s">
        <v>2372</v>
      </c>
      <c r="EV25" s="7" t="s">
        <v>1111</v>
      </c>
      <c r="EW25" s="7" t="s">
        <v>1821</v>
      </c>
      <c r="EX25" s="183" t="s">
        <v>1821</v>
      </c>
      <c r="EY25" s="313">
        <v>46178</v>
      </c>
      <c r="EZ25" s="313"/>
      <c r="FA25" s="183"/>
      <c r="FB25" s="313"/>
      <c r="FC25" s="7"/>
      <c r="FD25" s="7" t="s">
        <v>3060</v>
      </c>
      <c r="FE25" s="7">
        <f t="shared" si="10"/>
        <v>7611</v>
      </c>
      <c r="FF25" s="72">
        <f t="shared" si="11"/>
        <v>34572</v>
      </c>
      <c r="FG25" t="s">
        <v>3516</v>
      </c>
    </row>
    <row r="26" spans="1:163" ht="17.25">
      <c r="A26" s="72">
        <v>462452555</v>
      </c>
      <c r="B26" s="304" t="s">
        <v>906</v>
      </c>
      <c r="C26" s="72" t="s">
        <v>1776</v>
      </c>
      <c r="D26" s="72" t="s">
        <v>3621</v>
      </c>
      <c r="E26" s="72">
        <v>8300</v>
      </c>
      <c r="F26" s="72"/>
      <c r="G26" s="306"/>
      <c r="H26" s="306"/>
      <c r="I26" s="72">
        <v>8055</v>
      </c>
      <c r="J26" s="72">
        <v>7035</v>
      </c>
      <c r="K26" s="258">
        <f t="shared" si="12"/>
        <v>7174</v>
      </c>
      <c r="L26" s="258">
        <f t="shared" si="1"/>
        <v>7074</v>
      </c>
      <c r="M26" s="307">
        <v>1</v>
      </c>
      <c r="N26" s="72" t="s">
        <v>1281</v>
      </c>
      <c r="O26" s="72" t="s">
        <v>1282</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PAID</v>
      </c>
      <c r="Z26" s="72" t="s">
        <v>1282</v>
      </c>
      <c r="AA26" s="72" t="s">
        <v>1328</v>
      </c>
      <c r="AB26" s="304" t="s">
        <v>3537</v>
      </c>
      <c r="AC26" s="72">
        <v>18</v>
      </c>
      <c r="AD26" s="72" t="s">
        <v>3023</v>
      </c>
      <c r="AE26" s="308"/>
      <c r="AF26" s="309" t="s">
        <v>1130</v>
      </c>
      <c r="AG26" s="7" t="s">
        <v>1130</v>
      </c>
      <c r="AH26" s="72" t="s">
        <v>903</v>
      </c>
      <c r="AI26" s="7" t="s">
        <v>1130</v>
      </c>
      <c r="AJ26" s="7" t="s">
        <v>1130</v>
      </c>
      <c r="AK26" s="7" t="s">
        <v>1130</v>
      </c>
      <c r="AL26" s="7">
        <v>13114</v>
      </c>
      <c r="AM26" s="255">
        <v>164668</v>
      </c>
      <c r="AN26" s="258">
        <v>27</v>
      </c>
      <c r="AO26" s="306">
        <v>43</v>
      </c>
      <c r="AP26" s="306" t="str">
        <f t="shared" si="7"/>
        <v>FLOW</v>
      </c>
      <c r="AQ26" s="306"/>
      <c r="AR26" s="306"/>
      <c r="AS26" s="306"/>
      <c r="AT26" s="306"/>
      <c r="AU26" s="72" t="s">
        <v>1794</v>
      </c>
      <c r="AV26" s="310" t="s">
        <v>907</v>
      </c>
      <c r="AW26" s="304" t="s">
        <v>908</v>
      </c>
      <c r="AX26" s="311">
        <v>45386</v>
      </c>
      <c r="AY26" s="72">
        <v>48</v>
      </c>
      <c r="AZ26" s="72" t="s">
        <v>1743</v>
      </c>
      <c r="BA26" s="7" t="s">
        <v>3513</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1114</v>
      </c>
      <c r="EU26" s="7" t="s">
        <v>2373</v>
      </c>
      <c r="EV26" s="7" t="s">
        <v>1111</v>
      </c>
      <c r="EW26" s="7" t="s">
        <v>1802</v>
      </c>
      <c r="EX26" s="183" t="s">
        <v>1822</v>
      </c>
      <c r="EY26" s="313">
        <v>46178</v>
      </c>
      <c r="EZ26" s="313"/>
      <c r="FA26" s="183"/>
      <c r="FB26" s="313"/>
      <c r="FC26" s="7"/>
      <c r="FD26" s="7" t="s">
        <v>3061</v>
      </c>
      <c r="FE26" s="7">
        <f t="shared" si="10"/>
        <v>7174</v>
      </c>
      <c r="FF26" s="72">
        <f t="shared" si="11"/>
        <v>15374</v>
      </c>
      <c r="FG26" t="s">
        <v>3516</v>
      </c>
    </row>
    <row r="27" spans="1:163" ht="17.25">
      <c r="A27" s="72">
        <v>465042758</v>
      </c>
      <c r="B27" s="304" t="s">
        <v>1422</v>
      </c>
      <c r="C27" s="72" t="s">
        <v>1776</v>
      </c>
      <c r="D27" s="72" t="s">
        <v>3545</v>
      </c>
      <c r="E27" s="72">
        <f>6000+230</f>
        <v>6230</v>
      </c>
      <c r="F27" s="72"/>
      <c r="G27" s="306"/>
      <c r="H27" s="306"/>
      <c r="I27" s="72">
        <v>6230</v>
      </c>
      <c r="J27" s="72">
        <v>5894</v>
      </c>
      <c r="K27" s="258">
        <f t="shared" si="12"/>
        <v>6019</v>
      </c>
      <c r="L27" s="258">
        <f t="shared" si="1"/>
        <v>6039</v>
      </c>
      <c r="M27" s="307">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8"/>
      <c r="AF27" s="309" t="s">
        <v>1130</v>
      </c>
      <c r="AG27" s="7" t="s">
        <v>1130</v>
      </c>
      <c r="AH27" s="72" t="s">
        <v>714</v>
      </c>
      <c r="AI27" s="7" t="s">
        <v>1130</v>
      </c>
      <c r="AJ27" s="7" t="s">
        <v>1130</v>
      </c>
      <c r="AK27" s="7" t="s">
        <v>1130</v>
      </c>
      <c r="AL27" s="7">
        <v>7819</v>
      </c>
      <c r="AM27" s="255">
        <v>160705</v>
      </c>
      <c r="AN27" s="258">
        <v>27</v>
      </c>
      <c r="AO27" s="306">
        <v>12</v>
      </c>
      <c r="AP27" s="306" t="str">
        <f t="shared" si="7"/>
        <v>STABLE</v>
      </c>
      <c r="AQ27" s="306"/>
      <c r="AR27" s="306"/>
      <c r="AS27" s="306"/>
      <c r="AT27" s="306"/>
      <c r="AU27" s="72" t="s">
        <v>1794</v>
      </c>
      <c r="AV27" s="310" t="s">
        <v>1423</v>
      </c>
      <c r="AW27" s="304" t="s">
        <v>1424</v>
      </c>
      <c r="AX27" s="311">
        <v>45652</v>
      </c>
      <c r="AY27" s="72">
        <v>48</v>
      </c>
      <c r="AZ27" s="72" t="s">
        <v>1743</v>
      </c>
      <c r="BA27" s="7" t="s">
        <v>3513</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1127</v>
      </c>
      <c r="EU27" s="7" t="s">
        <v>2374</v>
      </c>
      <c r="EV27" s="7" t="s">
        <v>1111</v>
      </c>
      <c r="EW27" s="7" t="s">
        <v>1802</v>
      </c>
      <c r="EX27" s="183" t="s">
        <v>1823</v>
      </c>
      <c r="EY27" s="313">
        <v>46177</v>
      </c>
      <c r="EZ27" s="313"/>
      <c r="FA27" s="183"/>
      <c r="FB27" s="313"/>
      <c r="FC27" s="7"/>
      <c r="FD27" s="7" t="s">
        <v>3062</v>
      </c>
      <c r="FE27" s="7">
        <f t="shared" si="10"/>
        <v>6019</v>
      </c>
      <c r="FF27" s="72">
        <f t="shared" si="11"/>
        <v>12269</v>
      </c>
      <c r="FG27" t="s">
        <v>3516</v>
      </c>
    </row>
    <row r="28" spans="1:163" ht="17.25">
      <c r="A28" s="72">
        <v>466953270</v>
      </c>
      <c r="B28" s="304" t="s">
        <v>279</v>
      </c>
      <c r="C28" s="72" t="s">
        <v>1776</v>
      </c>
      <c r="D28" s="72" t="s">
        <v>3621</v>
      </c>
      <c r="E28" s="72">
        <v>5389</v>
      </c>
      <c r="F28" s="72"/>
      <c r="G28" s="306"/>
      <c r="H28" s="306"/>
      <c r="I28" s="72">
        <v>5286</v>
      </c>
      <c r="J28" s="72">
        <v>5177</v>
      </c>
      <c r="K28" s="258">
        <f t="shared" si="12"/>
        <v>5289</v>
      </c>
      <c r="L28" s="258">
        <f t="shared" si="1"/>
        <v>5306</v>
      </c>
      <c r="M28" s="307">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8"/>
      <c r="AF28" s="309" t="s">
        <v>1130</v>
      </c>
      <c r="AG28" s="7" t="s">
        <v>1130</v>
      </c>
      <c r="AH28" s="72" t="s">
        <v>266</v>
      </c>
      <c r="AI28" s="7" t="s">
        <v>1130</v>
      </c>
      <c r="AJ28" s="7" t="s">
        <v>1130</v>
      </c>
      <c r="AK28" s="7" t="s">
        <v>1130</v>
      </c>
      <c r="AL28" s="7">
        <v>7539</v>
      </c>
      <c r="AM28" s="255">
        <v>160657</v>
      </c>
      <c r="AN28" s="258">
        <v>27</v>
      </c>
      <c r="AO28" s="306">
        <v>43</v>
      </c>
      <c r="AP28" s="306" t="str">
        <f t="shared" si="7"/>
        <v>FLOW</v>
      </c>
      <c r="AQ28" s="306"/>
      <c r="AR28" s="306"/>
      <c r="AS28" s="306"/>
      <c r="AT28" s="306"/>
      <c r="AU28" s="72" t="s">
        <v>1794</v>
      </c>
      <c r="AV28" s="310" t="s">
        <v>280</v>
      </c>
      <c r="AW28" s="304" t="s">
        <v>281</v>
      </c>
      <c r="AX28" s="311">
        <v>45926</v>
      </c>
      <c r="AY28" s="72">
        <v>48</v>
      </c>
      <c r="AZ28" s="72" t="s">
        <v>1743</v>
      </c>
      <c r="BA28" s="7" t="s">
        <v>3513</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1114</v>
      </c>
      <c r="EU28" s="7" t="s">
        <v>2375</v>
      </c>
      <c r="EV28" s="7" t="s">
        <v>1111</v>
      </c>
      <c r="EW28" s="7" t="s">
        <v>1807</v>
      </c>
      <c r="EX28" s="183" t="s">
        <v>1824</v>
      </c>
      <c r="EY28" s="313">
        <v>46188</v>
      </c>
      <c r="EZ28" s="313"/>
      <c r="FA28" s="183"/>
      <c r="FB28" s="313"/>
      <c r="FC28" s="7"/>
      <c r="FD28" s="7" t="s">
        <v>3063</v>
      </c>
      <c r="FE28" s="7">
        <f t="shared" si="10"/>
        <v>5289</v>
      </c>
      <c r="FF28" s="72">
        <f t="shared" si="11"/>
        <v>10695</v>
      </c>
      <c r="FG28" t="s">
        <v>3516</v>
      </c>
    </row>
    <row r="29" spans="1:163" ht="17.25">
      <c r="A29" s="72">
        <v>462353603</v>
      </c>
      <c r="B29" s="304" t="s">
        <v>2102</v>
      </c>
      <c r="C29" s="72" t="s">
        <v>1776</v>
      </c>
      <c r="D29" s="72" t="s">
        <v>3018</v>
      </c>
      <c r="E29" s="72">
        <v>7000</v>
      </c>
      <c r="F29" s="72"/>
      <c r="G29" s="306"/>
      <c r="H29" s="306"/>
      <c r="I29" s="72">
        <v>7819</v>
      </c>
      <c r="J29" s="72">
        <v>7492.44</v>
      </c>
      <c r="K29" s="258">
        <f t="shared" si="12"/>
        <v>7609.44</v>
      </c>
      <c r="L29" s="258">
        <f t="shared" si="1"/>
        <v>8435.4399999999987</v>
      </c>
      <c r="M29" s="307">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8"/>
      <c r="AF29" s="309"/>
      <c r="AG29" s="7"/>
      <c r="AH29" s="72" t="s">
        <v>349</v>
      </c>
      <c r="AI29" s="7"/>
      <c r="AJ29" s="7"/>
      <c r="AK29" s="7"/>
      <c r="AL29" s="7">
        <v>10309.44</v>
      </c>
      <c r="AM29" s="255">
        <v>160069</v>
      </c>
      <c r="AN29" s="258">
        <v>27</v>
      </c>
      <c r="AO29" s="306">
        <v>12</v>
      </c>
      <c r="AP29" s="306" t="str">
        <f t="shared" si="7"/>
        <v>STABLE</v>
      </c>
      <c r="AQ29" s="306"/>
      <c r="AR29" s="306"/>
      <c r="AS29" s="306"/>
      <c r="AT29" s="306"/>
      <c r="AU29" s="72" t="s">
        <v>1130</v>
      </c>
      <c r="AV29" s="310" t="s">
        <v>2247</v>
      </c>
      <c r="AW29" s="304" t="s">
        <v>2332</v>
      </c>
      <c r="AX29" s="311">
        <v>45377</v>
      </c>
      <c r="AY29" s="72">
        <v>48</v>
      </c>
      <c r="AZ29" s="72" t="s">
        <v>2058</v>
      </c>
      <c r="BA29" s="7" t="s">
        <v>3513</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1127</v>
      </c>
      <c r="EU29" s="7" t="s">
        <v>3488</v>
      </c>
      <c r="EV29" s="7" t="s">
        <v>1111</v>
      </c>
      <c r="EW29" s="7" t="s">
        <v>1809</v>
      </c>
      <c r="EX29" s="183" t="s">
        <v>1852</v>
      </c>
      <c r="EY29" s="313">
        <v>46188</v>
      </c>
      <c r="EZ29" s="313"/>
      <c r="FA29" s="183"/>
      <c r="FB29" s="313"/>
      <c r="FC29" s="7"/>
      <c r="FD29" s="7" t="s">
        <v>3064</v>
      </c>
      <c r="FE29" s="7">
        <f t="shared" si="10"/>
        <v>7609.44</v>
      </c>
      <c r="FF29" s="72">
        <f t="shared" si="11"/>
        <v>15435.439999999999</v>
      </c>
      <c r="FG29" t="s">
        <v>3517</v>
      </c>
    </row>
    <row r="30" spans="1:163" ht="17.25">
      <c r="A30" s="72">
        <v>464088878</v>
      </c>
      <c r="B30" s="304" t="s">
        <v>776</v>
      </c>
      <c r="C30" s="72"/>
      <c r="D30" s="72"/>
      <c r="E30" s="72"/>
      <c r="F30" s="72"/>
      <c r="G30" s="306"/>
      <c r="H30" s="306"/>
      <c r="I30" s="72">
        <v>6045</v>
      </c>
      <c r="J30" s="72">
        <v>17219</v>
      </c>
      <c r="K30" s="258">
        <f t="shared" si="12"/>
        <v>5509</v>
      </c>
      <c r="L30" s="258">
        <f t="shared" si="1"/>
        <v>23880</v>
      </c>
      <c r="M30" s="315">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3505</v>
      </c>
      <c r="AC30" s="72"/>
      <c r="AD30" s="72"/>
      <c r="AE30" s="308"/>
      <c r="AF30" s="309" t="s">
        <v>1798</v>
      </c>
      <c r="AG30" s="7" t="s">
        <v>1130</v>
      </c>
      <c r="AH30" s="72" t="s">
        <v>772</v>
      </c>
      <c r="AI30" s="7" t="s">
        <v>1130</v>
      </c>
      <c r="AJ30" s="7" t="s">
        <v>1130</v>
      </c>
      <c r="AK30" s="7" t="s">
        <v>1130</v>
      </c>
      <c r="AL30" s="7">
        <v>19399</v>
      </c>
      <c r="AM30" s="255">
        <v>155641</v>
      </c>
      <c r="AN30" s="258">
        <v>88</v>
      </c>
      <c r="AO30" s="306">
        <v>104</v>
      </c>
      <c r="AP30" s="306" t="str">
        <f t="shared" si="7"/>
        <v>FLOW</v>
      </c>
      <c r="AQ30" s="306"/>
      <c r="AR30" s="306"/>
      <c r="AS30" s="306"/>
      <c r="AT30" s="306"/>
      <c r="AU30" s="72" t="s">
        <v>1794</v>
      </c>
      <c r="AV30" s="310" t="s">
        <v>777</v>
      </c>
      <c r="AW30" s="304" t="s">
        <v>645</v>
      </c>
      <c r="AX30" s="311">
        <v>45558</v>
      </c>
      <c r="AY30" s="72">
        <v>48</v>
      </c>
      <c r="AZ30" s="72" t="s">
        <v>1743</v>
      </c>
      <c r="BA30" s="7" t="s">
        <v>3513</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1117</v>
      </c>
      <c r="EU30" s="7" t="s">
        <v>2376</v>
      </c>
      <c r="EV30" s="7" t="s">
        <v>1111</v>
      </c>
      <c r="EW30" s="7" t="s">
        <v>1802</v>
      </c>
      <c r="EX30" s="183" t="s">
        <v>1825</v>
      </c>
      <c r="EY30" s="313">
        <v>46178</v>
      </c>
      <c r="EZ30" s="313"/>
      <c r="FA30" s="183"/>
      <c r="FB30" s="313"/>
      <c r="FC30" s="7"/>
      <c r="FD30" s="7" t="s">
        <v>3065</v>
      </c>
      <c r="FE30" s="7">
        <f t="shared" si="10"/>
        <v>5509</v>
      </c>
      <c r="FF30" s="72">
        <f t="shared" si="11"/>
        <v>23880</v>
      </c>
      <c r="FG30" t="s">
        <v>3516</v>
      </c>
    </row>
    <row r="31" spans="1:163" ht="17.25">
      <c r="A31" s="72">
        <v>466843453</v>
      </c>
      <c r="B31" s="304" t="s">
        <v>681</v>
      </c>
      <c r="C31" s="72" t="s">
        <v>1776</v>
      </c>
      <c r="D31" s="72" t="s">
        <v>2348</v>
      </c>
      <c r="E31" s="72">
        <v>5000</v>
      </c>
      <c r="F31" s="72"/>
      <c r="G31" s="306"/>
      <c r="H31" s="306"/>
      <c r="I31" s="72">
        <v>6379</v>
      </c>
      <c r="J31" s="72">
        <v>5460.23</v>
      </c>
      <c r="K31" s="258">
        <f t="shared" si="12"/>
        <v>5560.23</v>
      </c>
      <c r="L31" s="258">
        <f t="shared" si="1"/>
        <v>7070.23</v>
      </c>
      <c r="M31" s="307">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8"/>
      <c r="AF31" s="309" t="s">
        <v>1130</v>
      </c>
      <c r="AG31" s="7" t="s">
        <v>1130</v>
      </c>
      <c r="AH31" s="72" t="s">
        <v>678</v>
      </c>
      <c r="AI31" s="7" t="s">
        <v>1130</v>
      </c>
      <c r="AJ31" s="7" t="s">
        <v>1130</v>
      </c>
      <c r="AK31" s="7" t="s">
        <v>1130</v>
      </c>
      <c r="AL31" s="7">
        <v>8260.23</v>
      </c>
      <c r="AM31" s="255">
        <v>153930</v>
      </c>
      <c r="AN31" s="258">
        <v>27</v>
      </c>
      <c r="AO31" s="306">
        <v>43</v>
      </c>
      <c r="AP31" s="306" t="str">
        <f t="shared" si="7"/>
        <v>FLOW</v>
      </c>
      <c r="AQ31" s="306"/>
      <c r="AR31" s="306"/>
      <c r="AS31" s="306"/>
      <c r="AT31" s="306"/>
      <c r="AU31" s="72" t="s">
        <v>1794</v>
      </c>
      <c r="AV31" s="310" t="s">
        <v>682</v>
      </c>
      <c r="AW31" s="304" t="s">
        <v>281</v>
      </c>
      <c r="AX31" s="311">
        <v>45909</v>
      </c>
      <c r="AY31" s="72">
        <v>36</v>
      </c>
      <c r="AZ31" s="72" t="s">
        <v>1743</v>
      </c>
      <c r="BA31" s="7" t="s">
        <v>3513</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3</v>
      </c>
      <c r="ES31" s="72">
        <f t="shared" si="9"/>
        <v>1</v>
      </c>
      <c r="ET31" s="72" t="s">
        <v>1120</v>
      </c>
      <c r="EU31" s="7" t="s">
        <v>2377</v>
      </c>
      <c r="EV31" s="7" t="s">
        <v>1111</v>
      </c>
      <c r="EW31" s="7" t="s">
        <v>1809</v>
      </c>
      <c r="EX31" s="183" t="s">
        <v>1826</v>
      </c>
      <c r="EY31" s="313">
        <v>46177</v>
      </c>
      <c r="EZ31" s="313"/>
      <c r="FA31" s="183"/>
      <c r="FB31" s="313"/>
      <c r="FC31" s="7"/>
      <c r="FD31" s="7" t="s">
        <v>3066</v>
      </c>
      <c r="FE31" s="7">
        <f t="shared" si="10"/>
        <v>5560.23</v>
      </c>
      <c r="FF31" s="72">
        <f t="shared" si="11"/>
        <v>12070.23</v>
      </c>
      <c r="FG31" t="s">
        <v>3516</v>
      </c>
    </row>
    <row r="32" spans="1:163" ht="17.25">
      <c r="A32" s="72">
        <v>461739127</v>
      </c>
      <c r="B32" s="304" t="s">
        <v>272</v>
      </c>
      <c r="C32" s="72"/>
      <c r="D32" s="72"/>
      <c r="E32" s="72"/>
      <c r="F32" s="72"/>
      <c r="G32" s="306"/>
      <c r="H32" s="306"/>
      <c r="I32" s="72">
        <v>7184</v>
      </c>
      <c r="J32" s="72">
        <v>28732</v>
      </c>
      <c r="K32" s="258">
        <f t="shared" si="12"/>
        <v>7818</v>
      </c>
      <c r="L32" s="258">
        <f t="shared" si="1"/>
        <v>36914</v>
      </c>
      <c r="M32" s="315">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3542</v>
      </c>
      <c r="AC32" s="72"/>
      <c r="AD32" s="72" t="s">
        <v>3023</v>
      </c>
      <c r="AE32" s="308"/>
      <c r="AF32" s="309" t="s">
        <v>1798</v>
      </c>
      <c r="AG32" s="7" t="s">
        <v>1130</v>
      </c>
      <c r="AH32" s="72" t="s">
        <v>266</v>
      </c>
      <c r="AI32" s="7" t="s">
        <v>1130</v>
      </c>
      <c r="AJ32" s="7" t="s">
        <v>1130</v>
      </c>
      <c r="AK32" s="7" t="s">
        <v>1130</v>
      </c>
      <c r="AL32" s="7">
        <v>32931</v>
      </c>
      <c r="AM32" s="255">
        <v>153415</v>
      </c>
      <c r="AN32" s="258">
        <v>116</v>
      </c>
      <c r="AO32" s="306">
        <v>132</v>
      </c>
      <c r="AP32" s="306" t="str">
        <f t="shared" si="7"/>
        <v>FLOW</v>
      </c>
      <c r="AQ32" s="306"/>
      <c r="AR32" s="306"/>
      <c r="AS32" s="306"/>
      <c r="AT32" s="306"/>
      <c r="AU32" s="72" t="s">
        <v>944</v>
      </c>
      <c r="AV32" s="310" t="s">
        <v>273</v>
      </c>
      <c r="AW32" s="304" t="s">
        <v>118</v>
      </c>
      <c r="AX32" s="311">
        <v>45322</v>
      </c>
      <c r="AY32" s="72">
        <v>48</v>
      </c>
      <c r="AZ32" s="72" t="s">
        <v>1743</v>
      </c>
      <c r="BA32" s="7" t="s">
        <v>3513</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1114</v>
      </c>
      <c r="EU32" s="7" t="s">
        <v>2378</v>
      </c>
      <c r="EV32" s="7" t="s">
        <v>1111</v>
      </c>
      <c r="EW32" s="7" t="s">
        <v>1827</v>
      </c>
      <c r="EX32" s="183" t="s">
        <v>1828</v>
      </c>
      <c r="EY32" s="313">
        <v>46178</v>
      </c>
      <c r="EZ32" s="313"/>
      <c r="FA32" s="183"/>
      <c r="FB32" s="313"/>
      <c r="FC32" s="7"/>
      <c r="FD32" s="7" t="s">
        <v>3067</v>
      </c>
      <c r="FE32" s="7">
        <f t="shared" si="10"/>
        <v>7818</v>
      </c>
      <c r="FF32" s="72">
        <f t="shared" si="11"/>
        <v>36914</v>
      </c>
      <c r="FG32" t="s">
        <v>3516</v>
      </c>
    </row>
    <row r="33" spans="1:163" ht="17.25">
      <c r="A33" s="72">
        <v>464735800</v>
      </c>
      <c r="B33" s="304" t="s">
        <v>1509</v>
      </c>
      <c r="C33" s="72"/>
      <c r="D33" s="72"/>
      <c r="E33" s="72"/>
      <c r="F33" s="72"/>
      <c r="G33" s="306"/>
      <c r="H33" s="306"/>
      <c r="I33" s="72">
        <v>5381</v>
      </c>
      <c r="J33" s="72">
        <v>32286</v>
      </c>
      <c r="K33" s="258">
        <f t="shared" si="12"/>
        <v>6609</v>
      </c>
      <c r="L33" s="258">
        <f t="shared" si="1"/>
        <v>39386</v>
      </c>
      <c r="M33" s="315">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3505</v>
      </c>
      <c r="AC33" s="72"/>
      <c r="AD33" s="72" t="s">
        <v>3020</v>
      </c>
      <c r="AE33" s="308"/>
      <c r="AF33" s="309" t="s">
        <v>1798</v>
      </c>
      <c r="AG33" s="7" t="s">
        <v>1130</v>
      </c>
      <c r="AH33" s="72" t="s">
        <v>1417</v>
      </c>
      <c r="AI33" s="7" t="s">
        <v>1130</v>
      </c>
      <c r="AJ33" s="7" t="s">
        <v>1130</v>
      </c>
      <c r="AK33" s="7" t="s">
        <v>1130</v>
      </c>
      <c r="AL33" s="7">
        <v>36214</v>
      </c>
      <c r="AM33" s="255">
        <v>151395</v>
      </c>
      <c r="AN33" s="258">
        <v>178</v>
      </c>
      <c r="AO33" s="306">
        <v>194</v>
      </c>
      <c r="AP33" s="306" t="str">
        <f t="shared" si="7"/>
        <v>FLOW</v>
      </c>
      <c r="AQ33" s="306"/>
      <c r="AR33" s="306"/>
      <c r="AS33" s="306"/>
      <c r="AT33" s="306"/>
      <c r="AU33" s="72" t="s">
        <v>944</v>
      </c>
      <c r="AV33" s="310" t="s">
        <v>1622</v>
      </c>
      <c r="AW33" s="304" t="s">
        <v>478</v>
      </c>
      <c r="AX33" s="311">
        <v>45617</v>
      </c>
      <c r="AY33" s="72">
        <v>48</v>
      </c>
      <c r="AZ33" s="72" t="s">
        <v>1743</v>
      </c>
      <c r="BA33" s="7" t="s">
        <v>3514</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1118</v>
      </c>
      <c r="EU33" s="7" t="s">
        <v>2379</v>
      </c>
      <c r="EV33" s="7" t="s">
        <v>1111</v>
      </c>
      <c r="EW33" s="7" t="s">
        <v>1804</v>
      </c>
      <c r="EX33" s="183" t="s">
        <v>1829</v>
      </c>
      <c r="EY33" s="313">
        <v>46178</v>
      </c>
      <c r="EZ33" s="313"/>
      <c r="FA33" s="183"/>
      <c r="FB33" s="313"/>
      <c r="FC33" s="7"/>
      <c r="FD33" s="7" t="s">
        <v>3068</v>
      </c>
      <c r="FE33" s="7">
        <f t="shared" si="10"/>
        <v>6609</v>
      </c>
      <c r="FF33" s="72">
        <f t="shared" si="11"/>
        <v>39386</v>
      </c>
      <c r="FG33" t="s">
        <v>3516</v>
      </c>
    </row>
    <row r="34" spans="1:163" ht="17.25">
      <c r="A34" s="72">
        <v>463487908</v>
      </c>
      <c r="B34" s="304" t="s">
        <v>2087</v>
      </c>
      <c r="C34" s="72"/>
      <c r="D34" s="72"/>
      <c r="E34" s="72"/>
      <c r="F34" s="72"/>
      <c r="G34" s="306"/>
      <c r="H34" s="306"/>
      <c r="I34" s="72">
        <v>6694</v>
      </c>
      <c r="J34" s="72">
        <v>6591</v>
      </c>
      <c r="K34" s="258">
        <f t="shared" si="12"/>
        <v>6694</v>
      </c>
      <c r="L34" s="258">
        <f t="shared" si="1"/>
        <v>13544</v>
      </c>
      <c r="M34" s="307">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23</v>
      </c>
      <c r="AD34" s="72" t="s">
        <v>3020</v>
      </c>
      <c r="AE34" s="308"/>
      <c r="AF34" s="309"/>
      <c r="AG34" s="7"/>
      <c r="AH34" s="72" t="s">
        <v>241</v>
      </c>
      <c r="AI34" s="7"/>
      <c r="AJ34" s="7"/>
      <c r="AK34" s="7"/>
      <c r="AL34" s="7">
        <v>6694</v>
      </c>
      <c r="AM34" s="255">
        <v>150956</v>
      </c>
      <c r="AN34" s="258">
        <v>27</v>
      </c>
      <c r="AO34" s="306">
        <v>43</v>
      </c>
      <c r="AP34" s="306" t="str">
        <f t="shared" si="7"/>
        <v>FLOW</v>
      </c>
      <c r="AQ34" s="306"/>
      <c r="AR34" s="306"/>
      <c r="AS34" s="306"/>
      <c r="AT34" s="306"/>
      <c r="AU34" s="72" t="s">
        <v>1130</v>
      </c>
      <c r="AV34" s="310" t="s">
        <v>2233</v>
      </c>
      <c r="AW34" s="304" t="s">
        <v>121</v>
      </c>
      <c r="AX34" s="311">
        <v>45489</v>
      </c>
      <c r="AY34" s="72">
        <v>48</v>
      </c>
      <c r="AZ34" s="72" t="s">
        <v>2058</v>
      </c>
      <c r="BA34" s="7" t="s">
        <v>3513</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1114</v>
      </c>
      <c r="EU34" s="7" t="s">
        <v>3489</v>
      </c>
      <c r="EV34" s="7" t="s">
        <v>2465</v>
      </c>
      <c r="EW34" s="7" t="e">
        <v>#N/A</v>
      </c>
      <c r="EX34" s="183" t="e">
        <v>#N/A</v>
      </c>
      <c r="EY34" s="313" t="e">
        <v>#N/A</v>
      </c>
      <c r="EZ34" s="313"/>
      <c r="FA34" s="183"/>
      <c r="FB34" s="313"/>
      <c r="FC34" s="7"/>
      <c r="FD34" s="7" t="s">
        <v>3069</v>
      </c>
      <c r="FE34" s="7">
        <f t="shared" si="10"/>
        <v>6694</v>
      </c>
      <c r="FF34" s="72">
        <f t="shared" si="11"/>
        <v>13544</v>
      </c>
      <c r="FG34" t="s">
        <v>3516</v>
      </c>
    </row>
    <row r="35" spans="1:163" ht="17.25">
      <c r="A35" s="72">
        <v>467118039</v>
      </c>
      <c r="B35" s="304" t="s">
        <v>1011</v>
      </c>
      <c r="C35" s="72"/>
      <c r="D35" s="72"/>
      <c r="E35" s="72"/>
      <c r="F35" s="72"/>
      <c r="G35" s="306"/>
      <c r="H35" s="306"/>
      <c r="I35" s="72">
        <v>5471</v>
      </c>
      <c r="J35" s="72">
        <v>32826</v>
      </c>
      <c r="K35" s="258">
        <f t="shared" si="12"/>
        <v>6635</v>
      </c>
      <c r="L35" s="258">
        <f t="shared" si="1"/>
        <v>39926</v>
      </c>
      <c r="M35" s="315">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8"/>
      <c r="AF35" s="309" t="s">
        <v>1130</v>
      </c>
      <c r="AG35" s="7" t="s">
        <v>1130</v>
      </c>
      <c r="AH35" s="72" t="s">
        <v>781</v>
      </c>
      <c r="AI35" s="7" t="s">
        <v>1130</v>
      </c>
      <c r="AJ35" s="7" t="s">
        <v>1130</v>
      </c>
      <c r="AK35" s="7" t="s">
        <v>1130</v>
      </c>
      <c r="AL35" s="7">
        <v>36690</v>
      </c>
      <c r="AM35" s="255">
        <v>150163</v>
      </c>
      <c r="AN35" s="258">
        <v>178</v>
      </c>
      <c r="AO35" s="306">
        <v>194</v>
      </c>
      <c r="AP35" s="306" t="str">
        <f t="shared" si="7"/>
        <v>FLOW</v>
      </c>
      <c r="AQ35" s="306"/>
      <c r="AR35" s="306"/>
      <c r="AS35" s="306"/>
      <c r="AT35" s="306"/>
      <c r="AU35" s="72" t="s">
        <v>944</v>
      </c>
      <c r="AV35" s="310" t="s">
        <v>1079</v>
      </c>
      <c r="AW35" s="304" t="s">
        <v>225</v>
      </c>
      <c r="AX35" s="311">
        <v>45950</v>
      </c>
      <c r="AY35" s="72">
        <v>36</v>
      </c>
      <c r="AZ35" s="72" t="s">
        <v>1743</v>
      </c>
      <c r="BA35" s="7" t="s">
        <v>3513</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1117</v>
      </c>
      <c r="EU35" s="7" t="s">
        <v>2380</v>
      </c>
      <c r="EV35" s="7" t="s">
        <v>1111</v>
      </c>
      <c r="EW35" s="7" t="s">
        <v>1830</v>
      </c>
      <c r="EX35" s="183" t="s">
        <v>1831</v>
      </c>
      <c r="EY35" s="313">
        <v>46177</v>
      </c>
      <c r="EZ35" s="313"/>
      <c r="FA35" s="183"/>
      <c r="FB35" s="313"/>
      <c r="FC35" s="7"/>
      <c r="FD35" s="7" t="s">
        <v>3070</v>
      </c>
      <c r="FE35" s="7">
        <f t="shared" si="10"/>
        <v>6635</v>
      </c>
      <c r="FF35" s="72">
        <f t="shared" si="11"/>
        <v>39926</v>
      </c>
      <c r="FG35" t="s">
        <v>3516</v>
      </c>
    </row>
    <row r="36" spans="1:163" ht="17.25">
      <c r="A36" s="72">
        <v>462316792</v>
      </c>
      <c r="B36" s="304" t="s">
        <v>873</v>
      </c>
      <c r="C36" s="72"/>
      <c r="D36" s="72"/>
      <c r="E36" s="72"/>
      <c r="F36" s="72"/>
      <c r="G36" s="306"/>
      <c r="H36" s="306" t="s">
        <v>2350</v>
      </c>
      <c r="I36" s="72">
        <v>6747</v>
      </c>
      <c r="J36" s="72">
        <v>20403</v>
      </c>
      <c r="K36" s="258">
        <f t="shared" si="12"/>
        <v>819</v>
      </c>
      <c r="L36" s="258">
        <f t="shared" si="1"/>
        <v>27941</v>
      </c>
      <c r="M36" s="315">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8"/>
      <c r="AF36" s="309" t="s">
        <v>1798</v>
      </c>
      <c r="AG36" s="7" t="s">
        <v>1130</v>
      </c>
      <c r="AH36" s="72" t="s">
        <v>1765</v>
      </c>
      <c r="AI36" s="7" t="s">
        <v>1130</v>
      </c>
      <c r="AJ36" s="7" t="s">
        <v>1130</v>
      </c>
      <c r="AK36" s="7" t="s">
        <v>1130</v>
      </c>
      <c r="AL36" s="7">
        <v>24660</v>
      </c>
      <c r="AM36" s="255">
        <v>148430</v>
      </c>
      <c r="AN36" s="258">
        <v>116</v>
      </c>
      <c r="AO36" s="306">
        <v>104</v>
      </c>
      <c r="AP36" s="306" t="str">
        <f t="shared" si="7"/>
        <v>STABLE</v>
      </c>
      <c r="AQ36" s="306"/>
      <c r="AR36" s="306"/>
      <c r="AS36" s="306"/>
      <c r="AT36" s="306"/>
      <c r="AU36" s="72" t="s">
        <v>944</v>
      </c>
      <c r="AV36" s="310" t="s">
        <v>874</v>
      </c>
      <c r="AW36" s="304" t="s">
        <v>207</v>
      </c>
      <c r="AX36" s="311">
        <v>45373</v>
      </c>
      <c r="AY36" s="72">
        <v>48</v>
      </c>
      <c r="AZ36" s="72" t="s">
        <v>1743</v>
      </c>
      <c r="BA36" s="7" t="s">
        <v>3514</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1122</v>
      </c>
      <c r="EU36" s="7" t="s">
        <v>2381</v>
      </c>
      <c r="EV36" s="7" t="s">
        <v>1111</v>
      </c>
      <c r="EW36" s="7" t="s">
        <v>1832</v>
      </c>
      <c r="EX36" s="183" t="s">
        <v>1833</v>
      </c>
      <c r="EY36" s="313">
        <v>46179</v>
      </c>
      <c r="EZ36" s="313"/>
      <c r="FA36" s="183"/>
      <c r="FB36" s="313"/>
      <c r="FC36" s="7"/>
      <c r="FD36" s="7" t="s">
        <v>3071</v>
      </c>
      <c r="FE36" s="7">
        <f t="shared" si="10"/>
        <v>819</v>
      </c>
      <c r="FF36" s="72">
        <f t="shared" si="11"/>
        <v>27941</v>
      </c>
      <c r="FG36" t="s">
        <v>3516</v>
      </c>
    </row>
    <row r="37" spans="1:163" ht="17.25">
      <c r="A37" s="72">
        <v>467872639</v>
      </c>
      <c r="B37" s="304" t="s">
        <v>1366</v>
      </c>
      <c r="C37" s="72" t="s">
        <v>1776</v>
      </c>
      <c r="D37" s="72" t="s">
        <v>1796</v>
      </c>
      <c r="E37" s="72">
        <v>7191</v>
      </c>
      <c r="F37" s="72"/>
      <c r="G37" s="306"/>
      <c r="H37" s="306"/>
      <c r="I37" s="72">
        <v>7083</v>
      </c>
      <c r="J37" s="72">
        <v>6975</v>
      </c>
      <c r="K37" s="258">
        <f t="shared" si="12"/>
        <v>7080</v>
      </c>
      <c r="L37" s="258">
        <f t="shared" si="1"/>
        <v>7033</v>
      </c>
      <c r="M37" s="307">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8"/>
      <c r="AF37" s="309" t="s">
        <v>1130</v>
      </c>
      <c r="AG37" s="7" t="s">
        <v>1130</v>
      </c>
      <c r="AH37" s="72" t="s">
        <v>266</v>
      </c>
      <c r="AI37" s="7" t="s">
        <v>1130</v>
      </c>
      <c r="AJ37" s="7" t="s">
        <v>1130</v>
      </c>
      <c r="AK37" s="7" t="s">
        <v>1130</v>
      </c>
      <c r="AL37" s="7">
        <v>7080</v>
      </c>
      <c r="AM37" s="255">
        <v>136929</v>
      </c>
      <c r="AN37" s="258">
        <v>27</v>
      </c>
      <c r="AO37" s="306">
        <v>12</v>
      </c>
      <c r="AP37" s="306" t="str">
        <f t="shared" si="7"/>
        <v>STABLE</v>
      </c>
      <c r="AQ37" s="306"/>
      <c r="AR37" s="306"/>
      <c r="AS37" s="306"/>
      <c r="AT37" s="306"/>
      <c r="AU37" s="72" t="s">
        <v>1794</v>
      </c>
      <c r="AV37" s="310" t="s">
        <v>1367</v>
      </c>
      <c r="AW37" s="304" t="s">
        <v>1368</v>
      </c>
      <c r="AX37" s="311">
        <v>46087</v>
      </c>
      <c r="AY37" s="72">
        <v>24</v>
      </c>
      <c r="AZ37" s="72" t="s">
        <v>1743</v>
      </c>
      <c r="BA37" s="7" t="s">
        <v>3513</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1114</v>
      </c>
      <c r="EU37" s="7" t="s">
        <v>2382</v>
      </c>
      <c r="EV37" s="7" t="s">
        <v>1111</v>
      </c>
      <c r="EW37" s="7" t="s">
        <v>1802</v>
      </c>
      <c r="EX37" s="183" t="s">
        <v>1834</v>
      </c>
      <c r="EY37" s="313">
        <v>46182</v>
      </c>
      <c r="EZ37" s="313"/>
      <c r="FA37" s="183"/>
      <c r="FB37" s="313"/>
      <c r="FC37" s="7"/>
      <c r="FD37" s="7" t="s">
        <v>3072</v>
      </c>
      <c r="FE37" s="7">
        <f t="shared" si="10"/>
        <v>7080</v>
      </c>
      <c r="FF37" s="72">
        <f t="shared" si="11"/>
        <v>14224</v>
      </c>
      <c r="FG37" t="s">
        <v>3516</v>
      </c>
    </row>
    <row r="38" spans="1:163" ht="17.25">
      <c r="A38" s="72">
        <v>463270101</v>
      </c>
      <c r="B38" s="304" t="s">
        <v>868</v>
      </c>
      <c r="C38" s="72"/>
      <c r="D38" s="72"/>
      <c r="E38" s="72"/>
      <c r="F38" s="72"/>
      <c r="G38" s="306"/>
      <c r="H38" s="306"/>
      <c r="I38" s="72">
        <v>5392</v>
      </c>
      <c r="J38" s="72">
        <v>29894.52</v>
      </c>
      <c r="K38" s="258">
        <f t="shared" si="12"/>
        <v>5347.5200000000041</v>
      </c>
      <c r="L38" s="258">
        <f t="shared" si="1"/>
        <v>38215.520000000004</v>
      </c>
      <c r="M38" s="315">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8"/>
      <c r="AF38" s="309" t="s">
        <v>1130</v>
      </c>
      <c r="AG38" s="7" t="s">
        <v>1130</v>
      </c>
      <c r="AH38" s="72" t="s">
        <v>869</v>
      </c>
      <c r="AI38" s="7" t="s">
        <v>1130</v>
      </c>
      <c r="AJ38" s="7" t="s">
        <v>1130</v>
      </c>
      <c r="AK38" s="7" t="s">
        <v>1130</v>
      </c>
      <c r="AL38" s="7">
        <v>38607.519999999997</v>
      </c>
      <c r="AM38" s="255">
        <v>135822.51999999999</v>
      </c>
      <c r="AN38" s="258">
        <v>178</v>
      </c>
      <c r="AO38" s="306">
        <v>194</v>
      </c>
      <c r="AP38" s="306" t="str">
        <f t="shared" si="7"/>
        <v>FLOW</v>
      </c>
      <c r="AQ38" s="306"/>
      <c r="AR38" s="306"/>
      <c r="AS38" s="306"/>
      <c r="AT38" s="306"/>
      <c r="AU38" s="72" t="s">
        <v>944</v>
      </c>
      <c r="AV38" s="310"/>
      <c r="AW38" s="304" t="s">
        <v>526</v>
      </c>
      <c r="AX38" s="311">
        <v>45464</v>
      </c>
      <c r="AY38" s="72">
        <v>48</v>
      </c>
      <c r="AZ38" s="72" t="s">
        <v>1743</v>
      </c>
      <c r="BA38" s="7" t="s">
        <v>3513</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1119</v>
      </c>
      <c r="EU38" s="7" t="s">
        <v>2383</v>
      </c>
      <c r="EV38" s="7" t="s">
        <v>1111</v>
      </c>
      <c r="EW38" s="7" t="s">
        <v>1809</v>
      </c>
      <c r="EX38" s="183" t="s">
        <v>1913</v>
      </c>
      <c r="EY38" s="313">
        <v>46189</v>
      </c>
      <c r="EZ38" s="313"/>
      <c r="FA38" s="183"/>
      <c r="FB38" s="313"/>
      <c r="FC38" s="7"/>
      <c r="FD38" s="7" t="s">
        <v>3073</v>
      </c>
      <c r="FE38" s="7">
        <f t="shared" si="10"/>
        <v>5347.5200000000041</v>
      </c>
      <c r="FF38" s="72">
        <f t="shared" si="11"/>
        <v>38215.520000000004</v>
      </c>
      <c r="FG38" t="s">
        <v>3517</v>
      </c>
    </row>
    <row r="39" spans="1:163" ht="17.25">
      <c r="A39" s="72">
        <v>465588808</v>
      </c>
      <c r="B39" s="304" t="s">
        <v>257</v>
      </c>
      <c r="C39" s="72"/>
      <c r="D39" s="72"/>
      <c r="E39" s="72"/>
      <c r="F39" s="72"/>
      <c r="G39" s="306"/>
      <c r="H39" s="306"/>
      <c r="I39" s="72">
        <v>9371</v>
      </c>
      <c r="J39" s="72">
        <v>56226</v>
      </c>
      <c r="K39" s="258">
        <f t="shared" si="12"/>
        <v>11626</v>
      </c>
      <c r="L39" s="258">
        <f t="shared" si="1"/>
        <v>68707</v>
      </c>
      <c r="M39" s="315">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8"/>
      <c r="AF39" s="309" t="s">
        <v>1798</v>
      </c>
      <c r="AG39" s="7" t="s">
        <v>1130</v>
      </c>
      <c r="AH39" s="72" t="s">
        <v>241</v>
      </c>
      <c r="AI39" s="7" t="s">
        <v>1130</v>
      </c>
      <c r="AJ39" s="7" t="s">
        <v>1130</v>
      </c>
      <c r="AK39" s="7" t="s">
        <v>1130</v>
      </c>
      <c r="AL39" s="7">
        <v>61952</v>
      </c>
      <c r="AM39" s="255">
        <v>132206</v>
      </c>
      <c r="AN39" s="258">
        <v>178</v>
      </c>
      <c r="AO39" s="306">
        <v>194</v>
      </c>
      <c r="AP39" s="306" t="str">
        <f t="shared" si="7"/>
        <v>FLOW</v>
      </c>
      <c r="AQ39" s="306"/>
      <c r="AR39" s="306"/>
      <c r="AS39" s="306"/>
      <c r="AT39" s="306"/>
      <c r="AU39" s="72" t="s">
        <v>944</v>
      </c>
      <c r="AV39" s="310" t="s">
        <v>258</v>
      </c>
      <c r="AW39" s="304" t="s">
        <v>63</v>
      </c>
      <c r="AX39" s="311">
        <v>45715</v>
      </c>
      <c r="AY39" s="72">
        <v>24</v>
      </c>
      <c r="AZ39" s="72" t="s">
        <v>1743</v>
      </c>
      <c r="BA39" s="7" t="s">
        <v>3513</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1114</v>
      </c>
      <c r="EU39" s="7" t="s">
        <v>2384</v>
      </c>
      <c r="EV39" s="7" t="s">
        <v>1111</v>
      </c>
      <c r="EW39" s="7" t="s">
        <v>1809</v>
      </c>
      <c r="EX39" s="183" t="s">
        <v>1835</v>
      </c>
      <c r="EY39" s="313">
        <v>46179</v>
      </c>
      <c r="EZ39" s="313"/>
      <c r="FA39" s="183"/>
      <c r="FB39" s="313"/>
      <c r="FC39" s="7"/>
      <c r="FD39" s="7" t="s">
        <v>3074</v>
      </c>
      <c r="FE39" s="7">
        <f t="shared" si="10"/>
        <v>11626</v>
      </c>
      <c r="FF39" s="72">
        <f t="shared" si="11"/>
        <v>68707</v>
      </c>
      <c r="FG39" t="s">
        <v>3516</v>
      </c>
    </row>
    <row r="40" spans="1:163" ht="17.25">
      <c r="A40" s="72">
        <v>462010693</v>
      </c>
      <c r="B40" s="304" t="s">
        <v>975</v>
      </c>
      <c r="C40" s="72"/>
      <c r="D40" s="72"/>
      <c r="E40" s="72"/>
      <c r="F40" s="72"/>
      <c r="G40" s="306"/>
      <c r="H40" s="306"/>
      <c r="I40" s="72">
        <v>6364</v>
      </c>
      <c r="J40" s="72">
        <v>13003</v>
      </c>
      <c r="K40" s="258">
        <f t="shared" si="12"/>
        <v>996</v>
      </c>
      <c r="L40" s="258">
        <f t="shared" si="1"/>
        <v>20273</v>
      </c>
      <c r="M40" s="315">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3504</v>
      </c>
      <c r="AC40" s="72"/>
      <c r="AD40" s="72" t="s">
        <v>3023</v>
      </c>
      <c r="AE40" s="308"/>
      <c r="AF40" s="309" t="s">
        <v>1798</v>
      </c>
      <c r="AG40" s="7" t="s">
        <v>1130</v>
      </c>
      <c r="AH40" s="72" t="s">
        <v>651</v>
      </c>
      <c r="AI40" s="7" t="s">
        <v>1130</v>
      </c>
      <c r="AJ40" s="7" t="s">
        <v>1130</v>
      </c>
      <c r="AK40" s="7" t="s">
        <v>1130</v>
      </c>
      <c r="AL40" s="7">
        <v>20024</v>
      </c>
      <c r="AM40" s="255">
        <v>132154</v>
      </c>
      <c r="AN40" s="258">
        <v>88</v>
      </c>
      <c r="AO40" s="306">
        <v>104</v>
      </c>
      <c r="AP40" s="306" t="str">
        <f t="shared" si="7"/>
        <v>FLOW</v>
      </c>
      <c r="AQ40" s="306"/>
      <c r="AR40" s="306"/>
      <c r="AS40" s="306"/>
      <c r="AT40" s="306"/>
      <c r="AU40" s="72" t="s">
        <v>944</v>
      </c>
      <c r="AV40" s="310" t="s">
        <v>1044</v>
      </c>
      <c r="AW40" s="304" t="s">
        <v>136</v>
      </c>
      <c r="AX40" s="311">
        <v>45345</v>
      </c>
      <c r="AY40" s="72">
        <v>48</v>
      </c>
      <c r="AZ40" s="72" t="s">
        <v>1743</v>
      </c>
      <c r="BA40" s="7" t="s">
        <v>3513</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1114</v>
      </c>
      <c r="EU40" s="7" t="s">
        <v>2385</v>
      </c>
      <c r="EV40" s="7" t="s">
        <v>1111</v>
      </c>
      <c r="EW40" s="7" t="s">
        <v>1802</v>
      </c>
      <c r="EX40" s="183" t="s">
        <v>1836</v>
      </c>
      <c r="EY40" s="313">
        <v>46178</v>
      </c>
      <c r="EZ40" s="313"/>
      <c r="FA40" s="183"/>
      <c r="FB40" s="313"/>
      <c r="FC40" s="7"/>
      <c r="FD40" s="7" t="s">
        <v>3075</v>
      </c>
      <c r="FE40" s="7">
        <f t="shared" si="10"/>
        <v>996</v>
      </c>
      <c r="FF40" s="72">
        <f t="shared" si="11"/>
        <v>20273</v>
      </c>
      <c r="FG40" t="s">
        <v>3516</v>
      </c>
    </row>
    <row r="41" spans="1:163" ht="17.25">
      <c r="A41" s="72">
        <v>464403745</v>
      </c>
      <c r="B41" s="304" t="s">
        <v>1465</v>
      </c>
      <c r="C41" s="72" t="s">
        <v>1776</v>
      </c>
      <c r="D41" s="72" t="s">
        <v>3621</v>
      </c>
      <c r="E41" s="72">
        <v>7858</v>
      </c>
      <c r="F41" s="72"/>
      <c r="G41" s="306"/>
      <c r="H41" s="306"/>
      <c r="I41" s="72">
        <v>7718</v>
      </c>
      <c r="J41" s="72">
        <v>7589</v>
      </c>
      <c r="K41" s="258">
        <f t="shared" si="12"/>
        <v>7724</v>
      </c>
      <c r="L41" s="258">
        <f t="shared" si="1"/>
        <v>7729</v>
      </c>
      <c r="M41" s="307">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8"/>
      <c r="AF41" s="309" t="s">
        <v>1130</v>
      </c>
      <c r="AG41" s="7" t="s">
        <v>1130</v>
      </c>
      <c r="AH41" s="72" t="s">
        <v>651</v>
      </c>
      <c r="AI41" s="7" t="s">
        <v>1130</v>
      </c>
      <c r="AJ41" s="7" t="s">
        <v>1130</v>
      </c>
      <c r="AK41" s="7" t="s">
        <v>1130</v>
      </c>
      <c r="AL41" s="7">
        <v>12224</v>
      </c>
      <c r="AM41" s="255">
        <v>130579</v>
      </c>
      <c r="AN41" s="258">
        <v>27</v>
      </c>
      <c r="AO41" s="306">
        <v>43</v>
      </c>
      <c r="AP41" s="306" t="str">
        <f t="shared" si="7"/>
        <v>FLOW</v>
      </c>
      <c r="AQ41" s="306"/>
      <c r="AR41" s="306"/>
      <c r="AS41" s="306"/>
      <c r="AT41" s="306"/>
      <c r="AU41" s="72" t="s">
        <v>1794</v>
      </c>
      <c r="AV41" s="310" t="s">
        <v>1466</v>
      </c>
      <c r="AW41" s="304" t="s">
        <v>207</v>
      </c>
      <c r="AX41" s="311">
        <v>45587</v>
      </c>
      <c r="AY41" s="72">
        <v>36</v>
      </c>
      <c r="AZ41" s="72" t="s">
        <v>1743</v>
      </c>
      <c r="BA41" s="7" t="s">
        <v>3513</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1114</v>
      </c>
      <c r="EU41" s="7" t="s">
        <v>2386</v>
      </c>
      <c r="EV41" s="7" t="s">
        <v>1111</v>
      </c>
      <c r="EW41" s="7" t="s">
        <v>1807</v>
      </c>
      <c r="EX41" s="183" t="s">
        <v>1837</v>
      </c>
      <c r="EY41" s="313">
        <v>46193</v>
      </c>
      <c r="EZ41" s="313"/>
      <c r="FA41" s="183"/>
      <c r="FB41" s="313"/>
      <c r="FC41" s="7"/>
      <c r="FD41" s="7" t="s">
        <v>3076</v>
      </c>
      <c r="FE41" s="7">
        <f t="shared" si="10"/>
        <v>7724</v>
      </c>
      <c r="FF41" s="72">
        <f t="shared" si="11"/>
        <v>15587</v>
      </c>
      <c r="FG41" t="s">
        <v>3516</v>
      </c>
    </row>
    <row r="42" spans="1:163" ht="17.25">
      <c r="A42" s="72">
        <v>465370258</v>
      </c>
      <c r="B42" s="304" t="s">
        <v>1510</v>
      </c>
      <c r="C42" s="72"/>
      <c r="D42" s="72"/>
      <c r="E42" s="72"/>
      <c r="F42" s="72"/>
      <c r="G42" s="306"/>
      <c r="H42" s="306"/>
      <c r="I42" s="72">
        <v>5951</v>
      </c>
      <c r="J42" s="72">
        <v>35597</v>
      </c>
      <c r="K42" s="258">
        <f t="shared" si="12"/>
        <v>7409</v>
      </c>
      <c r="L42" s="258">
        <f t="shared" si="1"/>
        <v>43686</v>
      </c>
      <c r="M42" s="315">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3531</v>
      </c>
      <c r="AC42" s="72"/>
      <c r="AD42" s="72" t="s">
        <v>3022</v>
      </c>
      <c r="AE42" s="308"/>
      <c r="AF42" s="309" t="s">
        <v>1798</v>
      </c>
      <c r="AG42" s="7" t="s">
        <v>1130</v>
      </c>
      <c r="AH42" s="72" t="s">
        <v>781</v>
      </c>
      <c r="AI42" s="7" t="s">
        <v>1130</v>
      </c>
      <c r="AJ42" s="7" t="s">
        <v>1130</v>
      </c>
      <c r="AK42" s="7" t="s">
        <v>1130</v>
      </c>
      <c r="AL42" s="7">
        <v>41615</v>
      </c>
      <c r="AM42" s="255">
        <v>129581</v>
      </c>
      <c r="AN42" s="258">
        <v>178</v>
      </c>
      <c r="AO42" s="306">
        <v>194</v>
      </c>
      <c r="AP42" s="306" t="str">
        <f t="shared" si="7"/>
        <v>FLOW</v>
      </c>
      <c r="AQ42" s="306"/>
      <c r="AR42" s="306"/>
      <c r="AS42" s="306"/>
      <c r="AT42" s="306"/>
      <c r="AU42" s="72" t="s">
        <v>944</v>
      </c>
      <c r="AV42" s="310" t="s">
        <v>1623</v>
      </c>
      <c r="AW42" s="304" t="s">
        <v>319</v>
      </c>
      <c r="AX42" s="311">
        <v>45687</v>
      </c>
      <c r="AY42" s="72">
        <v>36</v>
      </c>
      <c r="AZ42" s="72" t="s">
        <v>1743</v>
      </c>
      <c r="BA42" s="7" t="s">
        <v>3513</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1117</v>
      </c>
      <c r="EU42" s="7" t="s">
        <v>2387</v>
      </c>
      <c r="EV42" s="7" t="s">
        <v>1111</v>
      </c>
      <c r="EW42" s="7" t="s">
        <v>1802</v>
      </c>
      <c r="EX42" s="183" t="s">
        <v>1838</v>
      </c>
      <c r="EY42" s="313">
        <v>46179</v>
      </c>
      <c r="EZ42" s="313"/>
      <c r="FA42" s="183"/>
      <c r="FB42" s="313"/>
      <c r="FC42" s="7"/>
      <c r="FD42" s="7" t="s">
        <v>3077</v>
      </c>
      <c r="FE42" s="7">
        <f t="shared" si="10"/>
        <v>7409</v>
      </c>
      <c r="FF42" s="72">
        <f t="shared" si="11"/>
        <v>43686</v>
      </c>
      <c r="FG42" t="s">
        <v>3516</v>
      </c>
    </row>
    <row r="43" spans="1:163" ht="17.25">
      <c r="A43" s="72">
        <v>466373007</v>
      </c>
      <c r="B43" s="304" t="s">
        <v>637</v>
      </c>
      <c r="C43" s="72"/>
      <c r="D43" s="72"/>
      <c r="E43" s="72"/>
      <c r="F43" s="72"/>
      <c r="G43" s="306"/>
      <c r="H43" s="306"/>
      <c r="I43" s="72">
        <v>4189</v>
      </c>
      <c r="J43" s="72">
        <v>16752</v>
      </c>
      <c r="K43" s="258">
        <f t="shared" si="12"/>
        <v>4787</v>
      </c>
      <c r="L43" s="258">
        <f t="shared" si="1"/>
        <v>21801</v>
      </c>
      <c r="M43" s="315">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8"/>
      <c r="AF43" s="309" t="s">
        <v>1798</v>
      </c>
      <c r="AG43" s="7" t="s">
        <v>1130</v>
      </c>
      <c r="AH43" s="72" t="s">
        <v>627</v>
      </c>
      <c r="AI43" s="7" t="s">
        <v>1130</v>
      </c>
      <c r="AJ43" s="7" t="s">
        <v>1130</v>
      </c>
      <c r="AK43" s="7" t="s">
        <v>1130</v>
      </c>
      <c r="AL43" s="7">
        <v>21854</v>
      </c>
      <c r="AM43" s="255">
        <v>128814</v>
      </c>
      <c r="AN43" s="258">
        <v>116</v>
      </c>
      <c r="AO43" s="306">
        <v>132</v>
      </c>
      <c r="AP43" s="306" t="str">
        <f t="shared" si="7"/>
        <v>FLOW</v>
      </c>
      <c r="AQ43" s="306"/>
      <c r="AR43" s="306"/>
      <c r="AS43" s="306"/>
      <c r="AT43" s="306"/>
      <c r="AU43" s="72" t="s">
        <v>944</v>
      </c>
      <c r="AV43" s="310" t="s">
        <v>638</v>
      </c>
      <c r="AW43" s="304" t="s">
        <v>639</v>
      </c>
      <c r="AX43" s="311">
        <v>45829</v>
      </c>
      <c r="AY43" s="72">
        <v>48</v>
      </c>
      <c r="AZ43" s="72" t="s">
        <v>1743</v>
      </c>
      <c r="BA43" s="7" t="s">
        <v>3513</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1116</v>
      </c>
      <c r="EU43" s="7" t="s">
        <v>2388</v>
      </c>
      <c r="EV43" s="7" t="s">
        <v>1111</v>
      </c>
      <c r="EW43" s="7" t="s">
        <v>1802</v>
      </c>
      <c r="EX43" s="183" t="s">
        <v>1839</v>
      </c>
      <c r="EY43" s="313">
        <v>46178</v>
      </c>
      <c r="EZ43" s="313"/>
      <c r="FA43" s="183"/>
      <c r="FB43" s="313"/>
      <c r="FC43" s="7"/>
      <c r="FD43" s="7" t="s">
        <v>3078</v>
      </c>
      <c r="FE43" s="7">
        <f t="shared" si="10"/>
        <v>4787</v>
      </c>
      <c r="FF43" s="72">
        <f t="shared" si="11"/>
        <v>21801</v>
      </c>
      <c r="FG43" t="s">
        <v>3516</v>
      </c>
    </row>
    <row r="44" spans="1:163" ht="17.25">
      <c r="A44" s="72">
        <v>462722443</v>
      </c>
      <c r="B44" s="304" t="s">
        <v>2177</v>
      </c>
      <c r="C44" s="72" t="s">
        <v>1776</v>
      </c>
      <c r="D44" s="72" t="s">
        <v>2348</v>
      </c>
      <c r="E44" s="72">
        <v>6200</v>
      </c>
      <c r="F44" s="72"/>
      <c r="G44" s="306"/>
      <c r="H44" s="306"/>
      <c r="I44" s="72">
        <v>6049</v>
      </c>
      <c r="J44" s="72">
        <v>5554</v>
      </c>
      <c r="K44" s="258">
        <f t="shared" ref="K44:K75" si="14">IF((J44+R44)&lt;=I44+R44,(J44+R44),((I44-(I44*(M44+1)-(I44+J44)))+R44))</f>
        <v>5648</v>
      </c>
      <c r="L44" s="258">
        <f t="shared" si="1"/>
        <v>5488</v>
      </c>
      <c r="M44" s="307">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8"/>
      <c r="AF44" s="309"/>
      <c r="AG44" s="7"/>
      <c r="AH44" s="72" t="s">
        <v>909</v>
      </c>
      <c r="AI44" s="7"/>
      <c r="AJ44" s="7"/>
      <c r="AK44" s="7"/>
      <c r="AL44" s="7">
        <v>8798</v>
      </c>
      <c r="AM44" s="255">
        <v>128004</v>
      </c>
      <c r="AN44" s="258">
        <v>27</v>
      </c>
      <c r="AO44" s="306">
        <v>12</v>
      </c>
      <c r="AP44" s="306" t="str">
        <f t="shared" si="7"/>
        <v>STABLE</v>
      </c>
      <c r="AQ44" s="306"/>
      <c r="AR44" s="306"/>
      <c r="AS44" s="306"/>
      <c r="AT44" s="306"/>
      <c r="AU44" s="72" t="s">
        <v>1130</v>
      </c>
      <c r="AV44" s="310" t="s">
        <v>2319</v>
      </c>
      <c r="AW44" s="304" t="s">
        <v>118</v>
      </c>
      <c r="AX44" s="311">
        <v>45411</v>
      </c>
      <c r="AY44" s="72">
        <v>48</v>
      </c>
      <c r="AZ44" s="72" t="s">
        <v>2058</v>
      </c>
      <c r="BA44" s="7" t="s">
        <v>3514</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1126</v>
      </c>
      <c r="EU44" s="7" t="s">
        <v>2389</v>
      </c>
      <c r="EV44" s="7" t="s">
        <v>1111</v>
      </c>
      <c r="EW44" s="7" t="s">
        <v>1821</v>
      </c>
      <c r="EX44" s="183" t="s">
        <v>3565</v>
      </c>
      <c r="EY44" s="313">
        <v>46188</v>
      </c>
      <c r="EZ44" s="313"/>
      <c r="FA44" s="183"/>
      <c r="FB44" s="313"/>
      <c r="FC44" s="7"/>
      <c r="FD44" s="7" t="s">
        <v>3079</v>
      </c>
      <c r="FE44" s="7">
        <f t="shared" si="10"/>
        <v>5648</v>
      </c>
      <c r="FF44" s="72">
        <f t="shared" si="11"/>
        <v>11688</v>
      </c>
      <c r="FG44" t="s">
        <v>3516</v>
      </c>
    </row>
    <row r="45" spans="1:163" ht="17.25">
      <c r="A45" s="72">
        <v>466589208</v>
      </c>
      <c r="B45" s="304" t="s">
        <v>472</v>
      </c>
      <c r="C45" s="72"/>
      <c r="D45" s="72"/>
      <c r="E45" s="72"/>
      <c r="F45" s="72"/>
      <c r="G45" s="306"/>
      <c r="H45" s="306"/>
      <c r="I45" s="72">
        <v>5577</v>
      </c>
      <c r="J45" s="72">
        <v>5260</v>
      </c>
      <c r="K45" s="258">
        <f t="shared" si="14"/>
        <v>5390</v>
      </c>
      <c r="L45" s="258">
        <f t="shared" si="1"/>
        <v>11092</v>
      </c>
      <c r="M45" s="307">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8"/>
      <c r="AF45" s="309" t="s">
        <v>1130</v>
      </c>
      <c r="AG45" s="7" t="s">
        <v>1130</v>
      </c>
      <c r="AH45" s="72" t="s">
        <v>464</v>
      </c>
      <c r="AI45" s="7" t="s">
        <v>1130</v>
      </c>
      <c r="AJ45" s="7" t="s">
        <v>1130</v>
      </c>
      <c r="AK45" s="7" t="s">
        <v>1130</v>
      </c>
      <c r="AL45" s="7">
        <v>7189.75</v>
      </c>
      <c r="AM45" s="255">
        <v>127090</v>
      </c>
      <c r="AN45" s="258">
        <v>27</v>
      </c>
      <c r="AO45" s="306">
        <v>43</v>
      </c>
      <c r="AP45" s="306" t="str">
        <f t="shared" si="7"/>
        <v>FLOW</v>
      </c>
      <c r="AQ45" s="306"/>
      <c r="AR45" s="306"/>
      <c r="AS45" s="306"/>
      <c r="AT45" s="306"/>
      <c r="AU45" s="72" t="s">
        <v>1794</v>
      </c>
      <c r="AV45" s="310" t="s">
        <v>473</v>
      </c>
      <c r="AW45" s="304" t="s">
        <v>394</v>
      </c>
      <c r="AX45" s="311">
        <v>45866</v>
      </c>
      <c r="AY45" s="72">
        <v>36</v>
      </c>
      <c r="AZ45" s="72" t="s">
        <v>1743</v>
      </c>
      <c r="BA45" s="7" t="s">
        <v>3514</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1118</v>
      </c>
      <c r="EU45" s="7" t="s">
        <v>2390</v>
      </c>
      <c r="EV45" s="7" t="s">
        <v>1111</v>
      </c>
      <c r="EW45" s="7" t="s">
        <v>1804</v>
      </c>
      <c r="EX45" s="183" t="s">
        <v>1829</v>
      </c>
      <c r="EY45" s="313">
        <v>46176</v>
      </c>
      <c r="EZ45" s="313"/>
      <c r="FA45" s="183"/>
      <c r="FB45" s="313"/>
      <c r="FC45" s="7"/>
      <c r="FD45" s="7" t="s">
        <v>3080</v>
      </c>
      <c r="FE45" s="7">
        <f t="shared" si="10"/>
        <v>5390</v>
      </c>
      <c r="FF45" s="72">
        <f t="shared" si="11"/>
        <v>11092</v>
      </c>
      <c r="FG45" t="s">
        <v>3516</v>
      </c>
    </row>
    <row r="46" spans="1:163" ht="17.25">
      <c r="A46" s="72">
        <v>464874675</v>
      </c>
      <c r="B46" s="304" t="s">
        <v>2159</v>
      </c>
      <c r="C46" s="72" t="s">
        <v>1776</v>
      </c>
      <c r="D46" s="72" t="s">
        <v>3019</v>
      </c>
      <c r="E46" s="72">
        <f>5030+73</f>
        <v>5103</v>
      </c>
      <c r="F46" s="72"/>
      <c r="G46" s="306"/>
      <c r="H46" s="306"/>
      <c r="I46" s="72">
        <v>5027</v>
      </c>
      <c r="J46" s="72">
        <v>5020</v>
      </c>
      <c r="K46" s="258">
        <f t="shared" si="14"/>
        <v>5096</v>
      </c>
      <c r="L46" s="258">
        <f t="shared" si="1"/>
        <v>5020</v>
      </c>
      <c r="M46" s="307">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8"/>
      <c r="AF46" s="309"/>
      <c r="AG46" s="7"/>
      <c r="AH46" s="72" t="s">
        <v>820</v>
      </c>
      <c r="AI46" s="7"/>
      <c r="AJ46" s="7"/>
      <c r="AK46" s="7"/>
      <c r="AL46" s="7">
        <v>6446</v>
      </c>
      <c r="AM46" s="255">
        <v>126633</v>
      </c>
      <c r="AN46" s="258">
        <v>27</v>
      </c>
      <c r="AO46" s="306">
        <v>12</v>
      </c>
      <c r="AP46" s="306" t="str">
        <f t="shared" si="7"/>
        <v>STABLE</v>
      </c>
      <c r="AQ46" s="306"/>
      <c r="AR46" s="306"/>
      <c r="AS46" s="306"/>
      <c r="AT46" s="306"/>
      <c r="AU46" s="72" t="s">
        <v>1130</v>
      </c>
      <c r="AV46" s="310" t="s">
        <v>2302</v>
      </c>
      <c r="AW46" s="304" t="s">
        <v>175</v>
      </c>
      <c r="AX46" s="311">
        <v>45632</v>
      </c>
      <c r="AY46" s="72">
        <v>48</v>
      </c>
      <c r="AZ46" s="72" t="s">
        <v>2058</v>
      </c>
      <c r="BA46" s="7" t="s">
        <v>3514</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1125</v>
      </c>
      <c r="EU46" s="7" t="s">
        <v>2391</v>
      </c>
      <c r="EV46" s="7" t="s">
        <v>1111</v>
      </c>
      <c r="EW46" s="7" t="s">
        <v>1821</v>
      </c>
      <c r="EX46" s="183" t="s">
        <v>3566</v>
      </c>
      <c r="EY46" s="313">
        <v>46185</v>
      </c>
      <c r="EZ46" s="313"/>
      <c r="FA46" s="183"/>
      <c r="FB46" s="313"/>
      <c r="FC46" s="7"/>
      <c r="FD46" s="7" t="s">
        <v>3081</v>
      </c>
      <c r="FE46" s="7">
        <f t="shared" si="10"/>
        <v>5096</v>
      </c>
      <c r="FF46" s="72">
        <f t="shared" si="11"/>
        <v>10123</v>
      </c>
      <c r="FG46" t="s">
        <v>3516</v>
      </c>
    </row>
    <row r="47" spans="1:163" ht="17.25">
      <c r="A47" s="72">
        <v>464450501</v>
      </c>
      <c r="B47" s="304" t="s">
        <v>606</v>
      </c>
      <c r="C47" s="72" t="s">
        <v>1776</v>
      </c>
      <c r="D47" s="72" t="s">
        <v>3555</v>
      </c>
      <c r="E47" s="72">
        <v>13843</v>
      </c>
      <c r="F47" s="72"/>
      <c r="G47" s="306"/>
      <c r="H47" s="306"/>
      <c r="I47" s="72">
        <v>6669</v>
      </c>
      <c r="J47" s="72">
        <v>26522</v>
      </c>
      <c r="K47" s="258">
        <f t="shared" si="14"/>
        <v>7528</v>
      </c>
      <c r="L47" s="258">
        <f t="shared" si="1"/>
        <v>20715</v>
      </c>
      <c r="M47" s="315">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3505</v>
      </c>
      <c r="AC47" s="72"/>
      <c r="AD47" s="72" t="s">
        <v>3023</v>
      </c>
      <c r="AE47" s="308"/>
      <c r="AF47" s="309" t="s">
        <v>1798</v>
      </c>
      <c r="AG47" s="7" t="s">
        <v>1130</v>
      </c>
      <c r="AH47" s="72" t="s">
        <v>600</v>
      </c>
      <c r="AI47" s="7" t="s">
        <v>1130</v>
      </c>
      <c r="AJ47" s="7" t="s">
        <v>1130</v>
      </c>
      <c r="AK47" s="7" t="s">
        <v>1130</v>
      </c>
      <c r="AL47" s="7">
        <v>33827</v>
      </c>
      <c r="AM47" s="255">
        <v>126444</v>
      </c>
      <c r="AN47" s="258">
        <v>116</v>
      </c>
      <c r="AO47" s="306">
        <v>132</v>
      </c>
      <c r="AP47" s="306" t="str">
        <f t="shared" si="7"/>
        <v>FLOW</v>
      </c>
      <c r="AQ47" s="306"/>
      <c r="AR47" s="306"/>
      <c r="AS47" s="306"/>
      <c r="AT47" s="306"/>
      <c r="AU47" s="72" t="s">
        <v>944</v>
      </c>
      <c r="AV47" s="310" t="s">
        <v>607</v>
      </c>
      <c r="AW47" s="304" t="s">
        <v>608</v>
      </c>
      <c r="AX47" s="311">
        <v>45591</v>
      </c>
      <c r="AY47" s="72">
        <v>36</v>
      </c>
      <c r="AZ47" s="72" t="s">
        <v>1743</v>
      </c>
      <c r="BA47" s="7" t="s">
        <v>3514</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1115</v>
      </c>
      <c r="EU47" s="7" t="s">
        <v>2392</v>
      </c>
      <c r="EV47" s="7" t="s">
        <v>1111</v>
      </c>
      <c r="EW47" s="7" t="s">
        <v>1802</v>
      </c>
      <c r="EX47" s="183" t="s">
        <v>1840</v>
      </c>
      <c r="EY47" s="313">
        <v>46175</v>
      </c>
      <c r="EZ47" s="313"/>
      <c r="FA47" s="183"/>
      <c r="FB47" s="313"/>
      <c r="FC47" s="7"/>
      <c r="FD47" s="7" t="s">
        <v>3082</v>
      </c>
      <c r="FE47" s="7">
        <f t="shared" si="10"/>
        <v>7528</v>
      </c>
      <c r="FF47" s="72">
        <f t="shared" si="11"/>
        <v>34558</v>
      </c>
      <c r="FG47" t="s">
        <v>3516</v>
      </c>
    </row>
    <row r="48" spans="1:163" ht="17.25">
      <c r="A48" s="72">
        <v>461753486</v>
      </c>
      <c r="B48" s="304" t="s">
        <v>973</v>
      </c>
      <c r="C48" s="72"/>
      <c r="D48" s="72"/>
      <c r="E48" s="72"/>
      <c r="F48" s="72"/>
      <c r="G48" s="306"/>
      <c r="H48" s="306"/>
      <c r="I48" s="72">
        <v>6119</v>
      </c>
      <c r="J48" s="72">
        <v>18357</v>
      </c>
      <c r="K48" s="258">
        <f t="shared" si="14"/>
        <v>6417</v>
      </c>
      <c r="L48" s="258">
        <f t="shared" si="1"/>
        <v>25030</v>
      </c>
      <c r="M48" s="315">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3505</v>
      </c>
      <c r="AC48" s="72"/>
      <c r="AD48" s="72" t="s">
        <v>3023</v>
      </c>
      <c r="AE48" s="308"/>
      <c r="AF48" s="309" t="s">
        <v>1798</v>
      </c>
      <c r="AG48" s="7" t="s">
        <v>1130</v>
      </c>
      <c r="AH48" s="72" t="s">
        <v>1105</v>
      </c>
      <c r="AI48" s="7" t="s">
        <v>1130</v>
      </c>
      <c r="AJ48" s="7" t="s">
        <v>1130</v>
      </c>
      <c r="AK48" s="7" t="s">
        <v>1130</v>
      </c>
      <c r="AL48" s="7">
        <v>20005</v>
      </c>
      <c r="AM48" s="255">
        <v>124058</v>
      </c>
      <c r="AN48" s="258">
        <v>88</v>
      </c>
      <c r="AO48" s="306">
        <v>104</v>
      </c>
      <c r="AP48" s="306" t="str">
        <f t="shared" si="7"/>
        <v>FLOW</v>
      </c>
      <c r="AQ48" s="306"/>
      <c r="AR48" s="306"/>
      <c r="AS48" s="306"/>
      <c r="AT48" s="306"/>
      <c r="AU48" s="72" t="s">
        <v>944</v>
      </c>
      <c r="AV48" s="310" t="s">
        <v>1042</v>
      </c>
      <c r="AW48" s="304" t="s">
        <v>1086</v>
      </c>
      <c r="AX48" s="311">
        <v>45323</v>
      </c>
      <c r="AY48" s="72">
        <v>48</v>
      </c>
      <c r="AZ48" s="72" t="s">
        <v>1743</v>
      </c>
      <c r="BA48" s="7" t="s">
        <v>3513</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1117</v>
      </c>
      <c r="EU48" s="7" t="s">
        <v>2393</v>
      </c>
      <c r="EV48" s="7" t="s">
        <v>1111</v>
      </c>
      <c r="EW48" s="7" t="s">
        <v>1802</v>
      </c>
      <c r="EX48" s="183" t="s">
        <v>1838</v>
      </c>
      <c r="EY48" s="313">
        <v>46176</v>
      </c>
      <c r="EZ48" s="313"/>
      <c r="FA48" s="183"/>
      <c r="FB48" s="313"/>
      <c r="FC48" s="7"/>
      <c r="FD48" s="7" t="s">
        <v>3083</v>
      </c>
      <c r="FE48" s="7">
        <f t="shared" si="10"/>
        <v>6417</v>
      </c>
      <c r="FF48" s="72">
        <f t="shared" si="11"/>
        <v>25030</v>
      </c>
      <c r="FG48" t="s">
        <v>3516</v>
      </c>
    </row>
    <row r="49" spans="1:163" ht="17.25">
      <c r="A49" s="72">
        <v>462935606</v>
      </c>
      <c r="B49" s="304" t="s">
        <v>1369</v>
      </c>
      <c r="C49" s="72"/>
      <c r="D49" s="72"/>
      <c r="E49" s="72"/>
      <c r="F49" s="72"/>
      <c r="G49" s="306"/>
      <c r="H49" s="306"/>
      <c r="I49" s="72">
        <v>5635</v>
      </c>
      <c r="J49" s="72">
        <v>11270</v>
      </c>
      <c r="K49" s="258">
        <f t="shared" si="14"/>
        <v>5707</v>
      </c>
      <c r="L49" s="258">
        <f t="shared" si="1"/>
        <v>17122</v>
      </c>
      <c r="M49" s="315">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8"/>
      <c r="AF49" s="309" t="s">
        <v>1130</v>
      </c>
      <c r="AG49" s="7" t="s">
        <v>1130</v>
      </c>
      <c r="AH49" s="72" t="s">
        <v>266</v>
      </c>
      <c r="AI49" s="7" t="s">
        <v>1130</v>
      </c>
      <c r="AJ49" s="7" t="s">
        <v>1130</v>
      </c>
      <c r="AK49" s="7" t="s">
        <v>1130</v>
      </c>
      <c r="AL49" s="7">
        <v>12242</v>
      </c>
      <c r="AM49" s="255">
        <v>123906</v>
      </c>
      <c r="AN49" s="258">
        <v>57</v>
      </c>
      <c r="AO49" s="306">
        <v>73</v>
      </c>
      <c r="AP49" s="306" t="str">
        <f t="shared" si="7"/>
        <v>FLOW</v>
      </c>
      <c r="AQ49" s="306"/>
      <c r="AR49" s="306"/>
      <c r="AS49" s="306"/>
      <c r="AT49" s="306"/>
      <c r="AU49" s="72" t="s">
        <v>1794</v>
      </c>
      <c r="AV49" s="310" t="s">
        <v>1370</v>
      </c>
      <c r="AW49" s="304" t="s">
        <v>136</v>
      </c>
      <c r="AX49" s="311">
        <v>45430</v>
      </c>
      <c r="AY49" s="72">
        <v>48</v>
      </c>
      <c r="AZ49" s="72" t="s">
        <v>1743</v>
      </c>
      <c r="BA49" s="7" t="s">
        <v>3513</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1114</v>
      </c>
      <c r="EU49" s="7" t="s">
        <v>2394</v>
      </c>
      <c r="EV49" s="7" t="s">
        <v>1111</v>
      </c>
      <c r="EW49" s="7" t="s">
        <v>1809</v>
      </c>
      <c r="EX49" s="183" t="s">
        <v>1841</v>
      </c>
      <c r="EY49" s="313">
        <v>46182</v>
      </c>
      <c r="EZ49" s="313"/>
      <c r="FA49" s="183"/>
      <c r="FB49" s="313"/>
      <c r="FC49" s="7" t="s">
        <v>3623</v>
      </c>
      <c r="FD49" s="7" t="s">
        <v>3084</v>
      </c>
      <c r="FE49" s="7">
        <f t="shared" si="10"/>
        <v>5707</v>
      </c>
      <c r="FF49" s="72">
        <f t="shared" si="11"/>
        <v>17122</v>
      </c>
      <c r="FG49" t="s">
        <v>3516</v>
      </c>
    </row>
    <row r="50" spans="1:163" ht="17.25">
      <c r="A50" s="72">
        <v>467352097</v>
      </c>
      <c r="B50" s="304" t="s">
        <v>1511</v>
      </c>
      <c r="C50" s="72" t="s">
        <v>1776</v>
      </c>
      <c r="D50" s="72" t="s">
        <v>1801</v>
      </c>
      <c r="E50" s="72">
        <v>5980</v>
      </c>
      <c r="F50" s="72"/>
      <c r="G50" s="306"/>
      <c r="H50" s="306"/>
      <c r="I50" s="72">
        <v>5980</v>
      </c>
      <c r="J50" s="72">
        <v>2880</v>
      </c>
      <c r="K50" s="258">
        <f t="shared" si="14"/>
        <v>2942</v>
      </c>
      <c r="L50" s="258">
        <f t="shared" si="1"/>
        <v>2972</v>
      </c>
      <c r="M50" s="307">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8"/>
      <c r="AF50" s="309" t="s">
        <v>1130</v>
      </c>
      <c r="AG50" s="7" t="s">
        <v>1130</v>
      </c>
      <c r="AH50" s="72" t="s">
        <v>781</v>
      </c>
      <c r="AI50" s="7" t="s">
        <v>1130</v>
      </c>
      <c r="AJ50" s="7" t="s">
        <v>1130</v>
      </c>
      <c r="AK50" s="7" t="s">
        <v>1130</v>
      </c>
      <c r="AL50" s="7">
        <v>3840</v>
      </c>
      <c r="AM50" s="255">
        <v>123740</v>
      </c>
      <c r="AN50" s="258">
        <v>27</v>
      </c>
      <c r="AO50" s="306">
        <v>12</v>
      </c>
      <c r="AP50" s="306" t="str">
        <f t="shared" si="7"/>
        <v>STABLE</v>
      </c>
      <c r="AQ50" s="306"/>
      <c r="AR50" s="306"/>
      <c r="AS50" s="306"/>
      <c r="AT50" s="306"/>
      <c r="AU50" s="72" t="s">
        <v>1794</v>
      </c>
      <c r="AV50" s="310" t="s">
        <v>1624</v>
      </c>
      <c r="AW50" s="304" t="s">
        <v>1724</v>
      </c>
      <c r="AX50" s="311">
        <v>45988</v>
      </c>
      <c r="AY50" s="72">
        <v>30</v>
      </c>
      <c r="AZ50" s="72" t="s">
        <v>1743</v>
      </c>
      <c r="BA50" s="7" t="s">
        <v>3513</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1117</v>
      </c>
      <c r="EU50" s="7" t="s">
        <v>2395</v>
      </c>
      <c r="EV50" s="7" t="s">
        <v>1111</v>
      </c>
      <c r="EW50" s="7" t="s">
        <v>1802</v>
      </c>
      <c r="EX50" s="183" t="s">
        <v>1842</v>
      </c>
      <c r="EY50" s="313">
        <v>46178</v>
      </c>
      <c r="EZ50" s="313"/>
      <c r="FA50" s="183"/>
      <c r="FB50" s="313"/>
      <c r="FC50" s="7"/>
      <c r="FD50" s="7" t="s">
        <v>3085</v>
      </c>
      <c r="FE50" s="7">
        <f t="shared" si="10"/>
        <v>2942</v>
      </c>
      <c r="FF50" s="72">
        <f t="shared" si="11"/>
        <v>8952</v>
      </c>
      <c r="FG50" t="s">
        <v>3516</v>
      </c>
    </row>
    <row r="51" spans="1:163" ht="17.25">
      <c r="A51" s="72">
        <v>466423164</v>
      </c>
      <c r="B51" s="304" t="s">
        <v>1007</v>
      </c>
      <c r="C51" s="72"/>
      <c r="D51" s="72"/>
      <c r="E51" s="72"/>
      <c r="F51" s="72"/>
      <c r="G51" s="306"/>
      <c r="H51" s="306"/>
      <c r="I51" s="72">
        <v>5419</v>
      </c>
      <c r="J51" s="72">
        <v>10831</v>
      </c>
      <c r="K51" s="258">
        <f t="shared" si="14"/>
        <v>5543</v>
      </c>
      <c r="L51" s="258">
        <f t="shared" si="1"/>
        <v>16557</v>
      </c>
      <c r="M51" s="315">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3540</v>
      </c>
      <c r="AC51" s="72"/>
      <c r="AD51" s="72" t="s">
        <v>3022</v>
      </c>
      <c r="AE51" s="308"/>
      <c r="AF51" s="309" t="s">
        <v>1130</v>
      </c>
      <c r="AG51" s="7" t="s">
        <v>1130</v>
      </c>
      <c r="AH51" s="72" t="s">
        <v>18</v>
      </c>
      <c r="AI51" s="7" t="s">
        <v>1130</v>
      </c>
      <c r="AJ51" s="7" t="s">
        <v>1130</v>
      </c>
      <c r="AK51" s="7" t="s">
        <v>1130</v>
      </c>
      <c r="AL51" s="7">
        <v>14562</v>
      </c>
      <c r="AM51" s="255">
        <v>121128</v>
      </c>
      <c r="AN51" s="258">
        <v>57</v>
      </c>
      <c r="AO51" s="306">
        <v>73</v>
      </c>
      <c r="AP51" s="306" t="str">
        <f t="shared" si="7"/>
        <v>FLOW</v>
      </c>
      <c r="AQ51" s="306"/>
      <c r="AR51" s="306"/>
      <c r="AS51" s="306"/>
      <c r="AT51" s="306"/>
      <c r="AU51" s="72" t="s">
        <v>944</v>
      </c>
      <c r="AV51" s="310" t="s">
        <v>1075</v>
      </c>
      <c r="AW51" s="304" t="s">
        <v>733</v>
      </c>
      <c r="AX51" s="311">
        <v>45837</v>
      </c>
      <c r="AY51" s="72">
        <v>36</v>
      </c>
      <c r="AZ51" s="72" t="s">
        <v>1743</v>
      </c>
      <c r="BA51" s="7" t="s">
        <v>3513</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1114</v>
      </c>
      <c r="EU51" s="7" t="s">
        <v>2396</v>
      </c>
      <c r="EV51" s="7" t="s">
        <v>1111</v>
      </c>
      <c r="EW51" s="7" t="s">
        <v>1802</v>
      </c>
      <c r="EX51" s="183" t="s">
        <v>1843</v>
      </c>
      <c r="EY51" s="313">
        <v>46177</v>
      </c>
      <c r="EZ51" s="313"/>
      <c r="FA51" s="183"/>
      <c r="FB51" s="313"/>
      <c r="FC51" s="7"/>
      <c r="FD51" s="7" t="s">
        <v>3086</v>
      </c>
      <c r="FE51" s="7">
        <f t="shared" si="10"/>
        <v>5543</v>
      </c>
      <c r="FF51" s="72">
        <f t="shared" si="11"/>
        <v>16557</v>
      </c>
      <c r="FG51" t="s">
        <v>3516</v>
      </c>
    </row>
    <row r="52" spans="1:163" ht="17.25">
      <c r="A52" s="72">
        <v>462452784</v>
      </c>
      <c r="B52" s="304" t="s">
        <v>381</v>
      </c>
      <c r="C52" s="72" t="s">
        <v>1776</v>
      </c>
      <c r="D52" s="72" t="s">
        <v>3621</v>
      </c>
      <c r="E52" s="72">
        <v>6000</v>
      </c>
      <c r="F52" s="72"/>
      <c r="G52" s="306"/>
      <c r="H52" s="306"/>
      <c r="I52" s="72">
        <v>5834</v>
      </c>
      <c r="J52" s="72">
        <v>5332.25</v>
      </c>
      <c r="K52" s="258">
        <f t="shared" si="14"/>
        <v>5430.25</v>
      </c>
      <c r="L52" s="258">
        <f t="shared" si="1"/>
        <v>5366.25</v>
      </c>
      <c r="M52" s="307">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8"/>
      <c r="AF52" s="309" t="s">
        <v>1130</v>
      </c>
      <c r="AG52" s="7" t="s">
        <v>1130</v>
      </c>
      <c r="AH52" s="72" t="s">
        <v>382</v>
      </c>
      <c r="AI52" s="7" t="s">
        <v>1130</v>
      </c>
      <c r="AJ52" s="7" t="s">
        <v>1130</v>
      </c>
      <c r="AK52" s="7" t="s">
        <v>1130</v>
      </c>
      <c r="AL52" s="7">
        <v>9156.06</v>
      </c>
      <c r="AM52" s="255">
        <v>119791</v>
      </c>
      <c r="AN52" s="258">
        <v>27</v>
      </c>
      <c r="AO52" s="306">
        <v>43</v>
      </c>
      <c r="AP52" s="306" t="str">
        <f t="shared" si="7"/>
        <v>FLOW</v>
      </c>
      <c r="AQ52" s="306"/>
      <c r="AR52" s="306"/>
      <c r="AS52" s="306"/>
      <c r="AT52" s="306"/>
      <c r="AU52" s="72" t="s">
        <v>1794</v>
      </c>
      <c r="AV52" s="310" t="s">
        <v>383</v>
      </c>
      <c r="AW52" s="304" t="s">
        <v>384</v>
      </c>
      <c r="AX52" s="311">
        <v>45386</v>
      </c>
      <c r="AY52" s="72">
        <v>48</v>
      </c>
      <c r="AZ52" s="72" t="s">
        <v>1743</v>
      </c>
      <c r="BA52" s="7" t="s">
        <v>3514</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v>1</v>
      </c>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2</v>
      </c>
      <c r="ES52" s="72">
        <f t="shared" si="9"/>
        <v>1</v>
      </c>
      <c r="ET52" s="72" t="s">
        <v>1112</v>
      </c>
      <c r="EU52" s="7" t="s">
        <v>2397</v>
      </c>
      <c r="EV52" s="7" t="s">
        <v>1111</v>
      </c>
      <c r="EW52" s="7" t="s">
        <v>1807</v>
      </c>
      <c r="EX52" s="183" t="s">
        <v>1816</v>
      </c>
      <c r="EY52" s="313">
        <v>46188</v>
      </c>
      <c r="EZ52" s="313"/>
      <c r="FA52" s="183"/>
      <c r="FB52" s="313"/>
      <c r="FC52" s="7"/>
      <c r="FD52" s="7" t="s">
        <v>3087</v>
      </c>
      <c r="FE52" s="7">
        <f t="shared" si="10"/>
        <v>5430.25</v>
      </c>
      <c r="FF52" s="72">
        <f t="shared" si="11"/>
        <v>11366.25</v>
      </c>
      <c r="FG52" t="s">
        <v>3516</v>
      </c>
    </row>
    <row r="53" spans="1:163" ht="17.25">
      <c r="A53" s="72">
        <v>135186382</v>
      </c>
      <c r="B53" s="304" t="s">
        <v>2126</v>
      </c>
      <c r="C53" s="72"/>
      <c r="D53" s="72"/>
      <c r="E53" s="72"/>
      <c r="F53" s="72"/>
      <c r="G53" s="306"/>
      <c r="H53" s="306"/>
      <c r="I53" s="72">
        <v>7261</v>
      </c>
      <c r="J53" s="72">
        <v>7261</v>
      </c>
      <c r="K53" s="258">
        <f t="shared" si="14"/>
        <v>7346</v>
      </c>
      <c r="L53" s="258">
        <f t="shared" si="1"/>
        <v>14697</v>
      </c>
      <c r="M53" s="307">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8"/>
      <c r="AF53" s="309"/>
      <c r="AG53" s="7"/>
      <c r="AH53" s="72" t="s">
        <v>2194</v>
      </c>
      <c r="AI53" s="7"/>
      <c r="AJ53" s="7"/>
      <c r="AK53" s="7"/>
      <c r="AL53" s="7">
        <v>7346</v>
      </c>
      <c r="AM53" s="255">
        <v>117273.08</v>
      </c>
      <c r="AN53" s="258">
        <v>27</v>
      </c>
      <c r="AO53" s="306">
        <v>43</v>
      </c>
      <c r="AP53" s="306" t="str">
        <f t="shared" si="7"/>
        <v>FLOW</v>
      </c>
      <c r="AQ53" s="306"/>
      <c r="AR53" s="306"/>
      <c r="AS53" s="306"/>
      <c r="AT53" s="306"/>
      <c r="AU53" s="72" t="s">
        <v>1130</v>
      </c>
      <c r="AV53" s="310" t="s">
        <v>2270</v>
      </c>
      <c r="AW53" s="304" t="s">
        <v>2335</v>
      </c>
      <c r="AX53" s="311">
        <v>44854</v>
      </c>
      <c r="AY53" s="72">
        <v>60</v>
      </c>
      <c r="AZ53" s="72" t="s">
        <v>2058</v>
      </c>
      <c r="BA53" s="7" t="s">
        <v>3514</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1118</v>
      </c>
      <c r="EU53" s="7" t="s">
        <v>2398</v>
      </c>
      <c r="EV53" s="7" t="s">
        <v>1111</v>
      </c>
      <c r="EW53" s="7" t="s">
        <v>1807</v>
      </c>
      <c r="EX53" s="183" t="s">
        <v>3567</v>
      </c>
      <c r="EY53" s="313">
        <v>46187</v>
      </c>
      <c r="EZ53" s="313"/>
      <c r="FA53" s="183"/>
      <c r="FB53" s="313"/>
      <c r="FC53" s="7"/>
      <c r="FD53" s="7" t="s">
        <v>3088</v>
      </c>
      <c r="FE53" s="7">
        <f t="shared" si="10"/>
        <v>7346</v>
      </c>
      <c r="FF53" s="72">
        <f t="shared" si="11"/>
        <v>14697</v>
      </c>
      <c r="FG53" t="s">
        <v>3516</v>
      </c>
    </row>
    <row r="54" spans="1:163" ht="17.25">
      <c r="A54" s="72">
        <v>461374988</v>
      </c>
      <c r="B54" s="304" t="s">
        <v>2142</v>
      </c>
      <c r="C54" s="72"/>
      <c r="D54" s="72"/>
      <c r="E54" s="72"/>
      <c r="F54" s="72"/>
      <c r="G54" s="306"/>
      <c r="H54" s="306" t="s">
        <v>2350</v>
      </c>
      <c r="I54" s="72">
        <v>6324</v>
      </c>
      <c r="J54" s="72">
        <v>5774.61</v>
      </c>
      <c r="K54" s="258">
        <f t="shared" si="14"/>
        <v>5848.61</v>
      </c>
      <c r="L54" s="258">
        <f t="shared" si="1"/>
        <v>12170.61</v>
      </c>
      <c r="M54" s="307">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8"/>
      <c r="AF54" s="309"/>
      <c r="AG54" s="7"/>
      <c r="AH54" s="72" t="s">
        <v>2199</v>
      </c>
      <c r="AI54" s="7"/>
      <c r="AJ54" s="7"/>
      <c r="AK54" s="7"/>
      <c r="AL54" s="7">
        <v>12148.61</v>
      </c>
      <c r="AM54" s="255">
        <v>116675</v>
      </c>
      <c r="AN54" s="258">
        <v>27</v>
      </c>
      <c r="AO54" s="306">
        <v>12</v>
      </c>
      <c r="AP54" s="306" t="str">
        <f t="shared" si="7"/>
        <v>STABLE</v>
      </c>
      <c r="AQ54" s="306"/>
      <c r="AR54" s="306"/>
      <c r="AS54" s="306"/>
      <c r="AT54" s="306"/>
      <c r="AU54" s="72" t="s">
        <v>1130</v>
      </c>
      <c r="AV54" s="310" t="s">
        <v>2286</v>
      </c>
      <c r="AW54" s="304" t="s">
        <v>118</v>
      </c>
      <c r="AX54" s="311">
        <v>45295</v>
      </c>
      <c r="AY54" s="72">
        <v>48</v>
      </c>
      <c r="AZ54" s="72" t="s">
        <v>2058</v>
      </c>
      <c r="BA54" s="7" t="s">
        <v>3513</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1120</v>
      </c>
      <c r="EU54" s="7" t="s">
        <v>2399</v>
      </c>
      <c r="EV54" s="7" t="s">
        <v>1111</v>
      </c>
      <c r="EW54" s="7" t="s">
        <v>1807</v>
      </c>
      <c r="EX54" s="183" t="s">
        <v>2032</v>
      </c>
      <c r="EY54" s="313">
        <v>46185</v>
      </c>
      <c r="EZ54" s="313"/>
      <c r="FA54" s="183"/>
      <c r="FB54" s="313"/>
      <c r="FC54" s="7"/>
      <c r="FD54" s="7" t="s">
        <v>3089</v>
      </c>
      <c r="FE54" s="7">
        <f t="shared" si="10"/>
        <v>5848.61</v>
      </c>
      <c r="FF54" s="72">
        <f t="shared" si="11"/>
        <v>12170.61</v>
      </c>
      <c r="FG54" t="s">
        <v>3516</v>
      </c>
    </row>
    <row r="55" spans="1:163" ht="17.25">
      <c r="A55" s="72">
        <v>462692295</v>
      </c>
      <c r="B55" s="304" t="s">
        <v>894</v>
      </c>
      <c r="C55" s="72"/>
      <c r="D55" s="72"/>
      <c r="E55" s="72"/>
      <c r="F55" s="72"/>
      <c r="G55" s="306"/>
      <c r="H55" s="306"/>
      <c r="I55" s="72">
        <v>5068</v>
      </c>
      <c r="J55" s="72">
        <v>20198</v>
      </c>
      <c r="K55" s="258">
        <f t="shared" si="14"/>
        <v>5696</v>
      </c>
      <c r="L55" s="258">
        <f t="shared" si="1"/>
        <v>25266</v>
      </c>
      <c r="M55" s="315">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8"/>
      <c r="AF55" s="309" t="s">
        <v>1798</v>
      </c>
      <c r="AG55" s="7" t="s">
        <v>1130</v>
      </c>
      <c r="AH55" s="72" t="s">
        <v>890</v>
      </c>
      <c r="AI55" s="7" t="s">
        <v>1130</v>
      </c>
      <c r="AJ55" s="7" t="s">
        <v>1130</v>
      </c>
      <c r="AK55" s="7" t="s">
        <v>1130</v>
      </c>
      <c r="AL55" s="7">
        <v>23600</v>
      </c>
      <c r="AM55" s="255">
        <v>116146</v>
      </c>
      <c r="AN55" s="258">
        <v>116</v>
      </c>
      <c r="AO55" s="306">
        <v>132</v>
      </c>
      <c r="AP55" s="306" t="str">
        <f t="shared" si="7"/>
        <v>FLOW</v>
      </c>
      <c r="AQ55" s="306"/>
      <c r="AR55" s="306"/>
      <c r="AS55" s="306"/>
      <c r="AT55" s="306"/>
      <c r="AU55" s="72" t="s">
        <v>944</v>
      </c>
      <c r="AV55" s="310" t="s">
        <v>895</v>
      </c>
      <c r="AW55" s="304" t="s">
        <v>896</v>
      </c>
      <c r="AX55" s="311">
        <v>45407</v>
      </c>
      <c r="AY55" s="72">
        <v>48</v>
      </c>
      <c r="AZ55" s="72" t="s">
        <v>1743</v>
      </c>
      <c r="BA55" s="7" t="s">
        <v>3513</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1127</v>
      </c>
      <c r="EU55" s="7" t="e">
        <v>#N/A</v>
      </c>
      <c r="EV55" s="7" t="e">
        <v>#N/A</v>
      </c>
      <c r="EW55" s="7" t="e">
        <v>#N/A</v>
      </c>
      <c r="EX55" s="183" t="e">
        <v>#N/A</v>
      </c>
      <c r="EY55" s="313" t="e">
        <v>#N/A</v>
      </c>
      <c r="EZ55" s="313"/>
      <c r="FA55" s="183"/>
      <c r="FB55" s="313"/>
      <c r="FC55" s="7"/>
      <c r="FD55" s="7">
        <v>0</v>
      </c>
      <c r="FE55" s="7">
        <f t="shared" si="10"/>
        <v>5696</v>
      </c>
      <c r="FF55" s="72">
        <f t="shared" si="11"/>
        <v>25266</v>
      </c>
      <c r="FG55" t="s">
        <v>3516</v>
      </c>
    </row>
    <row r="56" spans="1:163" ht="17.25">
      <c r="A56" s="72">
        <v>463860514</v>
      </c>
      <c r="B56" s="304" t="s">
        <v>282</v>
      </c>
      <c r="C56" s="72" t="s">
        <v>1776</v>
      </c>
      <c r="D56" s="72" t="s">
        <v>3536</v>
      </c>
      <c r="E56" s="72">
        <v>5150</v>
      </c>
      <c r="F56" s="72"/>
      <c r="G56" s="306"/>
      <c r="H56" s="306"/>
      <c r="I56" s="72">
        <v>5026</v>
      </c>
      <c r="J56" s="72">
        <v>5015</v>
      </c>
      <c r="K56" s="258">
        <f t="shared" si="14"/>
        <v>5138</v>
      </c>
      <c r="L56" s="258">
        <f t="shared" si="1"/>
        <v>5139</v>
      </c>
      <c r="M56" s="307">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3538</v>
      </c>
      <c r="AC56" s="72"/>
      <c r="AD56" s="72" t="s">
        <v>3023</v>
      </c>
      <c r="AE56" s="308"/>
      <c r="AF56" s="309" t="s">
        <v>1130</v>
      </c>
      <c r="AG56" s="7" t="s">
        <v>1130</v>
      </c>
      <c r="AH56" s="72" t="s">
        <v>266</v>
      </c>
      <c r="AI56" s="7" t="s">
        <v>1130</v>
      </c>
      <c r="AJ56" s="7" t="s">
        <v>1130</v>
      </c>
      <c r="AK56" s="7" t="s">
        <v>1130</v>
      </c>
      <c r="AL56" s="7">
        <v>11416</v>
      </c>
      <c r="AM56" s="255">
        <v>116143</v>
      </c>
      <c r="AN56" s="258">
        <v>27</v>
      </c>
      <c r="AO56" s="306">
        <v>43</v>
      </c>
      <c r="AP56" s="306" t="str">
        <f t="shared" si="7"/>
        <v>FLOW</v>
      </c>
      <c r="AQ56" s="306"/>
      <c r="AR56" s="306"/>
      <c r="AS56" s="306"/>
      <c r="AT56" s="306"/>
      <c r="AU56" s="72" t="s">
        <v>1794</v>
      </c>
      <c r="AV56" s="310"/>
      <c r="AW56" s="304" t="s">
        <v>175</v>
      </c>
      <c r="AX56" s="311">
        <v>45530</v>
      </c>
      <c r="AY56" s="72">
        <v>48</v>
      </c>
      <c r="AZ56" s="72" t="s">
        <v>1743</v>
      </c>
      <c r="BA56" s="7" t="s">
        <v>3513</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1114</v>
      </c>
      <c r="EU56" s="7" t="s">
        <v>2400</v>
      </c>
      <c r="EV56" s="7" t="s">
        <v>1111</v>
      </c>
      <c r="EW56" s="7" t="s">
        <v>1802</v>
      </c>
      <c r="EX56" s="183" t="s">
        <v>1844</v>
      </c>
      <c r="EY56" s="313">
        <v>46181</v>
      </c>
      <c r="EZ56" s="313"/>
      <c r="FA56" s="183"/>
      <c r="FB56" s="313"/>
      <c r="FC56" s="7"/>
      <c r="FD56" s="7" t="s">
        <v>3090</v>
      </c>
      <c r="FE56" s="7">
        <f t="shared" si="10"/>
        <v>5138</v>
      </c>
      <c r="FF56" s="72">
        <f t="shared" si="11"/>
        <v>10289</v>
      </c>
      <c r="FG56" t="s">
        <v>3516</v>
      </c>
    </row>
    <row r="57" spans="1:163" ht="17.25">
      <c r="A57" s="72">
        <v>466999268</v>
      </c>
      <c r="B57" s="304" t="s">
        <v>2166</v>
      </c>
      <c r="C57" s="72" t="s">
        <v>1776</v>
      </c>
      <c r="D57" s="72" t="s">
        <v>3018</v>
      </c>
      <c r="E57" s="72">
        <v>9708</v>
      </c>
      <c r="F57" s="72"/>
      <c r="G57" s="306"/>
      <c r="H57" s="306"/>
      <c r="I57" s="72">
        <v>4754</v>
      </c>
      <c r="J57" s="72">
        <v>4754</v>
      </c>
      <c r="K57" s="258">
        <f t="shared" si="14"/>
        <v>4754</v>
      </c>
      <c r="L57" s="258">
        <f t="shared" si="1"/>
        <v>-132</v>
      </c>
      <c r="M57" s="307">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8"/>
      <c r="AF57" s="309"/>
      <c r="AG57" s="7"/>
      <c r="AH57" s="72" t="s">
        <v>851</v>
      </c>
      <c r="AI57" s="7"/>
      <c r="AJ57" s="7"/>
      <c r="AK57" s="7"/>
      <c r="AL57" s="7">
        <v>5204</v>
      </c>
      <c r="AM57" s="255">
        <v>115327</v>
      </c>
      <c r="AN57" s="258">
        <v>27</v>
      </c>
      <c r="AO57" s="306">
        <v>0</v>
      </c>
      <c r="AP57" s="306" t="str">
        <f t="shared" si="7"/>
        <v>RB</v>
      </c>
      <c r="AQ57" s="306"/>
      <c r="AR57" s="306"/>
      <c r="AS57" s="306"/>
      <c r="AT57" s="306"/>
      <c r="AU57" s="72" t="s">
        <v>1130</v>
      </c>
      <c r="AV57" s="310" t="s">
        <v>2308</v>
      </c>
      <c r="AW57" s="304" t="s">
        <v>191</v>
      </c>
      <c r="AX57" s="311">
        <v>45933</v>
      </c>
      <c r="AY57" s="72">
        <v>36</v>
      </c>
      <c r="AZ57" s="72" t="s">
        <v>2058</v>
      </c>
      <c r="BA57" s="7" t="s">
        <v>3514</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1126</v>
      </c>
      <c r="EU57" s="7" t="s">
        <v>2401</v>
      </c>
      <c r="EV57" s="7" t="s">
        <v>1111</v>
      </c>
      <c r="EW57" s="7" t="s">
        <v>1807</v>
      </c>
      <c r="EX57" s="183" t="s">
        <v>1816</v>
      </c>
      <c r="EY57" s="313">
        <v>46186</v>
      </c>
      <c r="EZ57" s="313"/>
      <c r="FA57" s="183"/>
      <c r="FB57" s="313"/>
      <c r="FC57" s="7" t="s">
        <v>3623</v>
      </c>
      <c r="FD57" s="7" t="s">
        <v>3091</v>
      </c>
      <c r="FE57" s="7">
        <f t="shared" si="10"/>
        <v>4754</v>
      </c>
      <c r="FF57" s="72">
        <f t="shared" si="11"/>
        <v>9576</v>
      </c>
      <c r="FG57" t="s">
        <v>3516</v>
      </c>
    </row>
    <row r="58" spans="1:163" ht="17.25">
      <c r="A58" s="72">
        <v>464924404</v>
      </c>
      <c r="B58" s="304" t="s">
        <v>2141</v>
      </c>
      <c r="C58" s="72"/>
      <c r="D58" s="72"/>
      <c r="E58" s="72"/>
      <c r="F58" s="72"/>
      <c r="G58" s="306"/>
      <c r="H58" s="306"/>
      <c r="I58" s="72">
        <v>5328</v>
      </c>
      <c r="J58" s="72">
        <v>3427.54</v>
      </c>
      <c r="K58" s="258">
        <f t="shared" si="14"/>
        <v>3427.54</v>
      </c>
      <c r="L58" s="258">
        <f t="shared" si="1"/>
        <v>8810.5400000000009</v>
      </c>
      <c r="M58" s="307">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8"/>
      <c r="AF58" s="309"/>
      <c r="AG58" s="7"/>
      <c r="AH58" s="72" t="s">
        <v>722</v>
      </c>
      <c r="AI58" s="7"/>
      <c r="AJ58" s="7"/>
      <c r="AK58" s="7"/>
      <c r="AL58" s="7">
        <v>3877.54</v>
      </c>
      <c r="AM58" s="255">
        <v>114092.54</v>
      </c>
      <c r="AN58" s="258">
        <v>27</v>
      </c>
      <c r="AO58" s="306">
        <v>43</v>
      </c>
      <c r="AP58" s="306" t="str">
        <f t="shared" si="7"/>
        <v>FLOW</v>
      </c>
      <c r="AQ58" s="306"/>
      <c r="AR58" s="306"/>
      <c r="AS58" s="306"/>
      <c r="AT58" s="306"/>
      <c r="AU58" s="72" t="s">
        <v>1130</v>
      </c>
      <c r="AV58" s="310" t="s">
        <v>2285</v>
      </c>
      <c r="AW58" s="304" t="s">
        <v>2340</v>
      </c>
      <c r="AX58" s="311">
        <v>45637</v>
      </c>
      <c r="AY58" s="72">
        <v>42</v>
      </c>
      <c r="AZ58" s="72" t="s">
        <v>2058</v>
      </c>
      <c r="BA58" s="7" t="s">
        <v>3513</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1119</v>
      </c>
      <c r="EU58" s="7" t="s">
        <v>2402</v>
      </c>
      <c r="EV58" s="7" t="s">
        <v>1111</v>
      </c>
      <c r="EW58" s="7" t="s">
        <v>1802</v>
      </c>
      <c r="EX58" s="183" t="s">
        <v>1896</v>
      </c>
      <c r="EY58" s="313">
        <v>46189</v>
      </c>
      <c r="EZ58" s="313"/>
      <c r="FA58" s="183"/>
      <c r="FB58" s="313"/>
      <c r="FC58" s="7"/>
      <c r="FD58" s="7" t="s">
        <v>3092</v>
      </c>
      <c r="FE58" s="7">
        <f t="shared" si="10"/>
        <v>3427.54</v>
      </c>
      <c r="FF58" s="72">
        <f t="shared" si="11"/>
        <v>8810.5400000000009</v>
      </c>
      <c r="FG58" t="s">
        <v>3517</v>
      </c>
    </row>
    <row r="59" spans="1:163" ht="17.25">
      <c r="A59" s="72">
        <v>466677362</v>
      </c>
      <c r="B59" s="304" t="s">
        <v>563</v>
      </c>
      <c r="C59" s="72"/>
      <c r="D59" s="72"/>
      <c r="E59" s="72"/>
      <c r="F59" s="72"/>
      <c r="G59" s="306"/>
      <c r="H59" s="306"/>
      <c r="I59" s="72">
        <v>4313</v>
      </c>
      <c r="J59" s="72">
        <v>21565</v>
      </c>
      <c r="K59" s="258">
        <f t="shared" si="14"/>
        <v>4921</v>
      </c>
      <c r="L59" s="258">
        <f t="shared" si="1"/>
        <v>26760</v>
      </c>
      <c r="M59" s="315">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8"/>
      <c r="AF59" s="309" t="s">
        <v>1798</v>
      </c>
      <c r="AG59" s="7" t="s">
        <v>1130</v>
      </c>
      <c r="AH59" s="72" t="s">
        <v>553</v>
      </c>
      <c r="AI59" s="7" t="s">
        <v>1130</v>
      </c>
      <c r="AJ59" s="7" t="s">
        <v>1130</v>
      </c>
      <c r="AK59" s="7" t="s">
        <v>1130</v>
      </c>
      <c r="AL59" s="7">
        <v>25323</v>
      </c>
      <c r="AM59" s="255">
        <v>112838</v>
      </c>
      <c r="AN59" s="258">
        <v>147</v>
      </c>
      <c r="AO59" s="306">
        <v>163</v>
      </c>
      <c r="AP59" s="306" t="str">
        <f t="shared" si="7"/>
        <v>FLOW</v>
      </c>
      <c r="AQ59" s="306"/>
      <c r="AR59" s="306"/>
      <c r="AS59" s="306"/>
      <c r="AT59" s="306"/>
      <c r="AU59" s="72" t="s">
        <v>944</v>
      </c>
      <c r="AV59" s="310" t="s">
        <v>564</v>
      </c>
      <c r="AW59" s="304" t="s">
        <v>298</v>
      </c>
      <c r="AX59" s="311">
        <v>45880</v>
      </c>
      <c r="AY59" s="72">
        <v>36</v>
      </c>
      <c r="AZ59" s="72" t="s">
        <v>1743</v>
      </c>
      <c r="BA59" s="7" t="s">
        <v>3514</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1112</v>
      </c>
      <c r="EU59" s="7" t="s">
        <v>2403</v>
      </c>
      <c r="EV59" s="7" t="s">
        <v>1111</v>
      </c>
      <c r="EW59" s="7" t="s">
        <v>1809</v>
      </c>
      <c r="EX59" s="183" t="s">
        <v>1845</v>
      </c>
      <c r="EY59" s="313">
        <v>46177</v>
      </c>
      <c r="EZ59" s="313"/>
      <c r="FA59" s="183"/>
      <c r="FB59" s="313"/>
      <c r="FC59" s="7"/>
      <c r="FD59" s="7" t="s">
        <v>3093</v>
      </c>
      <c r="FE59" s="7">
        <f t="shared" si="10"/>
        <v>4921</v>
      </c>
      <c r="FF59" s="72">
        <f t="shared" si="11"/>
        <v>26760</v>
      </c>
      <c r="FG59" t="s">
        <v>3516</v>
      </c>
    </row>
    <row r="60" spans="1:163" ht="17.25">
      <c r="A60" s="72">
        <v>460272739</v>
      </c>
      <c r="B60" s="304" t="s">
        <v>374</v>
      </c>
      <c r="C60" s="72"/>
      <c r="D60" s="72"/>
      <c r="E60" s="72"/>
      <c r="F60" s="72"/>
      <c r="G60" s="306"/>
      <c r="H60" s="306"/>
      <c r="I60" s="72">
        <v>6595</v>
      </c>
      <c r="J60" s="72">
        <v>6585</v>
      </c>
      <c r="K60" s="258">
        <f t="shared" si="14"/>
        <v>6713</v>
      </c>
      <c r="L60" s="258">
        <f t="shared" si="1"/>
        <v>13439</v>
      </c>
      <c r="M60" s="307">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8"/>
      <c r="AF60" s="309" t="s">
        <v>1130</v>
      </c>
      <c r="AG60" s="7" t="s">
        <v>1130</v>
      </c>
      <c r="AH60" s="72" t="s">
        <v>375</v>
      </c>
      <c r="AI60" s="7" t="s">
        <v>1130</v>
      </c>
      <c r="AJ60" s="7" t="s">
        <v>1130</v>
      </c>
      <c r="AK60" s="7" t="s">
        <v>1130</v>
      </c>
      <c r="AL60" s="7">
        <v>11663</v>
      </c>
      <c r="AM60" s="255">
        <v>112470</v>
      </c>
      <c r="AN60" s="258">
        <v>27</v>
      </c>
      <c r="AO60" s="306">
        <v>43</v>
      </c>
      <c r="AP60" s="306" t="str">
        <f t="shared" si="7"/>
        <v>FLOW</v>
      </c>
      <c r="AQ60" s="306"/>
      <c r="AR60" s="306"/>
      <c r="AS60" s="306"/>
      <c r="AT60" s="306"/>
      <c r="AU60" s="72" t="s">
        <v>1794</v>
      </c>
      <c r="AV60" s="310" t="s">
        <v>376</v>
      </c>
      <c r="AW60" s="304" t="s">
        <v>377</v>
      </c>
      <c r="AX60" s="311">
        <v>45222</v>
      </c>
      <c r="AY60" s="72">
        <v>48</v>
      </c>
      <c r="AZ60" s="72" t="s">
        <v>1743</v>
      </c>
      <c r="BA60" s="7" t="s">
        <v>3514</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1121</v>
      </c>
      <c r="EU60" s="7" t="s">
        <v>2404</v>
      </c>
      <c r="EV60" s="7" t="s">
        <v>1111</v>
      </c>
      <c r="EW60" s="7" t="s">
        <v>1807</v>
      </c>
      <c r="EX60" s="183" t="s">
        <v>1846</v>
      </c>
      <c r="EY60" s="313">
        <v>46201</v>
      </c>
      <c r="EZ60" s="313"/>
      <c r="FA60" s="183"/>
      <c r="FB60" s="313"/>
      <c r="FC60" s="7"/>
      <c r="FD60" s="7" t="s">
        <v>3069</v>
      </c>
      <c r="FE60" s="7">
        <f t="shared" si="10"/>
        <v>6713</v>
      </c>
      <c r="FF60" s="72">
        <f t="shared" si="11"/>
        <v>13439</v>
      </c>
      <c r="FG60" t="s">
        <v>3516</v>
      </c>
    </row>
    <row r="61" spans="1:163" ht="17.25">
      <c r="A61" s="72">
        <v>460466165</v>
      </c>
      <c r="B61" s="304" t="s">
        <v>491</v>
      </c>
      <c r="C61" s="72" t="s">
        <v>1776</v>
      </c>
      <c r="D61" s="72" t="s">
        <v>1743</v>
      </c>
      <c r="E61" s="72">
        <v>6300</v>
      </c>
      <c r="F61" s="72"/>
      <c r="G61" s="306"/>
      <c r="H61" s="306"/>
      <c r="I61" s="72">
        <v>5868</v>
      </c>
      <c r="J61" s="72">
        <v>20410</v>
      </c>
      <c r="K61" s="258">
        <f t="shared" si="14"/>
        <v>3494</v>
      </c>
      <c r="L61" s="258">
        <f t="shared" si="1"/>
        <v>20725</v>
      </c>
      <c r="M61" s="315">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8"/>
      <c r="AF61" s="309" t="s">
        <v>1798</v>
      </c>
      <c r="AG61" s="7" t="s">
        <v>1130</v>
      </c>
      <c r="AH61" s="72" t="s">
        <v>485</v>
      </c>
      <c r="AI61" s="7" t="s">
        <v>1130</v>
      </c>
      <c r="AJ61" s="7" t="s">
        <v>1130</v>
      </c>
      <c r="AK61" s="7" t="s">
        <v>1130</v>
      </c>
      <c r="AL61" s="7">
        <v>26948</v>
      </c>
      <c r="AM61" s="255">
        <v>112244</v>
      </c>
      <c r="AN61" s="258">
        <v>116</v>
      </c>
      <c r="AO61" s="306">
        <v>104</v>
      </c>
      <c r="AP61" s="306" t="str">
        <f t="shared" si="7"/>
        <v>STABLE</v>
      </c>
      <c r="AQ61" s="306"/>
      <c r="AR61" s="306"/>
      <c r="AS61" s="306"/>
      <c r="AT61" s="306"/>
      <c r="AU61" s="72" t="s">
        <v>944</v>
      </c>
      <c r="AV61" s="310" t="s">
        <v>492</v>
      </c>
      <c r="AW61" s="304" t="s">
        <v>493</v>
      </c>
      <c r="AX61" s="311">
        <v>45234</v>
      </c>
      <c r="AY61" s="72">
        <v>48</v>
      </c>
      <c r="AZ61" s="72" t="s">
        <v>1743</v>
      </c>
      <c r="BA61" s="7" t="s">
        <v>3513</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1120</v>
      </c>
      <c r="EU61" s="7" t="s">
        <v>2405</v>
      </c>
      <c r="EV61" s="7" t="s">
        <v>1111</v>
      </c>
      <c r="EW61" s="7" t="s">
        <v>1802</v>
      </c>
      <c r="EX61" s="183" t="s">
        <v>1847</v>
      </c>
      <c r="EY61" s="313">
        <v>46178</v>
      </c>
      <c r="EZ61" s="313"/>
      <c r="FA61" s="183"/>
      <c r="FB61" s="313"/>
      <c r="FC61" s="7"/>
      <c r="FD61" s="7" t="s">
        <v>3094</v>
      </c>
      <c r="FE61" s="7">
        <f t="shared" si="10"/>
        <v>3494</v>
      </c>
      <c r="FF61" s="72">
        <f t="shared" si="11"/>
        <v>27025</v>
      </c>
      <c r="FG61" t="s">
        <v>3516</v>
      </c>
    </row>
    <row r="62" spans="1:163" ht="17.25">
      <c r="A62" s="72">
        <v>463519622</v>
      </c>
      <c r="B62" s="304" t="s">
        <v>1512</v>
      </c>
      <c r="C62" s="72" t="s">
        <v>1776</v>
      </c>
      <c r="D62" s="72" t="s">
        <v>1793</v>
      </c>
      <c r="E62" s="72">
        <v>70</v>
      </c>
      <c r="F62" s="72"/>
      <c r="G62" s="306"/>
      <c r="H62" s="306"/>
      <c r="I62" s="72">
        <v>5051</v>
      </c>
      <c r="J62" s="72">
        <v>5051</v>
      </c>
      <c r="K62" s="258">
        <f t="shared" si="14"/>
        <v>5095</v>
      </c>
      <c r="L62" s="258">
        <f t="shared" si="1"/>
        <v>10102</v>
      </c>
      <c r="M62" s="307">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8"/>
      <c r="AF62" s="309" t="s">
        <v>1130</v>
      </c>
      <c r="AG62" s="7" t="s">
        <v>1130</v>
      </c>
      <c r="AH62" s="72" t="s">
        <v>835</v>
      </c>
      <c r="AI62" s="7" t="s">
        <v>1130</v>
      </c>
      <c r="AJ62" s="7" t="s">
        <v>1130</v>
      </c>
      <c r="AK62" s="7" t="s">
        <v>1130</v>
      </c>
      <c r="AL62" s="7">
        <v>10488</v>
      </c>
      <c r="AM62" s="255">
        <v>112043</v>
      </c>
      <c r="AN62" s="258">
        <v>27</v>
      </c>
      <c r="AO62" s="306">
        <v>0</v>
      </c>
      <c r="AP62" s="306" t="str">
        <f t="shared" si="7"/>
        <v>RB</v>
      </c>
      <c r="AQ62" s="306"/>
      <c r="AR62" s="306"/>
      <c r="AS62" s="306"/>
      <c r="AT62" s="306"/>
      <c r="AU62" s="72" t="s">
        <v>944</v>
      </c>
      <c r="AV62" s="310" t="s">
        <v>1625</v>
      </c>
      <c r="AW62" s="304" t="s">
        <v>1725</v>
      </c>
      <c r="AX62" s="311">
        <v>45492</v>
      </c>
      <c r="AY62" s="72">
        <v>48</v>
      </c>
      <c r="AZ62" s="72" t="s">
        <v>1743</v>
      </c>
      <c r="BA62" s="7" t="s">
        <v>3513</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1114</v>
      </c>
      <c r="EU62" s="7" t="s">
        <v>2406</v>
      </c>
      <c r="EV62" s="7" t="s">
        <v>1111</v>
      </c>
      <c r="EW62" s="7" t="s">
        <v>1802</v>
      </c>
      <c r="EX62" s="183" t="s">
        <v>1848</v>
      </c>
      <c r="EY62" s="313">
        <v>46176</v>
      </c>
      <c r="EZ62" s="313"/>
      <c r="FA62" s="183"/>
      <c r="FB62" s="313"/>
      <c r="FC62" s="7"/>
      <c r="FD62" s="7" t="s">
        <v>3095</v>
      </c>
      <c r="FE62" s="7">
        <f t="shared" si="10"/>
        <v>5095</v>
      </c>
      <c r="FF62" s="72">
        <f t="shared" si="11"/>
        <v>10172</v>
      </c>
      <c r="FG62" t="s">
        <v>3516</v>
      </c>
    </row>
    <row r="63" spans="1:163" ht="17.25">
      <c r="A63" s="72">
        <v>466229926</v>
      </c>
      <c r="B63" s="304" t="s">
        <v>1513</v>
      </c>
      <c r="C63" s="72"/>
      <c r="D63" s="72"/>
      <c r="E63" s="72"/>
      <c r="F63" s="72"/>
      <c r="G63" s="306"/>
      <c r="H63" s="306"/>
      <c r="I63" s="72">
        <v>4615</v>
      </c>
      <c r="J63" s="72">
        <v>27690</v>
      </c>
      <c r="K63" s="258">
        <f t="shared" si="14"/>
        <v>5738</v>
      </c>
      <c r="L63" s="258">
        <f t="shared" si="1"/>
        <v>33874</v>
      </c>
      <c r="M63" s="315">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3541</v>
      </c>
      <c r="AC63" s="72"/>
      <c r="AD63" s="72" t="s">
        <v>3022</v>
      </c>
      <c r="AE63" s="308"/>
      <c r="AF63" s="309" t="s">
        <v>1798</v>
      </c>
      <c r="AG63" s="7" t="s">
        <v>1130</v>
      </c>
      <c r="AH63" s="72" t="s">
        <v>1744</v>
      </c>
      <c r="AI63" s="7" t="s">
        <v>1130</v>
      </c>
      <c r="AJ63" s="7" t="s">
        <v>1130</v>
      </c>
      <c r="AK63" s="7" t="s">
        <v>1130</v>
      </c>
      <c r="AL63" s="7">
        <v>32413</v>
      </c>
      <c r="AM63" s="255">
        <v>111903</v>
      </c>
      <c r="AN63" s="258">
        <v>178</v>
      </c>
      <c r="AO63" s="306">
        <v>194</v>
      </c>
      <c r="AP63" s="306" t="str">
        <f t="shared" si="7"/>
        <v>FLOW</v>
      </c>
      <c r="AQ63" s="306"/>
      <c r="AR63" s="306"/>
      <c r="AS63" s="306"/>
      <c r="AT63" s="306"/>
      <c r="AU63" s="72" t="s">
        <v>944</v>
      </c>
      <c r="AV63" s="310" t="s">
        <v>1626</v>
      </c>
      <c r="AW63" s="304" t="s">
        <v>20</v>
      </c>
      <c r="AX63" s="311">
        <v>45807</v>
      </c>
      <c r="AY63" s="72">
        <v>36</v>
      </c>
      <c r="AZ63" s="72" t="s">
        <v>1743</v>
      </c>
      <c r="BA63" s="7" t="s">
        <v>3514</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1126</v>
      </c>
      <c r="EU63" s="7" t="s">
        <v>2407</v>
      </c>
      <c r="EV63" s="7" t="s">
        <v>1111</v>
      </c>
      <c r="EW63" s="7" t="s">
        <v>1849</v>
      </c>
      <c r="EX63" s="183" t="s">
        <v>1810</v>
      </c>
      <c r="EY63" s="313">
        <v>46181</v>
      </c>
      <c r="EZ63" s="313"/>
      <c r="FA63" s="183"/>
      <c r="FB63" s="313"/>
      <c r="FC63" s="7"/>
      <c r="FD63" s="7" t="s">
        <v>3096</v>
      </c>
      <c r="FE63" s="7">
        <f t="shared" si="10"/>
        <v>5738</v>
      </c>
      <c r="FF63" s="72">
        <f t="shared" si="11"/>
        <v>33874</v>
      </c>
      <c r="FG63" t="s">
        <v>3516</v>
      </c>
    </row>
    <row r="64" spans="1:163" ht="17.25">
      <c r="A64" s="72">
        <v>460986849</v>
      </c>
      <c r="B64" s="304" t="s">
        <v>685</v>
      </c>
      <c r="C64" s="72"/>
      <c r="D64" s="72"/>
      <c r="E64" s="72"/>
      <c r="F64" s="72"/>
      <c r="G64" s="306"/>
      <c r="H64" s="306"/>
      <c r="I64" s="72">
        <v>6377</v>
      </c>
      <c r="J64" s="72">
        <v>5711</v>
      </c>
      <c r="K64" s="258">
        <f t="shared" si="14"/>
        <v>5856</v>
      </c>
      <c r="L64" s="258">
        <f t="shared" si="1"/>
        <v>12370</v>
      </c>
      <c r="M64" s="307">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8"/>
      <c r="AF64" s="309" t="s">
        <v>1130</v>
      </c>
      <c r="AG64" s="7" t="s">
        <v>1130</v>
      </c>
      <c r="AH64" s="72" t="s">
        <v>686</v>
      </c>
      <c r="AI64" s="7" t="s">
        <v>1130</v>
      </c>
      <c r="AJ64" s="7" t="s">
        <v>1130</v>
      </c>
      <c r="AK64" s="7" t="s">
        <v>1130</v>
      </c>
      <c r="AL64" s="7">
        <v>8556</v>
      </c>
      <c r="AM64" s="255">
        <v>111315</v>
      </c>
      <c r="AN64" s="258">
        <v>27</v>
      </c>
      <c r="AO64" s="306">
        <v>43</v>
      </c>
      <c r="AP64" s="306" t="str">
        <f t="shared" si="7"/>
        <v>FLOW</v>
      </c>
      <c r="AQ64" s="306"/>
      <c r="AR64" s="306"/>
      <c r="AS64" s="306"/>
      <c r="AT64" s="306"/>
      <c r="AU64" s="72" t="s">
        <v>1794</v>
      </c>
      <c r="AV64" s="310" t="s">
        <v>687</v>
      </c>
      <c r="AW64" s="304" t="s">
        <v>645</v>
      </c>
      <c r="AX64" s="311">
        <v>45264</v>
      </c>
      <c r="AY64" s="72">
        <v>48</v>
      </c>
      <c r="AZ64" s="72" t="s">
        <v>1743</v>
      </c>
      <c r="BA64" s="7" t="s">
        <v>3513</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1119</v>
      </c>
      <c r="EU64" s="7" t="s">
        <v>2408</v>
      </c>
      <c r="EV64" s="7" t="s">
        <v>1111</v>
      </c>
      <c r="EW64" s="7" t="s">
        <v>1807</v>
      </c>
      <c r="EX64" s="183" t="s">
        <v>1819</v>
      </c>
      <c r="EY64" s="313">
        <v>46198</v>
      </c>
      <c r="EZ64" s="313"/>
      <c r="FA64" s="183"/>
      <c r="FB64" s="313"/>
      <c r="FC64" s="7"/>
      <c r="FD64" s="7" t="s">
        <v>3097</v>
      </c>
      <c r="FE64" s="7">
        <f t="shared" si="10"/>
        <v>5856</v>
      </c>
      <c r="FF64" s="72">
        <f t="shared" si="11"/>
        <v>12370</v>
      </c>
      <c r="FG64" t="s">
        <v>3516</v>
      </c>
    </row>
    <row r="65" spans="1:163" ht="17.25">
      <c r="A65" s="72">
        <v>464922563</v>
      </c>
      <c r="B65" s="304" t="s">
        <v>528</v>
      </c>
      <c r="C65" s="72"/>
      <c r="D65" s="72"/>
      <c r="E65" s="72"/>
      <c r="F65" s="72"/>
      <c r="G65" s="306"/>
      <c r="H65" s="306"/>
      <c r="I65" s="72">
        <v>5975</v>
      </c>
      <c r="J65" s="72">
        <v>11737</v>
      </c>
      <c r="K65" s="258">
        <f t="shared" si="14"/>
        <v>6021</v>
      </c>
      <c r="L65" s="258">
        <f t="shared" si="1"/>
        <v>18110</v>
      </c>
      <c r="M65" s="315">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3505</v>
      </c>
      <c r="AC65" s="72"/>
      <c r="AD65" s="72" t="s">
        <v>3023</v>
      </c>
      <c r="AE65" s="308"/>
      <c r="AF65" s="309" t="s">
        <v>1130</v>
      </c>
      <c r="AG65" s="7" t="s">
        <v>1130</v>
      </c>
      <c r="AH65" s="72" t="s">
        <v>527</v>
      </c>
      <c r="AI65" s="7" t="s">
        <v>1130</v>
      </c>
      <c r="AJ65" s="7" t="s">
        <v>1130</v>
      </c>
      <c r="AK65" s="7" t="s">
        <v>1130</v>
      </c>
      <c r="AL65" s="7">
        <v>16747</v>
      </c>
      <c r="AM65" s="255">
        <v>110472</v>
      </c>
      <c r="AN65" s="258">
        <v>57</v>
      </c>
      <c r="AO65" s="306">
        <v>73</v>
      </c>
      <c r="AP65" s="306" t="str">
        <f t="shared" si="7"/>
        <v>FLOW</v>
      </c>
      <c r="AQ65" s="306"/>
      <c r="AR65" s="306"/>
      <c r="AS65" s="306"/>
      <c r="AT65" s="306"/>
      <c r="AU65" s="72" t="s">
        <v>1794</v>
      </c>
      <c r="AV65" s="310" t="s">
        <v>529</v>
      </c>
      <c r="AW65" s="304" t="s">
        <v>319</v>
      </c>
      <c r="AX65" s="311">
        <v>45637</v>
      </c>
      <c r="AY65" s="72">
        <v>36</v>
      </c>
      <c r="AZ65" s="72" t="s">
        <v>1743</v>
      </c>
      <c r="BA65" s="7" t="s">
        <v>3514</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1125</v>
      </c>
      <c r="EU65" s="7" t="s">
        <v>2409</v>
      </c>
      <c r="EV65" s="7" t="s">
        <v>1111</v>
      </c>
      <c r="EW65" s="7" t="s">
        <v>1802</v>
      </c>
      <c r="EX65" s="183" t="s">
        <v>1850</v>
      </c>
      <c r="EY65" s="313">
        <v>46178</v>
      </c>
      <c r="EZ65" s="313"/>
      <c r="FA65" s="183"/>
      <c r="FB65" s="313"/>
      <c r="FC65" s="7"/>
      <c r="FD65" s="7" t="s">
        <v>3098</v>
      </c>
      <c r="FE65" s="7">
        <f t="shared" si="10"/>
        <v>6021</v>
      </c>
      <c r="FF65" s="72">
        <f t="shared" si="11"/>
        <v>18110</v>
      </c>
      <c r="FG65" t="s">
        <v>3516</v>
      </c>
    </row>
    <row r="66" spans="1:163" ht="17.25">
      <c r="A66" s="72">
        <v>463651166</v>
      </c>
      <c r="B66" s="304" t="s">
        <v>1428</v>
      </c>
      <c r="C66" s="72" t="s">
        <v>1776</v>
      </c>
      <c r="D66" s="72" t="s">
        <v>3018</v>
      </c>
      <c r="E66" s="72">
        <v>7760</v>
      </c>
      <c r="F66" s="72"/>
      <c r="G66" s="306"/>
      <c r="H66" s="306"/>
      <c r="I66" s="72">
        <v>7589</v>
      </c>
      <c r="J66" s="72">
        <v>6482</v>
      </c>
      <c r="K66" s="258">
        <f t="shared" si="14"/>
        <v>6584</v>
      </c>
      <c r="L66" s="258">
        <f t="shared" ref="L66:L129" si="15">FF66-E66</f>
        <v>6418</v>
      </c>
      <c r="M66" s="307">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3547</v>
      </c>
      <c r="AC66" s="72"/>
      <c r="AD66" s="72" t="s">
        <v>3020</v>
      </c>
      <c r="AE66" s="308"/>
      <c r="AF66" s="309" t="s">
        <v>1130</v>
      </c>
      <c r="AG66" s="7" t="s">
        <v>1130</v>
      </c>
      <c r="AH66" s="72" t="s">
        <v>1429</v>
      </c>
      <c r="AI66" s="7" t="s">
        <v>1130</v>
      </c>
      <c r="AJ66" s="7" t="s">
        <v>1130</v>
      </c>
      <c r="AK66" s="7" t="s">
        <v>1130</v>
      </c>
      <c r="AL66" s="7">
        <v>10634</v>
      </c>
      <c r="AM66" s="255">
        <v>109987</v>
      </c>
      <c r="AN66" s="258">
        <v>27</v>
      </c>
      <c r="AO66" s="306">
        <v>12</v>
      </c>
      <c r="AP66" s="306" t="str">
        <f t="shared" ref="AP66:AP129" si="21">IF(AO66=0,"RB",IF(AO66&lt;AN66,"STABLE",IF(AO66&gt;AN66,"FLOW","SAME")))</f>
        <v>STABLE</v>
      </c>
      <c r="AQ66" s="306"/>
      <c r="AR66" s="306"/>
      <c r="AS66" s="306"/>
      <c r="AT66" s="306"/>
      <c r="AU66" s="72" t="s">
        <v>1794</v>
      </c>
      <c r="AV66" s="310" t="s">
        <v>1430</v>
      </c>
      <c r="AW66" s="304" t="s">
        <v>136</v>
      </c>
      <c r="AX66" s="311">
        <v>45507</v>
      </c>
      <c r="AY66" s="72">
        <v>36</v>
      </c>
      <c r="AZ66" s="72" t="s">
        <v>1743</v>
      </c>
      <c r="BA66" s="7" t="s">
        <v>3514</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3">
        <v>46181</v>
      </c>
      <c r="EZ66" s="313"/>
      <c r="FA66" s="183"/>
      <c r="FB66" s="313"/>
      <c r="FC66" s="7" t="s">
        <v>3623</v>
      </c>
      <c r="FD66" s="7" t="s">
        <v>3099</v>
      </c>
      <c r="FE66" s="7">
        <f t="shared" si="10"/>
        <v>6584</v>
      </c>
      <c r="FF66" s="72">
        <f t="shared" si="11"/>
        <v>14178</v>
      </c>
      <c r="FG66" t="s">
        <v>3516</v>
      </c>
    </row>
    <row r="67" spans="1:163" ht="17.25">
      <c r="A67" s="72">
        <v>463352388</v>
      </c>
      <c r="B67" s="304" t="s">
        <v>568</v>
      </c>
      <c r="C67" s="72"/>
      <c r="D67" s="72"/>
      <c r="E67" s="72"/>
      <c r="F67" s="72"/>
      <c r="G67" s="306"/>
      <c r="H67" s="306"/>
      <c r="I67" s="72">
        <v>7290</v>
      </c>
      <c r="J67" s="72">
        <v>20136.830000000002</v>
      </c>
      <c r="K67" s="258">
        <f t="shared" si="14"/>
        <v>6620.8300000000017</v>
      </c>
      <c r="L67" s="258">
        <f t="shared" si="15"/>
        <v>28810.83</v>
      </c>
      <c r="M67" s="315">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8"/>
      <c r="AF67" s="309" t="s">
        <v>1798</v>
      </c>
      <c r="AG67" s="7" t="s">
        <v>1130</v>
      </c>
      <c r="AH67" s="72" t="s">
        <v>567</v>
      </c>
      <c r="AI67" s="7" t="s">
        <v>1130</v>
      </c>
      <c r="AJ67" s="7" t="s">
        <v>1130</v>
      </c>
      <c r="AK67" s="7" t="s">
        <v>1130</v>
      </c>
      <c r="AL67" s="7">
        <v>26600.83</v>
      </c>
      <c r="AM67" s="255">
        <v>108923.83</v>
      </c>
      <c r="AN67" s="258">
        <v>88</v>
      </c>
      <c r="AO67" s="306">
        <v>104</v>
      </c>
      <c r="AP67" s="306" t="str">
        <f t="shared" si="21"/>
        <v>FLOW</v>
      </c>
      <c r="AQ67" s="306"/>
      <c r="AR67" s="306"/>
      <c r="AS67" s="306"/>
      <c r="AT67" s="306"/>
      <c r="AU67" s="72" t="s">
        <v>944</v>
      </c>
      <c r="AV67" s="310" t="s">
        <v>569</v>
      </c>
      <c r="AW67" s="304" t="s">
        <v>570</v>
      </c>
      <c r="AX67" s="311">
        <v>45473</v>
      </c>
      <c r="AY67" s="72">
        <v>36</v>
      </c>
      <c r="AZ67" s="72" t="s">
        <v>1743</v>
      </c>
      <c r="BA67" s="7" t="s">
        <v>3513</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1127</v>
      </c>
      <c r="EU67" s="7" t="s">
        <v>2411</v>
      </c>
      <c r="EV67" s="7" t="s">
        <v>1111</v>
      </c>
      <c r="EW67" s="7" t="s">
        <v>1809</v>
      </c>
      <c r="EX67" s="183" t="s">
        <v>1852</v>
      </c>
      <c r="EY67" s="313">
        <v>46181</v>
      </c>
      <c r="EZ67" s="313"/>
      <c r="FA67" s="183"/>
      <c r="FB67" s="313"/>
      <c r="FC67" s="7" t="s">
        <v>3623</v>
      </c>
      <c r="FD67" s="7" t="s">
        <v>3100</v>
      </c>
      <c r="FE67" s="7">
        <f t="shared" ref="FE67:FE130" si="24">IF((J67+R67)&lt;=I67+R67,(J67+R67),((I67-(I67*(M67+1)-(I67+J67)))+R67))</f>
        <v>6620.8300000000017</v>
      </c>
      <c r="FF67" s="72">
        <f t="shared" ref="FF67:FF130" si="25">I67+J67+FD67</f>
        <v>28810.83</v>
      </c>
      <c r="FG67" t="s">
        <v>3516</v>
      </c>
    </row>
    <row r="68" spans="1:163" ht="17.25">
      <c r="A68" s="72">
        <v>460026902</v>
      </c>
      <c r="B68" s="304" t="s">
        <v>754</v>
      </c>
      <c r="C68" s="72"/>
      <c r="D68" s="72"/>
      <c r="E68" s="72"/>
      <c r="F68" s="72"/>
      <c r="G68" s="306"/>
      <c r="H68" s="306"/>
      <c r="I68" s="72">
        <v>6829</v>
      </c>
      <c r="J68" s="72">
        <v>5977.14</v>
      </c>
      <c r="K68" s="258">
        <f t="shared" si="14"/>
        <v>6130.14</v>
      </c>
      <c r="L68" s="258">
        <f t="shared" si="15"/>
        <v>13117.14</v>
      </c>
      <c r="M68" s="307">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8"/>
      <c r="AF68" s="309" t="s">
        <v>1130</v>
      </c>
      <c r="AG68" s="7" t="s">
        <v>1130</v>
      </c>
      <c r="AH68" s="72" t="s">
        <v>755</v>
      </c>
      <c r="AI68" s="7" t="s">
        <v>1130</v>
      </c>
      <c r="AJ68" s="7" t="s">
        <v>1130</v>
      </c>
      <c r="AK68" s="7" t="s">
        <v>1130</v>
      </c>
      <c r="AL68" s="7">
        <v>11980.14</v>
      </c>
      <c r="AM68" s="255">
        <v>108653.97</v>
      </c>
      <c r="AN68" s="258">
        <v>27</v>
      </c>
      <c r="AO68" s="306">
        <v>43</v>
      </c>
      <c r="AP68" s="306" t="str">
        <f t="shared" si="21"/>
        <v>FLOW</v>
      </c>
      <c r="AQ68" s="306"/>
      <c r="AR68" s="306"/>
      <c r="AS68" s="306"/>
      <c r="AT68" s="306"/>
      <c r="AU68" s="72" t="s">
        <v>1794</v>
      </c>
      <c r="AV68" s="310" t="s">
        <v>756</v>
      </c>
      <c r="AW68" s="304" t="s">
        <v>61</v>
      </c>
      <c r="AX68" s="311">
        <v>45206</v>
      </c>
      <c r="AY68" s="72">
        <v>48</v>
      </c>
      <c r="AZ68" s="72" t="s">
        <v>1743</v>
      </c>
      <c r="BA68" s="7" t="s">
        <v>3514</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1125</v>
      </c>
      <c r="EU68" s="7" t="s">
        <v>2412</v>
      </c>
      <c r="EV68" s="7" t="s">
        <v>1111</v>
      </c>
      <c r="EW68" s="7" t="s">
        <v>1804</v>
      </c>
      <c r="EX68" s="183" t="s">
        <v>1853</v>
      </c>
      <c r="EY68" s="313">
        <v>46178</v>
      </c>
      <c r="EZ68" s="313"/>
      <c r="FA68" s="183"/>
      <c r="FB68" s="313"/>
      <c r="FC68" s="7"/>
      <c r="FD68" s="7" t="s">
        <v>3040</v>
      </c>
      <c r="FE68" s="7">
        <f t="shared" si="24"/>
        <v>6130.14</v>
      </c>
      <c r="FF68" s="72">
        <f t="shared" si="25"/>
        <v>13117.14</v>
      </c>
      <c r="FG68" t="s">
        <v>3516</v>
      </c>
    </row>
    <row r="69" spans="1:163" ht="17.25">
      <c r="A69" s="72">
        <v>464556066</v>
      </c>
      <c r="B69" s="304" t="s">
        <v>1346</v>
      </c>
      <c r="C69" s="72"/>
      <c r="D69" s="72"/>
      <c r="E69" s="72"/>
      <c r="F69" s="72"/>
      <c r="G69" s="306"/>
      <c r="H69" s="306"/>
      <c r="I69" s="72">
        <v>4189</v>
      </c>
      <c r="J69" s="72">
        <v>8378</v>
      </c>
      <c r="K69" s="258">
        <f t="shared" si="14"/>
        <v>4293</v>
      </c>
      <c r="L69" s="258">
        <f t="shared" si="15"/>
        <v>12783</v>
      </c>
      <c r="M69" s="315">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3510</v>
      </c>
      <c r="AC69" s="72"/>
      <c r="AD69" s="72" t="s">
        <v>3022</v>
      </c>
      <c r="AE69" s="308"/>
      <c r="AF69" s="309" t="s">
        <v>1130</v>
      </c>
      <c r="AG69" s="7" t="s">
        <v>1130</v>
      </c>
      <c r="AH69" s="72" t="s">
        <v>1107</v>
      </c>
      <c r="AI69" s="7" t="s">
        <v>1130</v>
      </c>
      <c r="AJ69" s="7" t="s">
        <v>1130</v>
      </c>
      <c r="AK69" s="7" t="s">
        <v>1130</v>
      </c>
      <c r="AL69" s="7">
        <v>9382</v>
      </c>
      <c r="AM69" s="255">
        <v>108553</v>
      </c>
      <c r="AN69" s="258">
        <v>57</v>
      </c>
      <c r="AO69" s="306">
        <v>73</v>
      </c>
      <c r="AP69" s="306" t="str">
        <f t="shared" si="21"/>
        <v>FLOW</v>
      </c>
      <c r="AQ69" s="306"/>
      <c r="AR69" s="306"/>
      <c r="AS69" s="306"/>
      <c r="AT69" s="306"/>
      <c r="AU69" s="72" t="s">
        <v>1794</v>
      </c>
      <c r="AV69" s="310" t="s">
        <v>1347</v>
      </c>
      <c r="AW69" s="304" t="s">
        <v>1348</v>
      </c>
      <c r="AX69" s="311">
        <v>45600</v>
      </c>
      <c r="AY69" s="72">
        <v>48</v>
      </c>
      <c r="AZ69" s="72" t="s">
        <v>1743</v>
      </c>
      <c r="BA69" s="7" t="s">
        <v>3513</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1117</v>
      </c>
      <c r="EU69" s="7" t="s">
        <v>2413</v>
      </c>
      <c r="EV69" s="7" t="s">
        <v>1111</v>
      </c>
      <c r="EW69" s="7" t="s">
        <v>1804</v>
      </c>
      <c r="EX69" s="183" t="s">
        <v>1812</v>
      </c>
      <c r="EY69" s="313">
        <v>46178</v>
      </c>
      <c r="EZ69" s="313"/>
      <c r="FA69" s="183"/>
      <c r="FB69" s="313"/>
      <c r="FC69" s="7" t="s">
        <v>3623</v>
      </c>
      <c r="FD69" s="7" t="s">
        <v>3101</v>
      </c>
      <c r="FE69" s="7">
        <f t="shared" si="24"/>
        <v>4293</v>
      </c>
      <c r="FF69" s="72">
        <f t="shared" si="25"/>
        <v>12783</v>
      </c>
      <c r="FG69" t="s">
        <v>3516</v>
      </c>
    </row>
    <row r="70" spans="1:163" ht="17.25">
      <c r="A70" s="72">
        <v>458321906</v>
      </c>
      <c r="B70" s="304" t="s">
        <v>263</v>
      </c>
      <c r="C70" s="72" t="s">
        <v>1776</v>
      </c>
      <c r="D70" s="72" t="s">
        <v>1743</v>
      </c>
      <c r="E70" s="72">
        <v>7810</v>
      </c>
      <c r="F70" s="72"/>
      <c r="G70" s="306"/>
      <c r="H70" s="306"/>
      <c r="I70" s="72">
        <v>7527</v>
      </c>
      <c r="J70" s="72">
        <v>22581</v>
      </c>
      <c r="K70" s="258">
        <f t="shared" si="14"/>
        <v>8376</v>
      </c>
      <c r="L70" s="258">
        <f t="shared" si="15"/>
        <v>23142</v>
      </c>
      <c r="M70" s="315">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8"/>
      <c r="AF70" s="309" t="s">
        <v>1798</v>
      </c>
      <c r="AG70" s="7" t="s">
        <v>1130</v>
      </c>
      <c r="AH70" s="72" t="s">
        <v>241</v>
      </c>
      <c r="AI70" s="7" t="s">
        <v>1130</v>
      </c>
      <c r="AJ70" s="7" t="s">
        <v>1130</v>
      </c>
      <c r="AK70" s="7" t="s">
        <v>1130</v>
      </c>
      <c r="AL70" s="7">
        <v>26130</v>
      </c>
      <c r="AM70" s="255">
        <v>108352</v>
      </c>
      <c r="AN70" s="258">
        <v>88</v>
      </c>
      <c r="AO70" s="306">
        <v>73</v>
      </c>
      <c r="AP70" s="306" t="str">
        <f t="shared" si="21"/>
        <v>STABLE</v>
      </c>
      <c r="AQ70" s="306"/>
      <c r="AR70" s="306"/>
      <c r="AS70" s="306"/>
      <c r="AT70" s="306"/>
      <c r="AU70" s="72" t="s">
        <v>1794</v>
      </c>
      <c r="AV70" s="310" t="s">
        <v>264</v>
      </c>
      <c r="AW70" s="304" t="s">
        <v>265</v>
      </c>
      <c r="AX70" s="311">
        <v>45076</v>
      </c>
      <c r="AY70" s="72">
        <v>48</v>
      </c>
      <c r="AZ70" s="72" t="s">
        <v>1743</v>
      </c>
      <c r="BA70" s="7" t="s">
        <v>3513</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1114</v>
      </c>
      <c r="EU70" s="7" t="s">
        <v>2414</v>
      </c>
      <c r="EV70" s="7" t="s">
        <v>1111</v>
      </c>
      <c r="EW70" s="7" t="s">
        <v>1830</v>
      </c>
      <c r="EX70" s="183" t="s">
        <v>1854</v>
      </c>
      <c r="EY70" s="313">
        <v>46174</v>
      </c>
      <c r="EZ70" s="313"/>
      <c r="FA70" s="183"/>
      <c r="FB70" s="313"/>
      <c r="FC70" s="7"/>
      <c r="FD70" s="7" t="s">
        <v>3102</v>
      </c>
      <c r="FE70" s="7">
        <f t="shared" si="24"/>
        <v>8376</v>
      </c>
      <c r="FF70" s="72">
        <f t="shared" si="25"/>
        <v>30952</v>
      </c>
      <c r="FG70" t="s">
        <v>3516</v>
      </c>
    </row>
    <row r="71" spans="1:163" ht="17.25">
      <c r="A71" s="72">
        <v>467016498</v>
      </c>
      <c r="B71" s="304" t="s">
        <v>811</v>
      </c>
      <c r="C71" s="72" t="s">
        <v>1776</v>
      </c>
      <c r="D71" s="72" t="s">
        <v>3621</v>
      </c>
      <c r="E71" s="72">
        <v>15278</v>
      </c>
      <c r="F71" s="72"/>
      <c r="G71" s="306"/>
      <c r="H71" s="306"/>
      <c r="I71" s="72">
        <v>4412</v>
      </c>
      <c r="J71" s="72">
        <v>8759</v>
      </c>
      <c r="K71" s="258">
        <f t="shared" si="14"/>
        <v>4525</v>
      </c>
      <c r="L71" s="258">
        <f t="shared" si="15"/>
        <v>-1800</v>
      </c>
      <c r="M71" s="315">
        <v>2</v>
      </c>
      <c r="N71" s="72" t="s">
        <v>1281</v>
      </c>
      <c r="O71" s="72" t="s">
        <v>1282</v>
      </c>
      <c r="P71" s="72" t="s">
        <v>231</v>
      </c>
      <c r="Q71" s="255">
        <v>106268</v>
      </c>
      <c r="R71" s="66">
        <v>178</v>
      </c>
      <c r="S71" s="66">
        <f t="shared" si="16"/>
        <v>0</v>
      </c>
      <c r="T71" s="66">
        <v>1350</v>
      </c>
      <c r="U71" s="4" t="s">
        <v>1232</v>
      </c>
      <c r="V71" s="5">
        <f t="shared" si="17"/>
        <v>0.2892472521810448</v>
      </c>
      <c r="W71" s="5">
        <f t="shared" si="18"/>
        <v>2.3528944821123877E-2</v>
      </c>
      <c r="X71" s="5" t="str">
        <f t="shared" si="19"/>
        <v>STABLE</v>
      </c>
      <c r="Y71" s="72" t="str">
        <f t="shared" si="20"/>
        <v>PAID</v>
      </c>
      <c r="Z71" s="72" t="s">
        <v>1331</v>
      </c>
      <c r="AA71" s="72" t="s">
        <v>1331</v>
      </c>
      <c r="AB71" s="304" t="s">
        <v>3505</v>
      </c>
      <c r="AC71" s="72"/>
      <c r="AD71" s="72"/>
      <c r="AE71" s="308"/>
      <c r="AF71" s="309" t="s">
        <v>1130</v>
      </c>
      <c r="AG71" s="7" t="s">
        <v>1130</v>
      </c>
      <c r="AH71" s="72" t="s">
        <v>809</v>
      </c>
      <c r="AI71" s="7" t="s">
        <v>1130</v>
      </c>
      <c r="AJ71" s="7" t="s">
        <v>1130</v>
      </c>
      <c r="AK71" s="7" t="s">
        <v>1130</v>
      </c>
      <c r="AL71" s="7">
        <v>10287</v>
      </c>
      <c r="AM71" s="255">
        <v>106268</v>
      </c>
      <c r="AN71" s="258">
        <v>57</v>
      </c>
      <c r="AO71" s="306">
        <v>73</v>
      </c>
      <c r="AP71" s="306" t="str">
        <f t="shared" si="21"/>
        <v>FLOW</v>
      </c>
      <c r="AQ71" s="306"/>
      <c r="AR71" s="306"/>
      <c r="AS71" s="306"/>
      <c r="AT71" s="306"/>
      <c r="AU71" s="72" t="s">
        <v>944</v>
      </c>
      <c r="AV71" s="310" t="s">
        <v>812</v>
      </c>
      <c r="AW71" s="304" t="s">
        <v>813</v>
      </c>
      <c r="AX71" s="311">
        <v>45896</v>
      </c>
      <c r="AY71" s="72">
        <v>36</v>
      </c>
      <c r="AZ71" s="72" t="s">
        <v>1743</v>
      </c>
      <c r="BA71" s="7" t="s">
        <v>3514</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v>1</v>
      </c>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5</v>
      </c>
      <c r="ES71" s="72">
        <f t="shared" si="23"/>
        <v>1</v>
      </c>
      <c r="ET71" s="72" t="s">
        <v>1112</v>
      </c>
      <c r="EU71" s="7" t="s">
        <v>2415</v>
      </c>
      <c r="EV71" s="7" t="s">
        <v>1111</v>
      </c>
      <c r="EW71" s="7" t="e">
        <v>#N/A</v>
      </c>
      <c r="EX71" s="183" t="e">
        <v>#N/A</v>
      </c>
      <c r="EY71" s="313" t="e">
        <v>#N/A</v>
      </c>
      <c r="EZ71" s="313"/>
      <c r="FA71" s="183"/>
      <c r="FB71" s="313"/>
      <c r="FC71" s="7"/>
      <c r="FD71" s="7" t="s">
        <v>3086</v>
      </c>
      <c r="FE71" s="7">
        <f t="shared" si="24"/>
        <v>4525</v>
      </c>
      <c r="FF71" s="72">
        <f t="shared" si="25"/>
        <v>13478</v>
      </c>
      <c r="FG71" t="s">
        <v>3516</v>
      </c>
    </row>
    <row r="72" spans="1:163" ht="17.25">
      <c r="A72" s="72">
        <v>466598110</v>
      </c>
      <c r="B72" s="304" t="s">
        <v>2172</v>
      </c>
      <c r="C72" s="72" t="s">
        <v>1776</v>
      </c>
      <c r="D72" s="72" t="s">
        <v>2348</v>
      </c>
      <c r="E72" s="72">
        <v>12470</v>
      </c>
      <c r="F72" s="72"/>
      <c r="G72" s="306"/>
      <c r="H72" s="306" t="s">
        <v>1142</v>
      </c>
      <c r="I72" s="72">
        <v>7689</v>
      </c>
      <c r="J72" s="72">
        <v>2788.34</v>
      </c>
      <c r="K72" s="258">
        <f t="shared" si="14"/>
        <v>2900.34</v>
      </c>
      <c r="L72" s="258">
        <f t="shared" si="15"/>
        <v>-1800.6599999999999</v>
      </c>
      <c r="M72" s="307">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8"/>
      <c r="AF72" s="309"/>
      <c r="AG72" s="7"/>
      <c r="AH72" s="72" t="s">
        <v>890</v>
      </c>
      <c r="AI72" s="7"/>
      <c r="AJ72" s="7"/>
      <c r="AK72" s="7"/>
      <c r="AL72" s="7">
        <v>4250.34</v>
      </c>
      <c r="AM72" s="255">
        <v>105541.34</v>
      </c>
      <c r="AN72" s="258">
        <v>27</v>
      </c>
      <c r="AO72" s="306">
        <v>0</v>
      </c>
      <c r="AP72" s="306" t="str">
        <f t="shared" si="21"/>
        <v>RB</v>
      </c>
      <c r="AQ72" s="306"/>
      <c r="AR72" s="306"/>
      <c r="AS72" s="306"/>
      <c r="AT72" s="306"/>
      <c r="AU72" s="72" t="s">
        <v>1130</v>
      </c>
      <c r="AV72" s="310" t="s">
        <v>2314</v>
      </c>
      <c r="AW72" s="304" t="s">
        <v>169</v>
      </c>
      <c r="AX72" s="311">
        <v>45867</v>
      </c>
      <c r="AY72" s="72">
        <v>24</v>
      </c>
      <c r="AZ72" s="72" t="s">
        <v>2058</v>
      </c>
      <c r="BA72" s="7" t="s">
        <v>3513</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1127</v>
      </c>
      <c r="EU72" s="7" t="s">
        <v>2416</v>
      </c>
      <c r="EV72" s="7" t="s">
        <v>1111</v>
      </c>
      <c r="EW72" s="7" t="s">
        <v>1830</v>
      </c>
      <c r="EX72" s="183" t="s">
        <v>1891</v>
      </c>
      <c r="EY72" s="313">
        <v>46184</v>
      </c>
      <c r="EZ72" s="313"/>
      <c r="FA72" s="183"/>
      <c r="FB72" s="313"/>
      <c r="FC72" s="7"/>
      <c r="FD72" s="7" t="s">
        <v>3103</v>
      </c>
      <c r="FE72" s="7">
        <f t="shared" si="24"/>
        <v>2900.34</v>
      </c>
      <c r="FF72" s="72">
        <f t="shared" si="25"/>
        <v>10669.34</v>
      </c>
      <c r="FG72" t="s">
        <v>3516</v>
      </c>
    </row>
    <row r="73" spans="1:163" ht="17.25">
      <c r="A73" s="72">
        <v>466828544</v>
      </c>
      <c r="B73" s="304" t="s">
        <v>774</v>
      </c>
      <c r="C73" s="72"/>
      <c r="D73" s="72"/>
      <c r="E73" s="72"/>
      <c r="F73" s="72"/>
      <c r="G73" s="306"/>
      <c r="H73" s="306"/>
      <c r="I73" s="72">
        <v>4837</v>
      </c>
      <c r="J73" s="72">
        <v>24185</v>
      </c>
      <c r="K73" s="258">
        <f t="shared" si="14"/>
        <v>5770</v>
      </c>
      <c r="L73" s="258">
        <f t="shared" si="15"/>
        <v>30348</v>
      </c>
      <c r="M73" s="315">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3505</v>
      </c>
      <c r="AC73" s="72"/>
      <c r="AD73" s="72" t="s">
        <v>3023</v>
      </c>
      <c r="AE73" s="308"/>
      <c r="AF73" s="309" t="s">
        <v>1798</v>
      </c>
      <c r="AG73" s="7" t="s">
        <v>1130</v>
      </c>
      <c r="AH73" s="72" t="s">
        <v>772</v>
      </c>
      <c r="AI73" s="7" t="s">
        <v>1130</v>
      </c>
      <c r="AJ73" s="7" t="s">
        <v>1130</v>
      </c>
      <c r="AK73" s="7" t="s">
        <v>1130</v>
      </c>
      <c r="AL73" s="7">
        <v>28267</v>
      </c>
      <c r="AM73" s="255">
        <v>105045</v>
      </c>
      <c r="AN73" s="258">
        <v>147</v>
      </c>
      <c r="AO73" s="306">
        <v>163</v>
      </c>
      <c r="AP73" s="306" t="str">
        <f t="shared" si="21"/>
        <v>FLOW</v>
      </c>
      <c r="AQ73" s="306"/>
      <c r="AR73" s="306"/>
      <c r="AS73" s="306"/>
      <c r="AT73" s="306"/>
      <c r="AU73" s="72" t="s">
        <v>944</v>
      </c>
      <c r="AV73" s="310" t="s">
        <v>775</v>
      </c>
      <c r="AW73" s="304" t="s">
        <v>68</v>
      </c>
      <c r="AX73" s="311">
        <v>45906</v>
      </c>
      <c r="AY73" s="72">
        <v>30</v>
      </c>
      <c r="AZ73" s="72" t="s">
        <v>1743</v>
      </c>
      <c r="BA73" s="7" t="s">
        <v>3513</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1117</v>
      </c>
      <c r="EU73" s="7" t="s">
        <v>2417</v>
      </c>
      <c r="EV73" s="7" t="s">
        <v>1111</v>
      </c>
      <c r="EW73" s="7" t="s">
        <v>1802</v>
      </c>
      <c r="EX73" s="183" t="s">
        <v>1811</v>
      </c>
      <c r="EY73" s="313">
        <v>46180</v>
      </c>
      <c r="EZ73" s="313"/>
      <c r="FA73" s="183"/>
      <c r="FB73" s="313"/>
      <c r="FC73" s="7"/>
      <c r="FD73" s="7" t="s">
        <v>3104</v>
      </c>
      <c r="FE73" s="7">
        <f t="shared" si="24"/>
        <v>5770</v>
      </c>
      <c r="FF73" s="72">
        <f t="shared" si="25"/>
        <v>30348</v>
      </c>
      <c r="FG73" t="s">
        <v>3516</v>
      </c>
    </row>
    <row r="74" spans="1:163" ht="17.25">
      <c r="A74" s="72">
        <v>467457662</v>
      </c>
      <c r="B74" s="304" t="s">
        <v>327</v>
      </c>
      <c r="C74" s="72"/>
      <c r="D74" s="72"/>
      <c r="E74" s="72"/>
      <c r="F74" s="72"/>
      <c r="G74" s="306"/>
      <c r="H74" s="306"/>
      <c r="I74" s="72">
        <v>3882</v>
      </c>
      <c r="J74" s="72">
        <v>18413</v>
      </c>
      <c r="K74" s="258">
        <f t="shared" si="14"/>
        <v>3465</v>
      </c>
      <c r="L74" s="258">
        <f t="shared" si="15"/>
        <v>23183</v>
      </c>
      <c r="M74" s="315">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8"/>
      <c r="AF74" s="309" t="s">
        <v>1798</v>
      </c>
      <c r="AG74" s="7" t="s">
        <v>1130</v>
      </c>
      <c r="AH74" s="72" t="s">
        <v>326</v>
      </c>
      <c r="AI74" s="7" t="s">
        <v>1130</v>
      </c>
      <c r="AJ74" s="7" t="s">
        <v>1130</v>
      </c>
      <c r="AK74" s="7" t="s">
        <v>1130</v>
      </c>
      <c r="AL74" s="7">
        <v>21243</v>
      </c>
      <c r="AM74" s="255">
        <v>104460</v>
      </c>
      <c r="AN74" s="258">
        <v>147</v>
      </c>
      <c r="AO74" s="306">
        <v>163</v>
      </c>
      <c r="AP74" s="306" t="str">
        <f t="shared" si="21"/>
        <v>FLOW</v>
      </c>
      <c r="AQ74" s="306"/>
      <c r="AR74" s="306"/>
      <c r="AS74" s="306"/>
      <c r="AT74" s="306"/>
      <c r="AU74" s="72" t="s">
        <v>944</v>
      </c>
      <c r="AV74" s="310" t="s">
        <v>328</v>
      </c>
      <c r="AW74" s="304" t="s">
        <v>304</v>
      </c>
      <c r="AX74" s="311">
        <v>46009</v>
      </c>
      <c r="AY74" s="72">
        <v>36</v>
      </c>
      <c r="AZ74" s="72" t="s">
        <v>1743</v>
      </c>
      <c r="BA74" s="7" t="s">
        <v>3514</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1125</v>
      </c>
      <c r="EU74" s="7" t="s">
        <v>2418</v>
      </c>
      <c r="EV74" s="7" t="s">
        <v>1111</v>
      </c>
      <c r="EW74" s="7" t="s">
        <v>1809</v>
      </c>
      <c r="EX74" s="183" t="s">
        <v>1855</v>
      </c>
      <c r="EY74" s="313">
        <v>46182</v>
      </c>
      <c r="EZ74" s="313"/>
      <c r="FA74" s="183"/>
      <c r="FB74" s="313"/>
      <c r="FC74" s="7"/>
      <c r="FD74" s="7" t="s">
        <v>3105</v>
      </c>
      <c r="FE74" s="7">
        <f t="shared" si="24"/>
        <v>3465</v>
      </c>
      <c r="FF74" s="72">
        <f t="shared" si="25"/>
        <v>23183</v>
      </c>
      <c r="FG74" t="s">
        <v>3516</v>
      </c>
    </row>
    <row r="75" spans="1:163" ht="17.25">
      <c r="A75" s="72">
        <v>460748946</v>
      </c>
      <c r="B75" s="304" t="s">
        <v>341</v>
      </c>
      <c r="C75" s="72"/>
      <c r="D75" s="72"/>
      <c r="E75" s="72"/>
      <c r="F75" s="72"/>
      <c r="G75" s="306"/>
      <c r="H75" s="306"/>
      <c r="I75" s="72">
        <v>6124</v>
      </c>
      <c r="J75" s="72">
        <v>6092</v>
      </c>
      <c r="K75" s="258">
        <f t="shared" si="14"/>
        <v>6205</v>
      </c>
      <c r="L75" s="258">
        <f t="shared" si="15"/>
        <v>12450</v>
      </c>
      <c r="M75" s="307">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3505</v>
      </c>
      <c r="AC75" s="72"/>
      <c r="AD75" s="72" t="s">
        <v>3020</v>
      </c>
      <c r="AE75" s="308"/>
      <c r="AF75" s="309" t="s">
        <v>1130</v>
      </c>
      <c r="AG75" s="7" t="s">
        <v>1130</v>
      </c>
      <c r="AH75" s="72" t="s">
        <v>342</v>
      </c>
      <c r="AI75" s="7" t="s">
        <v>1130</v>
      </c>
      <c r="AJ75" s="7" t="s">
        <v>1130</v>
      </c>
      <c r="AK75" s="7" t="s">
        <v>1130</v>
      </c>
      <c r="AL75" s="7">
        <v>11832</v>
      </c>
      <c r="AM75" s="255">
        <v>104436.2</v>
      </c>
      <c r="AN75" s="258">
        <v>27</v>
      </c>
      <c r="AO75" s="306">
        <v>43</v>
      </c>
      <c r="AP75" s="306" t="str">
        <f t="shared" si="21"/>
        <v>FLOW</v>
      </c>
      <c r="AQ75" s="306"/>
      <c r="AR75" s="306"/>
      <c r="AS75" s="306"/>
      <c r="AT75" s="306"/>
      <c r="AU75" s="72" t="s">
        <v>1794</v>
      </c>
      <c r="AV75" s="310" t="s">
        <v>343</v>
      </c>
      <c r="AW75" s="304" t="s">
        <v>207</v>
      </c>
      <c r="AX75" s="311">
        <v>45247</v>
      </c>
      <c r="AY75" s="72">
        <v>48</v>
      </c>
      <c r="AZ75" s="72" t="s">
        <v>1743</v>
      </c>
      <c r="BA75" s="7" t="s">
        <v>3513</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1</v>
      </c>
      <c r="ES75" s="72">
        <f t="shared" si="23"/>
        <v>1</v>
      </c>
      <c r="ET75" s="72" t="s">
        <v>1117</v>
      </c>
      <c r="EU75" s="7" t="s">
        <v>2419</v>
      </c>
      <c r="EV75" s="7" t="s">
        <v>1111</v>
      </c>
      <c r="EW75" s="7" t="s">
        <v>1802</v>
      </c>
      <c r="EX75" s="183" t="s">
        <v>1811</v>
      </c>
      <c r="EY75" s="313">
        <v>46179</v>
      </c>
      <c r="EZ75" s="313"/>
      <c r="FA75" s="183"/>
      <c r="FB75" s="313"/>
      <c r="FC75" s="7"/>
      <c r="FD75" s="7" t="s">
        <v>3106</v>
      </c>
      <c r="FE75" s="7">
        <f t="shared" si="24"/>
        <v>6205</v>
      </c>
      <c r="FF75" s="72">
        <f t="shared" si="25"/>
        <v>12450</v>
      </c>
      <c r="FG75" t="s">
        <v>3516</v>
      </c>
    </row>
    <row r="76" spans="1:163" ht="17.25">
      <c r="A76" s="72">
        <v>465745229</v>
      </c>
      <c r="B76" s="304" t="s">
        <v>2145</v>
      </c>
      <c r="C76" s="72"/>
      <c r="D76" s="72"/>
      <c r="E76" s="72"/>
      <c r="F76" s="72"/>
      <c r="G76" s="306"/>
      <c r="H76" s="306" t="s">
        <v>3549</v>
      </c>
      <c r="I76" s="72">
        <v>5140</v>
      </c>
      <c r="J76" s="72">
        <v>3427</v>
      </c>
      <c r="K76" s="258">
        <f t="shared" ref="K76:K107" si="27">IF((J76+R76)&lt;=I76+R76,(J76+R76),((I76-(I76*(M76+1)-(I76+J76)))+R76))</f>
        <v>3476</v>
      </c>
      <c r="L76" s="258">
        <f t="shared" si="15"/>
        <v>8691</v>
      </c>
      <c r="M76" s="307">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8"/>
      <c r="AF76" s="309"/>
      <c r="AG76" s="7"/>
      <c r="AH76" s="72" t="s">
        <v>1444</v>
      </c>
      <c r="AI76" s="7"/>
      <c r="AJ76" s="7"/>
      <c r="AK76" s="7"/>
      <c r="AL76" s="7">
        <v>4566</v>
      </c>
      <c r="AM76" s="255">
        <v>103018</v>
      </c>
      <c r="AN76" s="258">
        <v>27</v>
      </c>
      <c r="AO76" s="306">
        <v>12</v>
      </c>
      <c r="AP76" s="306" t="str">
        <f t="shared" si="21"/>
        <v>STABLE</v>
      </c>
      <c r="AQ76" s="306"/>
      <c r="AR76" s="306"/>
      <c r="AS76" s="306"/>
      <c r="AT76" s="306"/>
      <c r="AU76" s="72" t="s">
        <v>1130</v>
      </c>
      <c r="AV76" s="310" t="s">
        <v>2289</v>
      </c>
      <c r="AW76" s="304" t="s">
        <v>169</v>
      </c>
      <c r="AX76" s="311">
        <v>45737</v>
      </c>
      <c r="AY76" s="72">
        <v>36</v>
      </c>
      <c r="AZ76" s="72" t="s">
        <v>2058</v>
      </c>
      <c r="BA76" s="7" t="s">
        <v>3513</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1117</v>
      </c>
      <c r="EU76" s="7" t="s">
        <v>2420</v>
      </c>
      <c r="EV76" s="7" t="s">
        <v>1111</v>
      </c>
      <c r="EW76" s="7" t="s">
        <v>1802</v>
      </c>
      <c r="EX76" s="183" t="s">
        <v>1811</v>
      </c>
      <c r="EY76" s="313">
        <v>46185</v>
      </c>
      <c r="EZ76" s="313"/>
      <c r="FA76" s="183"/>
      <c r="FB76" s="313"/>
      <c r="FC76" s="7"/>
      <c r="FD76" s="7" t="s">
        <v>3064</v>
      </c>
      <c r="FE76" s="7">
        <f t="shared" si="24"/>
        <v>3476</v>
      </c>
      <c r="FF76" s="72">
        <f t="shared" si="25"/>
        <v>8691</v>
      </c>
      <c r="FG76" t="s">
        <v>3516</v>
      </c>
    </row>
    <row r="77" spans="1:163" ht="17.25">
      <c r="A77" s="72">
        <v>460017651</v>
      </c>
      <c r="B77" s="304" t="s">
        <v>134</v>
      </c>
      <c r="C77" s="72"/>
      <c r="D77" s="72"/>
      <c r="E77" s="72"/>
      <c r="F77" s="72"/>
      <c r="G77" s="306"/>
      <c r="H77" s="306"/>
      <c r="I77" s="72">
        <v>6422</v>
      </c>
      <c r="J77" s="72">
        <v>5738</v>
      </c>
      <c r="K77" s="258">
        <f t="shared" si="27"/>
        <v>5871</v>
      </c>
      <c r="L77" s="258">
        <f t="shared" si="15"/>
        <v>12428</v>
      </c>
      <c r="M77" s="307">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8"/>
      <c r="AF77" s="309" t="s">
        <v>1130</v>
      </c>
      <c r="AG77" s="7" t="s">
        <v>1130</v>
      </c>
      <c r="AH77" s="72" t="s">
        <v>113</v>
      </c>
      <c r="AI77" s="7" t="s">
        <v>1130</v>
      </c>
      <c r="AJ77" s="7" t="s">
        <v>1130</v>
      </c>
      <c r="AK77" s="7" t="s">
        <v>1130</v>
      </c>
      <c r="AL77" s="7">
        <v>12171</v>
      </c>
      <c r="AM77" s="255">
        <v>102160.12</v>
      </c>
      <c r="AN77" s="258">
        <v>27</v>
      </c>
      <c r="AO77" s="306">
        <v>43</v>
      </c>
      <c r="AP77" s="306" t="str">
        <f t="shared" si="21"/>
        <v>FLOW</v>
      </c>
      <c r="AQ77" s="306"/>
      <c r="AR77" s="306"/>
      <c r="AS77" s="306"/>
      <c r="AT77" s="306"/>
      <c r="AU77" s="72" t="s">
        <v>1794</v>
      </c>
      <c r="AV77" s="310" t="s">
        <v>135</v>
      </c>
      <c r="AW77" s="304" t="s">
        <v>136</v>
      </c>
      <c r="AX77" s="311">
        <v>45205</v>
      </c>
      <c r="AY77" s="72">
        <v>48</v>
      </c>
      <c r="AZ77" s="72" t="s">
        <v>1743</v>
      </c>
      <c r="BA77" s="7" t="s">
        <v>3514</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1122</v>
      </c>
      <c r="EU77" s="7" t="s">
        <v>2421</v>
      </c>
      <c r="EV77" s="7" t="s">
        <v>1111</v>
      </c>
      <c r="EW77" s="7" t="s">
        <v>1807</v>
      </c>
      <c r="EX77" s="183" t="s">
        <v>1856</v>
      </c>
      <c r="EY77" s="313">
        <v>46193</v>
      </c>
      <c r="EZ77" s="313"/>
      <c r="FA77" s="183"/>
      <c r="FB77" s="313"/>
      <c r="FC77" s="7"/>
      <c r="FD77" s="7" t="s">
        <v>3107</v>
      </c>
      <c r="FE77" s="7">
        <f t="shared" si="24"/>
        <v>5871</v>
      </c>
      <c r="FF77" s="72">
        <f t="shared" si="25"/>
        <v>12428</v>
      </c>
      <c r="FG77" t="s">
        <v>3516</v>
      </c>
    </row>
    <row r="78" spans="1:163" ht="17.25">
      <c r="A78" s="72">
        <v>462727406</v>
      </c>
      <c r="B78" s="304" t="s">
        <v>883</v>
      </c>
      <c r="C78" s="72"/>
      <c r="D78" s="72"/>
      <c r="E78" s="72"/>
      <c r="F78" s="72"/>
      <c r="G78" s="306"/>
      <c r="H78" s="306"/>
      <c r="I78" s="72">
        <v>4932</v>
      </c>
      <c r="J78" s="72">
        <v>4691</v>
      </c>
      <c r="K78" s="258">
        <f t="shared" si="27"/>
        <v>4813</v>
      </c>
      <c r="L78" s="258">
        <f t="shared" si="15"/>
        <v>9853</v>
      </c>
      <c r="M78" s="307">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8"/>
      <c r="AF78" s="309" t="s">
        <v>1130</v>
      </c>
      <c r="AG78" s="7" t="s">
        <v>1130</v>
      </c>
      <c r="AH78" s="72" t="s">
        <v>882</v>
      </c>
      <c r="AI78" s="7" t="s">
        <v>1130</v>
      </c>
      <c r="AJ78" s="7" t="s">
        <v>1130</v>
      </c>
      <c r="AK78" s="7" t="s">
        <v>1130</v>
      </c>
      <c r="AL78" s="7">
        <v>5713</v>
      </c>
      <c r="AM78" s="255">
        <v>101932</v>
      </c>
      <c r="AN78" s="258">
        <v>27</v>
      </c>
      <c r="AO78" s="306">
        <v>43</v>
      </c>
      <c r="AP78" s="306" t="str">
        <f t="shared" si="21"/>
        <v>FLOW</v>
      </c>
      <c r="AQ78" s="306"/>
      <c r="AR78" s="306"/>
      <c r="AS78" s="306"/>
      <c r="AT78" s="306"/>
      <c r="AU78" s="72" t="s">
        <v>1794</v>
      </c>
      <c r="AV78" s="310" t="s">
        <v>884</v>
      </c>
      <c r="AW78" s="304" t="s">
        <v>471</v>
      </c>
      <c r="AX78" s="311">
        <v>45411</v>
      </c>
      <c r="AY78" s="72">
        <v>48</v>
      </c>
      <c r="AZ78" s="72" t="s">
        <v>1743</v>
      </c>
      <c r="BA78" s="7" t="s">
        <v>3514</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1126</v>
      </c>
      <c r="EU78" s="7" t="s">
        <v>2422</v>
      </c>
      <c r="EV78" s="7" t="s">
        <v>1111</v>
      </c>
      <c r="EW78" s="7" t="s">
        <v>1807</v>
      </c>
      <c r="EX78" s="183" t="s">
        <v>1816</v>
      </c>
      <c r="EY78" s="313">
        <v>46197</v>
      </c>
      <c r="EZ78" s="313"/>
      <c r="FA78" s="183"/>
      <c r="FB78" s="313"/>
      <c r="FC78" s="7"/>
      <c r="FD78" s="7" t="s">
        <v>3108</v>
      </c>
      <c r="FE78" s="7">
        <f t="shared" si="24"/>
        <v>4813</v>
      </c>
      <c r="FF78" s="72">
        <f t="shared" si="25"/>
        <v>9853</v>
      </c>
      <c r="FG78" t="s">
        <v>3516</v>
      </c>
    </row>
    <row r="79" spans="1:163" ht="17.25">
      <c r="A79" s="72">
        <v>466324484</v>
      </c>
      <c r="B79" s="304" t="s">
        <v>2122</v>
      </c>
      <c r="C79" s="72"/>
      <c r="D79" s="72"/>
      <c r="E79" s="72"/>
      <c r="F79" s="72"/>
      <c r="G79" s="306"/>
      <c r="H79" s="306"/>
      <c r="I79" s="72">
        <v>4811</v>
      </c>
      <c r="J79" s="72">
        <v>4625</v>
      </c>
      <c r="K79" s="258">
        <f t="shared" si="27"/>
        <v>4706</v>
      </c>
      <c r="L79" s="258">
        <f t="shared" si="15"/>
        <v>9603</v>
      </c>
      <c r="M79" s="307">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8"/>
      <c r="AF79" s="309"/>
      <c r="AG79" s="7"/>
      <c r="AH79" s="72" t="s">
        <v>585</v>
      </c>
      <c r="AI79" s="7"/>
      <c r="AJ79" s="7"/>
      <c r="AK79" s="7"/>
      <c r="AL79" s="7">
        <v>7406</v>
      </c>
      <c r="AM79" s="255">
        <v>101894</v>
      </c>
      <c r="AN79" s="258">
        <v>27</v>
      </c>
      <c r="AO79" s="306">
        <v>43</v>
      </c>
      <c r="AP79" s="306" t="str">
        <f t="shared" si="21"/>
        <v>FLOW</v>
      </c>
      <c r="AQ79" s="306"/>
      <c r="AR79" s="306"/>
      <c r="AS79" s="306"/>
      <c r="AT79" s="306"/>
      <c r="AU79" s="72" t="s">
        <v>1130</v>
      </c>
      <c r="AV79" s="310" t="s">
        <v>2266</v>
      </c>
      <c r="AW79" s="304" t="s">
        <v>2334</v>
      </c>
      <c r="AX79" s="311">
        <v>45821</v>
      </c>
      <c r="AY79" s="72">
        <v>36</v>
      </c>
      <c r="AZ79" s="72" t="s">
        <v>2058</v>
      </c>
      <c r="BA79" s="7" t="s">
        <v>3514</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1112</v>
      </c>
      <c r="EU79" s="7" t="s">
        <v>2423</v>
      </c>
      <c r="EV79" s="7" t="s">
        <v>1111</v>
      </c>
      <c r="EW79" s="7" t="e">
        <v>#N/A</v>
      </c>
      <c r="EX79" s="183" t="e">
        <v>#N/A</v>
      </c>
      <c r="EY79" s="313" t="e">
        <v>#N/A</v>
      </c>
      <c r="EZ79" s="313"/>
      <c r="FA79" s="183"/>
      <c r="FB79" s="313"/>
      <c r="FC79" s="7"/>
      <c r="FD79" s="7" t="s">
        <v>3109</v>
      </c>
      <c r="FE79" s="7">
        <f t="shared" si="24"/>
        <v>4706</v>
      </c>
      <c r="FF79" s="72">
        <f t="shared" si="25"/>
        <v>9603</v>
      </c>
      <c r="FG79" t="s">
        <v>3517</v>
      </c>
    </row>
    <row r="80" spans="1:163" ht="17.25">
      <c r="A80" s="72">
        <v>467633570</v>
      </c>
      <c r="B80" s="304" t="s">
        <v>1386</v>
      </c>
      <c r="C80" s="72"/>
      <c r="D80" s="72"/>
      <c r="E80" s="72"/>
      <c r="F80" s="72"/>
      <c r="G80" s="306"/>
      <c r="H80" s="306"/>
      <c r="I80" s="72">
        <v>3185</v>
      </c>
      <c r="J80" s="72">
        <v>3120</v>
      </c>
      <c r="K80" s="258">
        <f t="shared" si="27"/>
        <v>3174</v>
      </c>
      <c r="L80" s="258">
        <f t="shared" si="15"/>
        <v>6459</v>
      </c>
      <c r="M80" s="307">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3613</v>
      </c>
      <c r="AC80" s="72"/>
      <c r="AD80" s="72" t="s">
        <v>3022</v>
      </c>
      <c r="AE80" s="308"/>
      <c r="AF80" s="309" t="s">
        <v>1130</v>
      </c>
      <c r="AG80" s="7" t="s">
        <v>1130</v>
      </c>
      <c r="AH80" s="72" t="s">
        <v>386</v>
      </c>
      <c r="AI80" s="7" t="s">
        <v>1130</v>
      </c>
      <c r="AJ80" s="7" t="s">
        <v>1130</v>
      </c>
      <c r="AK80" s="7" t="s">
        <v>1130</v>
      </c>
      <c r="AL80" s="7">
        <v>4074</v>
      </c>
      <c r="AM80" s="255">
        <v>100905</v>
      </c>
      <c r="AN80" s="258">
        <v>27</v>
      </c>
      <c r="AO80" s="306">
        <v>43</v>
      </c>
      <c r="AP80" s="306" t="str">
        <f t="shared" si="21"/>
        <v>FLOW</v>
      </c>
      <c r="AQ80" s="306"/>
      <c r="AR80" s="306"/>
      <c r="AS80" s="306"/>
      <c r="AT80" s="306"/>
      <c r="AU80" s="72" t="s">
        <v>1794</v>
      </c>
      <c r="AV80" s="310" t="s">
        <v>1387</v>
      </c>
      <c r="AW80" s="304" t="s">
        <v>360</v>
      </c>
      <c r="AX80" s="311">
        <v>46044</v>
      </c>
      <c r="AY80" s="72">
        <v>48</v>
      </c>
      <c r="AZ80" s="72" t="s">
        <v>1743</v>
      </c>
      <c r="BA80" s="7" t="s">
        <v>3513</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1116</v>
      </c>
      <c r="EU80" s="7" t="s">
        <v>2424</v>
      </c>
      <c r="EV80" s="7" t="s">
        <v>1111</v>
      </c>
      <c r="EW80" s="7" t="e">
        <v>#N/A</v>
      </c>
      <c r="EX80" s="183" t="e">
        <v>#N/A</v>
      </c>
      <c r="EY80" s="313" t="e">
        <v>#N/A</v>
      </c>
      <c r="EZ80" s="313"/>
      <c r="FA80" s="183"/>
      <c r="FB80" s="313"/>
      <c r="FC80" s="7"/>
      <c r="FD80" s="7" t="s">
        <v>3110</v>
      </c>
      <c r="FE80" s="7">
        <f t="shared" si="24"/>
        <v>3174</v>
      </c>
      <c r="FF80" s="72">
        <f t="shared" si="25"/>
        <v>6459</v>
      </c>
      <c r="FG80" t="s">
        <v>3517</v>
      </c>
    </row>
    <row r="81" spans="1:163" ht="17.25">
      <c r="A81" s="72">
        <v>461001866</v>
      </c>
      <c r="B81" s="304" t="s">
        <v>604</v>
      </c>
      <c r="C81" s="72" t="s">
        <v>1776</v>
      </c>
      <c r="D81" s="72" t="s">
        <v>1777</v>
      </c>
      <c r="E81" s="72">
        <v>6000</v>
      </c>
      <c r="F81" s="72"/>
      <c r="G81" s="306"/>
      <c r="H81" s="306"/>
      <c r="I81" s="72">
        <v>5309</v>
      </c>
      <c r="J81" s="72">
        <v>15835</v>
      </c>
      <c r="K81" s="258">
        <f t="shared" si="27"/>
        <v>5767</v>
      </c>
      <c r="L81" s="258">
        <f t="shared" si="15"/>
        <v>15756</v>
      </c>
      <c r="M81" s="315">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8"/>
      <c r="AF81" s="309" t="s">
        <v>1798</v>
      </c>
      <c r="AG81" s="7" t="s">
        <v>1130</v>
      </c>
      <c r="AH81" s="72" t="s">
        <v>600</v>
      </c>
      <c r="AI81" s="7" t="s">
        <v>1130</v>
      </c>
      <c r="AJ81" s="7" t="s">
        <v>1130</v>
      </c>
      <c r="AK81" s="7" t="s">
        <v>1130</v>
      </c>
      <c r="AL81" s="7">
        <v>17285</v>
      </c>
      <c r="AM81" s="255">
        <v>100650</v>
      </c>
      <c r="AN81" s="258">
        <v>88</v>
      </c>
      <c r="AO81" s="306">
        <v>73</v>
      </c>
      <c r="AP81" s="306" t="str">
        <f t="shared" si="21"/>
        <v>STABLE</v>
      </c>
      <c r="AQ81" s="306"/>
      <c r="AR81" s="306"/>
      <c r="AS81" s="306"/>
      <c r="AT81" s="306"/>
      <c r="AU81" s="72" t="s">
        <v>1794</v>
      </c>
      <c r="AV81" s="310" t="s">
        <v>605</v>
      </c>
      <c r="AW81" s="304" t="s">
        <v>471</v>
      </c>
      <c r="AX81" s="311">
        <v>45265</v>
      </c>
      <c r="AY81" s="72">
        <v>48</v>
      </c>
      <c r="AZ81" s="72" t="s">
        <v>1743</v>
      </c>
      <c r="BA81" s="7" t="s">
        <v>3514</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1115</v>
      </c>
      <c r="EU81" s="7" t="s">
        <v>2425</v>
      </c>
      <c r="EV81" s="7" t="s">
        <v>1111</v>
      </c>
      <c r="EW81" s="7" t="s">
        <v>1809</v>
      </c>
      <c r="EX81" s="183" t="s">
        <v>1857</v>
      </c>
      <c r="EY81" s="313">
        <v>46175</v>
      </c>
      <c r="EZ81" s="313"/>
      <c r="FA81" s="183"/>
      <c r="FB81" s="313"/>
      <c r="FC81" s="7"/>
      <c r="FD81" s="7" t="s">
        <v>3111</v>
      </c>
      <c r="FE81" s="7">
        <f t="shared" si="24"/>
        <v>5767</v>
      </c>
      <c r="FF81" s="72">
        <f t="shared" si="25"/>
        <v>21756</v>
      </c>
      <c r="FG81" t="s">
        <v>3516</v>
      </c>
    </row>
    <row r="82" spans="1:163" ht="17.25">
      <c r="A82" s="72">
        <v>466811165</v>
      </c>
      <c r="B82" s="304" t="s">
        <v>365</v>
      </c>
      <c r="C82" s="72"/>
      <c r="D82" s="72"/>
      <c r="E82" s="72"/>
      <c r="F82" s="72"/>
      <c r="G82" s="306"/>
      <c r="H82" s="306"/>
      <c r="I82" s="72">
        <v>3919</v>
      </c>
      <c r="J82" s="72">
        <v>23514</v>
      </c>
      <c r="K82" s="258">
        <f t="shared" si="27"/>
        <v>4984</v>
      </c>
      <c r="L82" s="258">
        <f t="shared" si="15"/>
        <v>28924</v>
      </c>
      <c r="M82" s="315">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8"/>
      <c r="AF82" s="309" t="s">
        <v>1798</v>
      </c>
      <c r="AG82" s="7" t="s">
        <v>1130</v>
      </c>
      <c r="AH82" s="72" t="s">
        <v>364</v>
      </c>
      <c r="AI82" s="7" t="s">
        <v>1130</v>
      </c>
      <c r="AJ82" s="7" t="s">
        <v>1130</v>
      </c>
      <c r="AK82" s="7" t="s">
        <v>1130</v>
      </c>
      <c r="AL82" s="7">
        <v>27279</v>
      </c>
      <c r="AM82" s="255">
        <v>98817</v>
      </c>
      <c r="AN82" s="258">
        <v>178</v>
      </c>
      <c r="AO82" s="306">
        <v>194</v>
      </c>
      <c r="AP82" s="306" t="str">
        <f t="shared" si="21"/>
        <v>FLOW</v>
      </c>
      <c r="AQ82" s="306"/>
      <c r="AR82" s="306"/>
      <c r="AS82" s="306"/>
      <c r="AT82" s="306"/>
      <c r="AU82" s="72" t="s">
        <v>944</v>
      </c>
      <c r="AV82" s="310" t="s">
        <v>366</v>
      </c>
      <c r="AW82" s="304" t="s">
        <v>367</v>
      </c>
      <c r="AX82" s="311">
        <v>45903</v>
      </c>
      <c r="AY82" s="72">
        <v>36</v>
      </c>
      <c r="AZ82" s="72" t="s">
        <v>1743</v>
      </c>
      <c r="BA82" s="7" t="s">
        <v>3513</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1127</v>
      </c>
      <c r="EU82" s="7" t="s">
        <v>2426</v>
      </c>
      <c r="EV82" s="7" t="s">
        <v>1111</v>
      </c>
      <c r="EW82" s="7" t="s">
        <v>1809</v>
      </c>
      <c r="EX82" s="183" t="s">
        <v>1852</v>
      </c>
      <c r="EY82" s="313">
        <v>46176</v>
      </c>
      <c r="EZ82" s="313"/>
      <c r="FA82" s="183"/>
      <c r="FB82" s="313"/>
      <c r="FC82" s="7"/>
      <c r="FD82" s="7" t="s">
        <v>3112</v>
      </c>
      <c r="FE82" s="7">
        <f t="shared" si="24"/>
        <v>4984</v>
      </c>
      <c r="FF82" s="72">
        <f t="shared" si="25"/>
        <v>28924</v>
      </c>
      <c r="FG82" t="s">
        <v>3516</v>
      </c>
    </row>
    <row r="83" spans="1:163" ht="17.25">
      <c r="A83" s="72">
        <v>465871171</v>
      </c>
      <c r="B83" s="304" t="s">
        <v>795</v>
      </c>
      <c r="C83" s="72"/>
      <c r="D83" s="72"/>
      <c r="E83" s="72"/>
      <c r="F83" s="72"/>
      <c r="G83" s="306"/>
      <c r="H83" s="306"/>
      <c r="I83" s="72">
        <v>5153</v>
      </c>
      <c r="J83" s="72">
        <v>30744</v>
      </c>
      <c r="K83" s="258">
        <f t="shared" si="27"/>
        <v>6310</v>
      </c>
      <c r="L83" s="258">
        <f t="shared" si="15"/>
        <v>37724</v>
      </c>
      <c r="M83" s="315">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8"/>
      <c r="AF83" s="309" t="s">
        <v>1798</v>
      </c>
      <c r="AG83" s="7" t="s">
        <v>1130</v>
      </c>
      <c r="AH83" s="72" t="s">
        <v>781</v>
      </c>
      <c r="AI83" s="7" t="s">
        <v>1130</v>
      </c>
      <c r="AJ83" s="7" t="s">
        <v>1130</v>
      </c>
      <c r="AK83" s="7" t="s">
        <v>1130</v>
      </c>
      <c r="AL83" s="7">
        <v>36125</v>
      </c>
      <c r="AM83" s="255">
        <v>98358</v>
      </c>
      <c r="AN83" s="258">
        <v>178</v>
      </c>
      <c r="AO83" s="306">
        <v>194</v>
      </c>
      <c r="AP83" s="306" t="str">
        <f t="shared" si="21"/>
        <v>FLOW</v>
      </c>
      <c r="AQ83" s="306"/>
      <c r="AR83" s="306"/>
      <c r="AS83" s="306"/>
      <c r="AT83" s="306"/>
      <c r="AU83" s="72" t="s">
        <v>944</v>
      </c>
      <c r="AV83" s="310" t="s">
        <v>796</v>
      </c>
      <c r="AW83" s="304" t="s">
        <v>169</v>
      </c>
      <c r="AX83" s="311">
        <v>45754</v>
      </c>
      <c r="AY83" s="72">
        <v>30</v>
      </c>
      <c r="AZ83" s="72" t="s">
        <v>1743</v>
      </c>
      <c r="BA83" s="7" t="s">
        <v>3513</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1117</v>
      </c>
      <c r="EU83" s="7" t="s">
        <v>2427</v>
      </c>
      <c r="EV83" s="7" t="s">
        <v>1111</v>
      </c>
      <c r="EW83" s="7" t="s">
        <v>1830</v>
      </c>
      <c r="EX83" s="183" t="s">
        <v>1831</v>
      </c>
      <c r="EY83" s="313">
        <v>46177</v>
      </c>
      <c r="EZ83" s="313"/>
      <c r="FA83" s="183"/>
      <c r="FB83" s="313"/>
      <c r="FC83" s="7"/>
      <c r="FD83" s="7" t="s">
        <v>3113</v>
      </c>
      <c r="FE83" s="7">
        <f t="shared" si="24"/>
        <v>6310</v>
      </c>
      <c r="FF83" s="72">
        <f t="shared" si="25"/>
        <v>37724</v>
      </c>
      <c r="FG83" t="s">
        <v>3516</v>
      </c>
    </row>
    <row r="84" spans="1:163" ht="17.25">
      <c r="A84" s="72">
        <v>464268783</v>
      </c>
      <c r="B84" s="304" t="s">
        <v>816</v>
      </c>
      <c r="C84" s="72"/>
      <c r="D84" s="72"/>
      <c r="E84" s="72"/>
      <c r="F84" s="72"/>
      <c r="G84" s="306"/>
      <c r="H84" s="306"/>
      <c r="I84" s="72">
        <v>5443</v>
      </c>
      <c r="J84" s="72">
        <v>21603</v>
      </c>
      <c r="K84" s="258">
        <f t="shared" si="27"/>
        <v>5864</v>
      </c>
      <c r="L84" s="258">
        <f t="shared" si="15"/>
        <v>27941</v>
      </c>
      <c r="M84" s="315">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3541</v>
      </c>
      <c r="AC84" s="72"/>
      <c r="AD84" s="72" t="s">
        <v>3022</v>
      </c>
      <c r="AE84" s="308"/>
      <c r="AF84" s="309" t="s">
        <v>1798</v>
      </c>
      <c r="AG84" s="7" t="s">
        <v>1130</v>
      </c>
      <c r="AH84" s="72" t="s">
        <v>817</v>
      </c>
      <c r="AI84" s="7" t="s">
        <v>1130</v>
      </c>
      <c r="AJ84" s="7" t="s">
        <v>1130</v>
      </c>
      <c r="AK84" s="7" t="s">
        <v>1130</v>
      </c>
      <c r="AL84" s="7">
        <v>26221</v>
      </c>
      <c r="AM84" s="255">
        <v>98284</v>
      </c>
      <c r="AN84" s="258">
        <v>116</v>
      </c>
      <c r="AO84" s="306">
        <v>132</v>
      </c>
      <c r="AP84" s="306" t="str">
        <f t="shared" si="21"/>
        <v>FLOW</v>
      </c>
      <c r="AQ84" s="306"/>
      <c r="AR84" s="306"/>
      <c r="AS84" s="306"/>
      <c r="AT84" s="306"/>
      <c r="AU84" s="72" t="s">
        <v>944</v>
      </c>
      <c r="AV84" s="310" t="s">
        <v>818</v>
      </c>
      <c r="AW84" s="304" t="s">
        <v>20</v>
      </c>
      <c r="AX84" s="311">
        <v>45574</v>
      </c>
      <c r="AY84" s="72">
        <v>36</v>
      </c>
      <c r="AZ84" s="72" t="s">
        <v>1743</v>
      </c>
      <c r="BA84" s="7" t="s">
        <v>3513</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1114</v>
      </c>
      <c r="EU84" s="7" t="s">
        <v>2428</v>
      </c>
      <c r="EV84" s="7" t="s">
        <v>1111</v>
      </c>
      <c r="EW84" s="7" t="s">
        <v>1849</v>
      </c>
      <c r="EX84" s="183" t="s">
        <v>1858</v>
      </c>
      <c r="EY84" s="313">
        <v>46178</v>
      </c>
      <c r="EZ84" s="313"/>
      <c r="FA84" s="183"/>
      <c r="FB84" s="313"/>
      <c r="FC84" s="7" t="s">
        <v>3623</v>
      </c>
      <c r="FD84" s="7" t="s">
        <v>3114</v>
      </c>
      <c r="FE84" s="7">
        <f t="shared" si="24"/>
        <v>5864</v>
      </c>
      <c r="FF84" s="72">
        <f t="shared" si="25"/>
        <v>27941</v>
      </c>
      <c r="FG84" t="s">
        <v>3516</v>
      </c>
    </row>
    <row r="85" spans="1:163" ht="17.25">
      <c r="A85" s="72">
        <v>467105538</v>
      </c>
      <c r="B85" s="304" t="s">
        <v>1010</v>
      </c>
      <c r="C85" s="72"/>
      <c r="D85" s="72"/>
      <c r="E85" s="72"/>
      <c r="F85" s="72"/>
      <c r="G85" s="306"/>
      <c r="H85" s="306"/>
      <c r="I85" s="72">
        <v>4787</v>
      </c>
      <c r="J85" s="72">
        <v>4780</v>
      </c>
      <c r="K85" s="258">
        <f t="shared" si="27"/>
        <v>4849</v>
      </c>
      <c r="L85" s="258">
        <f t="shared" si="15"/>
        <v>9762</v>
      </c>
      <c r="M85" s="307">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8"/>
      <c r="AF85" s="309" t="s">
        <v>1130</v>
      </c>
      <c r="AG85" s="7" t="s">
        <v>1130</v>
      </c>
      <c r="AH85" s="72" t="s">
        <v>886</v>
      </c>
      <c r="AI85" s="7" t="s">
        <v>1130</v>
      </c>
      <c r="AJ85" s="7" t="s">
        <v>1130</v>
      </c>
      <c r="AK85" s="7" t="s">
        <v>1130</v>
      </c>
      <c r="AL85" s="7">
        <v>5749</v>
      </c>
      <c r="AM85" s="255">
        <v>96592</v>
      </c>
      <c r="AN85" s="258">
        <v>27</v>
      </c>
      <c r="AO85" s="306">
        <v>43</v>
      </c>
      <c r="AP85" s="306" t="str">
        <f t="shared" si="21"/>
        <v>FLOW</v>
      </c>
      <c r="AQ85" s="306"/>
      <c r="AR85" s="306"/>
      <c r="AS85" s="306"/>
      <c r="AT85" s="306"/>
      <c r="AU85" s="72" t="s">
        <v>1794</v>
      </c>
      <c r="AV85" s="310" t="s">
        <v>1078</v>
      </c>
      <c r="AW85" s="304" t="s">
        <v>254</v>
      </c>
      <c r="AX85" s="311">
        <v>45947</v>
      </c>
      <c r="AY85" s="72">
        <v>30</v>
      </c>
      <c r="AZ85" s="72" t="s">
        <v>1743</v>
      </c>
      <c r="BA85" s="7" t="s">
        <v>3514</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1129</v>
      </c>
      <c r="EU85" s="7" t="s">
        <v>2429</v>
      </c>
      <c r="EV85" s="7" t="s">
        <v>1111</v>
      </c>
      <c r="EW85" s="7" t="s">
        <v>1830</v>
      </c>
      <c r="EX85" s="183" t="s">
        <v>1859</v>
      </c>
      <c r="EY85" s="313">
        <v>46179</v>
      </c>
      <c r="EZ85" s="313"/>
      <c r="FA85" s="183"/>
      <c r="FB85" s="313"/>
      <c r="FC85" s="7"/>
      <c r="FD85" s="7" t="s">
        <v>3115</v>
      </c>
      <c r="FE85" s="7">
        <f t="shared" si="24"/>
        <v>4849</v>
      </c>
      <c r="FF85" s="72">
        <f t="shared" si="25"/>
        <v>9762</v>
      </c>
      <c r="FG85" t="s">
        <v>3516</v>
      </c>
    </row>
    <row r="86" spans="1:163" ht="17.25">
      <c r="A86" s="72">
        <v>466294591</v>
      </c>
      <c r="B86" s="304" t="s">
        <v>2063</v>
      </c>
      <c r="C86" s="72"/>
      <c r="D86" s="72"/>
      <c r="E86" s="72"/>
      <c r="F86" s="72"/>
      <c r="G86" s="306"/>
      <c r="H86" s="306"/>
      <c r="I86" s="72">
        <v>4490</v>
      </c>
      <c r="J86" s="72">
        <v>4374.46</v>
      </c>
      <c r="K86" s="258">
        <f t="shared" si="27"/>
        <v>4374.46</v>
      </c>
      <c r="L86" s="258">
        <f t="shared" si="15"/>
        <v>8929.4599999999991</v>
      </c>
      <c r="M86" s="307">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3505</v>
      </c>
      <c r="AC86" s="72"/>
      <c r="AD86" s="72" t="s">
        <v>3020</v>
      </c>
      <c r="AE86" s="308"/>
      <c r="AF86" s="309"/>
      <c r="AG86" s="7"/>
      <c r="AH86" s="72" t="s">
        <v>65</v>
      </c>
      <c r="AI86" s="7"/>
      <c r="AJ86" s="7"/>
      <c r="AK86" s="7"/>
      <c r="AL86" s="7">
        <v>4824.46</v>
      </c>
      <c r="AM86" s="255">
        <v>96329</v>
      </c>
      <c r="AN86" s="258">
        <v>27</v>
      </c>
      <c r="AO86" s="306">
        <v>43</v>
      </c>
      <c r="AP86" s="306" t="str">
        <f t="shared" si="21"/>
        <v>FLOW</v>
      </c>
      <c r="AQ86" s="306"/>
      <c r="AR86" s="306"/>
      <c r="AS86" s="306"/>
      <c r="AT86" s="306"/>
      <c r="AU86" s="72" t="s">
        <v>1130</v>
      </c>
      <c r="AV86" s="310" t="s">
        <v>2210</v>
      </c>
      <c r="AW86" s="304" t="s">
        <v>2322</v>
      </c>
      <c r="AX86" s="311">
        <v>45817</v>
      </c>
      <c r="AY86" s="72">
        <v>36</v>
      </c>
      <c r="AZ86" s="72" t="s">
        <v>2058</v>
      </c>
      <c r="BA86" s="7" t="s">
        <v>3513</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1124</v>
      </c>
      <c r="EU86" s="7" t="s">
        <v>2430</v>
      </c>
      <c r="EV86" s="7" t="s">
        <v>1111</v>
      </c>
      <c r="EW86" s="7" t="e">
        <v>#N/A</v>
      </c>
      <c r="EX86" s="183" t="e">
        <v>#N/A</v>
      </c>
      <c r="EY86" s="313" t="e">
        <v>#N/A</v>
      </c>
      <c r="EZ86" s="313"/>
      <c r="FA86" s="183"/>
      <c r="FB86" s="313"/>
      <c r="FC86" s="7"/>
      <c r="FD86" s="7" t="s">
        <v>3116</v>
      </c>
      <c r="FE86" s="7">
        <f t="shared" si="24"/>
        <v>4374.46</v>
      </c>
      <c r="FF86" s="72">
        <f t="shared" si="25"/>
        <v>8929.4599999999991</v>
      </c>
      <c r="FG86" t="s">
        <v>3517</v>
      </c>
    </row>
    <row r="87" spans="1:163" ht="17.25">
      <c r="A87" s="72">
        <v>464384033</v>
      </c>
      <c r="B87" s="304" t="s">
        <v>995</v>
      </c>
      <c r="C87" s="72"/>
      <c r="D87" s="72"/>
      <c r="E87" s="72"/>
      <c r="F87" s="72"/>
      <c r="G87" s="306"/>
      <c r="H87" s="306"/>
      <c r="I87" s="72">
        <v>4881</v>
      </c>
      <c r="J87" s="72">
        <v>24293</v>
      </c>
      <c r="K87" s="258">
        <f t="shared" si="27"/>
        <v>5638</v>
      </c>
      <c r="L87" s="258">
        <f t="shared" si="15"/>
        <v>30367</v>
      </c>
      <c r="M87" s="315">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3543</v>
      </c>
      <c r="AC87" s="72"/>
      <c r="AD87" s="72" t="s">
        <v>3022</v>
      </c>
      <c r="AE87" s="308"/>
      <c r="AF87" s="309" t="s">
        <v>1798</v>
      </c>
      <c r="AG87" s="7" t="s">
        <v>1130</v>
      </c>
      <c r="AH87" s="72" t="s">
        <v>241</v>
      </c>
      <c r="AI87" s="7" t="s">
        <v>1130</v>
      </c>
      <c r="AJ87" s="7" t="s">
        <v>1130</v>
      </c>
      <c r="AK87" s="7" t="s">
        <v>1130</v>
      </c>
      <c r="AL87" s="7">
        <v>30562</v>
      </c>
      <c r="AM87" s="255">
        <v>96129</v>
      </c>
      <c r="AN87" s="258">
        <v>147</v>
      </c>
      <c r="AO87" s="306">
        <v>163</v>
      </c>
      <c r="AP87" s="306" t="str">
        <f t="shared" si="21"/>
        <v>FLOW</v>
      </c>
      <c r="AQ87" s="306"/>
      <c r="AR87" s="306"/>
      <c r="AS87" s="306"/>
      <c r="AT87" s="306"/>
      <c r="AU87" s="72" t="s">
        <v>944</v>
      </c>
      <c r="AV87" s="310" t="s">
        <v>1063</v>
      </c>
      <c r="AW87" s="304" t="s">
        <v>1092</v>
      </c>
      <c r="AX87" s="311">
        <v>45586</v>
      </c>
      <c r="AY87" s="72">
        <v>36</v>
      </c>
      <c r="AZ87" s="72" t="s">
        <v>1743</v>
      </c>
      <c r="BA87" s="7" t="s">
        <v>3513</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1114</v>
      </c>
      <c r="EU87" s="7" t="s">
        <v>2431</v>
      </c>
      <c r="EV87" s="7" t="s">
        <v>1111</v>
      </c>
      <c r="EW87" s="7" t="s">
        <v>1802</v>
      </c>
      <c r="EX87" s="183" t="s">
        <v>1860</v>
      </c>
      <c r="EY87" s="313">
        <v>46178</v>
      </c>
      <c r="EZ87" s="313"/>
      <c r="FA87" s="183"/>
      <c r="FB87" s="313"/>
      <c r="FC87" s="7" t="s">
        <v>3623</v>
      </c>
      <c r="FD87" s="7" t="s">
        <v>3117</v>
      </c>
      <c r="FE87" s="7">
        <f t="shared" si="24"/>
        <v>5638</v>
      </c>
      <c r="FF87" s="72">
        <f t="shared" si="25"/>
        <v>30367</v>
      </c>
      <c r="FG87" t="s">
        <v>3516</v>
      </c>
    </row>
    <row r="88" spans="1:163" ht="17.25">
      <c r="A88" s="72">
        <v>462817786</v>
      </c>
      <c r="B88" s="304" t="s">
        <v>1514</v>
      </c>
      <c r="C88" s="72"/>
      <c r="D88" s="72"/>
      <c r="E88" s="72"/>
      <c r="F88" s="72"/>
      <c r="G88" s="306"/>
      <c r="H88" s="306"/>
      <c r="I88" s="72">
        <v>4562</v>
      </c>
      <c r="J88" s="72">
        <v>4017</v>
      </c>
      <c r="K88" s="258">
        <f t="shared" si="27"/>
        <v>4067</v>
      </c>
      <c r="L88" s="258">
        <f t="shared" si="15"/>
        <v>8689</v>
      </c>
      <c r="M88" s="307">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8"/>
      <c r="AF88" s="309" t="s">
        <v>1130</v>
      </c>
      <c r="AG88" s="7" t="s">
        <v>1130</v>
      </c>
      <c r="AH88" s="72" t="s">
        <v>1757</v>
      </c>
      <c r="AI88" s="7" t="s">
        <v>1130</v>
      </c>
      <c r="AJ88" s="7" t="s">
        <v>1130</v>
      </c>
      <c r="AK88" s="7" t="s">
        <v>1130</v>
      </c>
      <c r="AL88" s="7">
        <v>4863</v>
      </c>
      <c r="AM88" s="255">
        <v>94988</v>
      </c>
      <c r="AN88" s="258">
        <v>27</v>
      </c>
      <c r="AO88" s="306">
        <v>43</v>
      </c>
      <c r="AP88" s="306" t="str">
        <f t="shared" si="21"/>
        <v>FLOW</v>
      </c>
      <c r="AQ88" s="306"/>
      <c r="AR88" s="306"/>
      <c r="AS88" s="306"/>
      <c r="AT88" s="306"/>
      <c r="AU88" s="72" t="s">
        <v>1794</v>
      </c>
      <c r="AV88" s="310" t="s">
        <v>1627</v>
      </c>
      <c r="AW88" s="304" t="s">
        <v>1726</v>
      </c>
      <c r="AX88" s="311">
        <v>45419</v>
      </c>
      <c r="AY88" s="72">
        <v>48</v>
      </c>
      <c r="AZ88" s="72" t="s">
        <v>1743</v>
      </c>
      <c r="BA88" s="7" t="s">
        <v>3514</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1122</v>
      </c>
      <c r="EU88" s="7" t="s">
        <v>2432</v>
      </c>
      <c r="EV88" s="7" t="s">
        <v>1111</v>
      </c>
      <c r="EW88" s="7" t="s">
        <v>1804</v>
      </c>
      <c r="EX88" s="183" t="s">
        <v>1861</v>
      </c>
      <c r="EY88" s="313">
        <v>46177</v>
      </c>
      <c r="EZ88" s="313"/>
      <c r="FA88" s="183"/>
      <c r="FB88" s="313"/>
      <c r="FC88" s="7"/>
      <c r="FD88" s="7" t="s">
        <v>3118</v>
      </c>
      <c r="FE88" s="7">
        <f t="shared" si="24"/>
        <v>4067</v>
      </c>
      <c r="FF88" s="72">
        <f t="shared" si="25"/>
        <v>8689</v>
      </c>
      <c r="FG88" t="s">
        <v>3516</v>
      </c>
    </row>
    <row r="89" spans="1:163" ht="17.25">
      <c r="A89" s="72">
        <v>467440993</v>
      </c>
      <c r="B89" s="304" t="s">
        <v>1469</v>
      </c>
      <c r="C89" s="72"/>
      <c r="D89" s="72"/>
      <c r="E89" s="72"/>
      <c r="F89" s="72"/>
      <c r="G89" s="306"/>
      <c r="H89" s="306"/>
      <c r="I89" s="72">
        <v>3535</v>
      </c>
      <c r="J89" s="72">
        <v>13466</v>
      </c>
      <c r="K89" s="258">
        <f t="shared" si="27"/>
        <v>3293</v>
      </c>
      <c r="L89" s="258">
        <f t="shared" si="15"/>
        <v>17646</v>
      </c>
      <c r="M89" s="315">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8"/>
      <c r="AF89" s="309" t="s">
        <v>1798</v>
      </c>
      <c r="AG89" s="7" t="s">
        <v>1130</v>
      </c>
      <c r="AH89" s="72" t="s">
        <v>338</v>
      </c>
      <c r="AI89" s="7" t="s">
        <v>1130</v>
      </c>
      <c r="AJ89" s="7" t="s">
        <v>1130</v>
      </c>
      <c r="AK89" s="7" t="s">
        <v>1130</v>
      </c>
      <c r="AL89" s="7">
        <v>16148</v>
      </c>
      <c r="AM89" s="255">
        <v>94419</v>
      </c>
      <c r="AN89" s="258">
        <v>116</v>
      </c>
      <c r="AO89" s="306">
        <v>132</v>
      </c>
      <c r="AP89" s="306" t="str">
        <f t="shared" si="21"/>
        <v>FLOW</v>
      </c>
      <c r="AQ89" s="306"/>
      <c r="AR89" s="306"/>
      <c r="AS89" s="306"/>
      <c r="AT89" s="306"/>
      <c r="AU89" s="72" t="s">
        <v>944</v>
      </c>
      <c r="AV89" s="310"/>
      <c r="AW89" s="304" t="s">
        <v>395</v>
      </c>
      <c r="AX89" s="311">
        <v>46006</v>
      </c>
      <c r="AY89" s="72">
        <v>36</v>
      </c>
      <c r="AZ89" s="72" t="s">
        <v>1743</v>
      </c>
      <c r="BA89" s="7" t="s">
        <v>3514</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1126</v>
      </c>
      <c r="EU89" s="7" t="s">
        <v>2433</v>
      </c>
      <c r="EV89" s="7" t="s">
        <v>1111</v>
      </c>
      <c r="EW89" s="7" t="s">
        <v>1802</v>
      </c>
      <c r="EX89" s="183" t="s">
        <v>3568</v>
      </c>
      <c r="EY89" s="313">
        <v>46191</v>
      </c>
      <c r="EZ89" s="313"/>
      <c r="FA89" s="183"/>
      <c r="FB89" s="313"/>
      <c r="FC89" s="7"/>
      <c r="FD89" s="7" t="s">
        <v>3119</v>
      </c>
      <c r="FE89" s="7">
        <f t="shared" si="24"/>
        <v>3293</v>
      </c>
      <c r="FF89" s="72">
        <f t="shared" si="25"/>
        <v>17646</v>
      </c>
      <c r="FG89" t="s">
        <v>3517</v>
      </c>
    </row>
    <row r="90" spans="1:163" ht="17.25">
      <c r="A90" s="72">
        <v>466788877</v>
      </c>
      <c r="B90" s="304" t="s">
        <v>1008</v>
      </c>
      <c r="C90" s="72" t="s">
        <v>1776</v>
      </c>
      <c r="D90" s="72" t="s">
        <v>1801</v>
      </c>
      <c r="E90" s="72">
        <v>6410</v>
      </c>
      <c r="F90" s="72"/>
      <c r="G90" s="306"/>
      <c r="H90" s="306"/>
      <c r="I90" s="72">
        <v>6310</v>
      </c>
      <c r="J90" s="72">
        <v>6238</v>
      </c>
      <c r="K90" s="258">
        <f t="shared" si="27"/>
        <v>6330</v>
      </c>
      <c r="L90" s="258">
        <f t="shared" si="15"/>
        <v>6257</v>
      </c>
      <c r="M90" s="307">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8"/>
      <c r="AF90" s="309" t="s">
        <v>1130</v>
      </c>
      <c r="AG90" s="7" t="s">
        <v>1130</v>
      </c>
      <c r="AH90" s="72" t="s">
        <v>1106</v>
      </c>
      <c r="AI90" s="7" t="s">
        <v>1130</v>
      </c>
      <c r="AJ90" s="7" t="s">
        <v>1130</v>
      </c>
      <c r="AK90" s="7" t="s">
        <v>1130</v>
      </c>
      <c r="AL90" s="7">
        <v>7673</v>
      </c>
      <c r="AM90" s="255">
        <v>94401</v>
      </c>
      <c r="AN90" s="258">
        <v>27</v>
      </c>
      <c r="AO90" s="306">
        <v>12</v>
      </c>
      <c r="AP90" s="306" t="str">
        <f t="shared" si="21"/>
        <v>STABLE</v>
      </c>
      <c r="AQ90" s="306"/>
      <c r="AR90" s="306"/>
      <c r="AS90" s="306"/>
      <c r="AT90" s="306"/>
      <c r="AU90" s="72" t="s">
        <v>1794</v>
      </c>
      <c r="AV90" s="310" t="s">
        <v>1076</v>
      </c>
      <c r="AW90" s="304" t="s">
        <v>335</v>
      </c>
      <c r="AX90" s="311">
        <v>45899</v>
      </c>
      <c r="AY90" s="72">
        <v>24</v>
      </c>
      <c r="AZ90" s="72" t="s">
        <v>1743</v>
      </c>
      <c r="BA90" s="7" t="s">
        <v>3514</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1118</v>
      </c>
      <c r="EU90" s="7" t="s">
        <v>2434</v>
      </c>
      <c r="EV90" s="7" t="s">
        <v>1111</v>
      </c>
      <c r="EW90" s="7" t="s">
        <v>1804</v>
      </c>
      <c r="EX90" s="183" t="s">
        <v>1829</v>
      </c>
      <c r="EY90" s="313">
        <v>46179</v>
      </c>
      <c r="EZ90" s="313"/>
      <c r="FA90" s="183"/>
      <c r="FB90" s="313"/>
      <c r="FC90" s="7"/>
      <c r="FD90" s="7" t="s">
        <v>3120</v>
      </c>
      <c r="FE90" s="7">
        <f t="shared" si="24"/>
        <v>6330</v>
      </c>
      <c r="FF90" s="72">
        <f t="shared" si="25"/>
        <v>12667</v>
      </c>
      <c r="FG90" t="s">
        <v>3516</v>
      </c>
    </row>
    <row r="91" spans="1:163" ht="17.25">
      <c r="A91" s="72">
        <v>466775197</v>
      </c>
      <c r="B91" s="304" t="s">
        <v>447</v>
      </c>
      <c r="C91" s="72"/>
      <c r="D91" s="72"/>
      <c r="E91" s="72"/>
      <c r="F91" s="72"/>
      <c r="G91" s="306"/>
      <c r="H91" s="306"/>
      <c r="I91" s="72">
        <v>4058</v>
      </c>
      <c r="J91" s="72">
        <v>7870</v>
      </c>
      <c r="K91" s="258">
        <f t="shared" si="27"/>
        <v>4150</v>
      </c>
      <c r="L91" s="258">
        <f t="shared" si="15"/>
        <v>12455</v>
      </c>
      <c r="M91" s="315">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8"/>
      <c r="AF91" s="309" t="s">
        <v>1130</v>
      </c>
      <c r="AG91" s="7" t="s">
        <v>1130</v>
      </c>
      <c r="AH91" s="72" t="s">
        <v>448</v>
      </c>
      <c r="AI91" s="7" t="s">
        <v>1130</v>
      </c>
      <c r="AJ91" s="7" t="s">
        <v>1130</v>
      </c>
      <c r="AK91" s="7" t="s">
        <v>1130</v>
      </c>
      <c r="AL91" s="7">
        <v>11316.34</v>
      </c>
      <c r="AM91" s="255">
        <v>94243</v>
      </c>
      <c r="AN91" s="258">
        <v>57</v>
      </c>
      <c r="AO91" s="306">
        <v>73</v>
      </c>
      <c r="AP91" s="306" t="str">
        <f t="shared" si="21"/>
        <v>FLOW</v>
      </c>
      <c r="AQ91" s="306"/>
      <c r="AR91" s="306"/>
      <c r="AS91" s="306"/>
      <c r="AT91" s="306"/>
      <c r="AU91" s="72" t="s">
        <v>1794</v>
      </c>
      <c r="AV91" s="310" t="s">
        <v>449</v>
      </c>
      <c r="AW91" s="304" t="s">
        <v>259</v>
      </c>
      <c r="AX91" s="311">
        <v>45897</v>
      </c>
      <c r="AY91" s="72">
        <v>36</v>
      </c>
      <c r="AZ91" s="72" t="s">
        <v>1743</v>
      </c>
      <c r="BA91" s="7" t="s">
        <v>3514</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1112</v>
      </c>
      <c r="EU91" s="7" t="s">
        <v>2435</v>
      </c>
      <c r="EV91" s="7" t="s">
        <v>1111</v>
      </c>
      <c r="EW91" s="7" t="s">
        <v>1807</v>
      </c>
      <c r="EX91" s="183" t="s">
        <v>1816</v>
      </c>
      <c r="EY91" s="313">
        <v>46188</v>
      </c>
      <c r="EZ91" s="313"/>
      <c r="FA91" s="183"/>
      <c r="FB91" s="313"/>
      <c r="FC91" s="7"/>
      <c r="FD91" s="7" t="s">
        <v>3121</v>
      </c>
      <c r="FE91" s="7">
        <f t="shared" si="24"/>
        <v>4150</v>
      </c>
      <c r="FF91" s="72">
        <f t="shared" si="25"/>
        <v>12455</v>
      </c>
      <c r="FG91" t="s">
        <v>3516</v>
      </c>
    </row>
    <row r="92" spans="1:163" ht="17.25">
      <c r="A92" s="72">
        <v>466601702</v>
      </c>
      <c r="B92" s="304" t="s">
        <v>109</v>
      </c>
      <c r="C92" s="72"/>
      <c r="D92" s="72"/>
      <c r="E92" s="72"/>
      <c r="F92" s="72"/>
      <c r="G92" s="306"/>
      <c r="H92" s="306"/>
      <c r="I92" s="72">
        <v>3698</v>
      </c>
      <c r="J92" s="72">
        <v>18483</v>
      </c>
      <c r="K92" s="258">
        <f t="shared" si="27"/>
        <v>4234</v>
      </c>
      <c r="L92" s="258">
        <f t="shared" si="15"/>
        <v>22995</v>
      </c>
      <c r="M92" s="315">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8"/>
      <c r="AF92" s="309" t="s">
        <v>1798</v>
      </c>
      <c r="AG92" s="7" t="s">
        <v>1130</v>
      </c>
      <c r="AH92" s="72" t="s">
        <v>1768</v>
      </c>
      <c r="AI92" s="7" t="s">
        <v>1130</v>
      </c>
      <c r="AJ92" s="7" t="s">
        <v>1130</v>
      </c>
      <c r="AK92" s="7" t="s">
        <v>1130</v>
      </c>
      <c r="AL92" s="7">
        <v>21276</v>
      </c>
      <c r="AM92" s="255">
        <v>93898</v>
      </c>
      <c r="AN92" s="258">
        <v>147</v>
      </c>
      <c r="AO92" s="306">
        <v>163</v>
      </c>
      <c r="AP92" s="306" t="str">
        <f t="shared" si="21"/>
        <v>FLOW</v>
      </c>
      <c r="AQ92" s="306"/>
      <c r="AR92" s="306"/>
      <c r="AS92" s="306"/>
      <c r="AT92" s="306"/>
      <c r="AU92" s="72" t="s">
        <v>944</v>
      </c>
      <c r="AV92" s="310" t="s">
        <v>110</v>
      </c>
      <c r="AW92" s="304" t="s">
        <v>111</v>
      </c>
      <c r="AX92" s="311">
        <v>45868</v>
      </c>
      <c r="AY92" s="72">
        <v>36</v>
      </c>
      <c r="AZ92" s="72" t="s">
        <v>1743</v>
      </c>
      <c r="BA92" s="7" t="s">
        <v>3514</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1121</v>
      </c>
      <c r="EU92" s="7" t="s">
        <v>2436</v>
      </c>
      <c r="EV92" s="7" t="s">
        <v>1111</v>
      </c>
      <c r="EW92" s="7" t="s">
        <v>1802</v>
      </c>
      <c r="EX92" s="183" t="s">
        <v>1862</v>
      </c>
      <c r="EY92" s="313">
        <v>46178</v>
      </c>
      <c r="EZ92" s="313"/>
      <c r="FA92" s="183"/>
      <c r="FB92" s="313"/>
      <c r="FC92" s="7"/>
      <c r="FD92" s="7" t="s">
        <v>3122</v>
      </c>
      <c r="FE92" s="7">
        <f t="shared" si="24"/>
        <v>4234</v>
      </c>
      <c r="FF92" s="72">
        <f t="shared" si="25"/>
        <v>22995</v>
      </c>
      <c r="FG92" t="s">
        <v>3516</v>
      </c>
    </row>
    <row r="93" spans="1:163" ht="17.25">
      <c r="A93" s="72">
        <v>468046860</v>
      </c>
      <c r="B93" s="304" t="s">
        <v>1412</v>
      </c>
      <c r="C93" s="72" t="s">
        <v>1776</v>
      </c>
      <c r="D93" s="72" t="s">
        <v>1790</v>
      </c>
      <c r="E93" s="72">
        <v>3153</v>
      </c>
      <c r="F93" s="72"/>
      <c r="G93" s="306"/>
      <c r="H93" s="306" t="s">
        <v>3548</v>
      </c>
      <c r="I93" s="72">
        <v>2700</v>
      </c>
      <c r="J93" s="72">
        <v>2788</v>
      </c>
      <c r="K93" s="258">
        <f t="shared" si="27"/>
        <v>2788</v>
      </c>
      <c r="L93" s="258">
        <f t="shared" si="15"/>
        <v>2335</v>
      </c>
      <c r="M93" s="307">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8"/>
      <c r="AF93" s="309" t="s">
        <v>1130</v>
      </c>
      <c r="AG93" s="7" t="s">
        <v>1130</v>
      </c>
      <c r="AH93" s="72" t="s">
        <v>627</v>
      </c>
      <c r="AI93" s="7" t="s">
        <v>1130</v>
      </c>
      <c r="AJ93" s="7" t="s">
        <v>1130</v>
      </c>
      <c r="AK93" s="7" t="s">
        <v>1130</v>
      </c>
      <c r="AL93" s="7">
        <v>3238</v>
      </c>
      <c r="AM93" s="255">
        <v>93580</v>
      </c>
      <c r="AN93" s="258">
        <v>22</v>
      </c>
      <c r="AO93" s="306">
        <v>0</v>
      </c>
      <c r="AP93" s="306" t="str">
        <f t="shared" si="21"/>
        <v>RB</v>
      </c>
      <c r="AQ93" s="306"/>
      <c r="AR93" s="306"/>
      <c r="AS93" s="306"/>
      <c r="AT93" s="306"/>
      <c r="AU93" s="72" t="s">
        <v>1794</v>
      </c>
      <c r="AV93" s="310"/>
      <c r="AW93" s="304" t="s">
        <v>27</v>
      </c>
      <c r="AX93" s="311">
        <v>46120</v>
      </c>
      <c r="AY93" s="72">
        <v>48</v>
      </c>
      <c r="AZ93" s="72" t="s">
        <v>1743</v>
      </c>
      <c r="BA93" s="7" t="s">
        <v>3513</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1116</v>
      </c>
      <c r="EU93" s="7" t="s">
        <v>2437</v>
      </c>
      <c r="EV93" s="7" t="s">
        <v>1111</v>
      </c>
      <c r="EW93" s="7" t="s">
        <v>1807</v>
      </c>
      <c r="EX93" s="183" t="s">
        <v>1816</v>
      </c>
      <c r="EY93" s="313">
        <v>46188</v>
      </c>
      <c r="EZ93" s="313"/>
      <c r="FA93" s="183"/>
      <c r="FB93" s="313"/>
      <c r="FC93" s="7"/>
      <c r="FD93" s="7" t="s">
        <v>3123</v>
      </c>
      <c r="FE93" s="7">
        <f t="shared" si="24"/>
        <v>2788</v>
      </c>
      <c r="FF93" s="72">
        <f t="shared" si="25"/>
        <v>5488</v>
      </c>
      <c r="FG93" t="s">
        <v>3516</v>
      </c>
    </row>
    <row r="94" spans="1:163" ht="17.25">
      <c r="A94" s="72">
        <v>463343105</v>
      </c>
      <c r="B94" s="304" t="s">
        <v>187</v>
      </c>
      <c r="C94" s="72"/>
      <c r="D94" s="72"/>
      <c r="E94" s="72"/>
      <c r="F94" s="72"/>
      <c r="G94" s="306"/>
      <c r="H94" s="306"/>
      <c r="I94" s="72">
        <v>3923</v>
      </c>
      <c r="J94" s="72">
        <v>13015</v>
      </c>
      <c r="K94" s="258">
        <f t="shared" si="27"/>
        <v>2021</v>
      </c>
      <c r="L94" s="258">
        <f t="shared" si="15"/>
        <v>17905</v>
      </c>
      <c r="M94" s="315">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3505</v>
      </c>
      <c r="AC94" s="72"/>
      <c r="AD94" s="72" t="s">
        <v>3020</v>
      </c>
      <c r="AE94" s="308"/>
      <c r="AF94" s="309" t="s">
        <v>1798</v>
      </c>
      <c r="AG94" s="7" t="s">
        <v>1130</v>
      </c>
      <c r="AH94" s="72" t="s">
        <v>188</v>
      </c>
      <c r="AI94" s="7" t="s">
        <v>1130</v>
      </c>
      <c r="AJ94" s="7" t="s">
        <v>1130</v>
      </c>
      <c r="AK94" s="7" t="s">
        <v>1130</v>
      </c>
      <c r="AL94" s="7">
        <v>20090</v>
      </c>
      <c r="AM94" s="255">
        <v>93218</v>
      </c>
      <c r="AN94" s="258">
        <v>116</v>
      </c>
      <c r="AO94" s="306">
        <v>132</v>
      </c>
      <c r="AP94" s="306" t="str">
        <f t="shared" si="21"/>
        <v>FLOW</v>
      </c>
      <c r="AQ94" s="306"/>
      <c r="AR94" s="306"/>
      <c r="AS94" s="306"/>
      <c r="AT94" s="306"/>
      <c r="AU94" s="72" t="s">
        <v>944</v>
      </c>
      <c r="AV94" s="310" t="s">
        <v>189</v>
      </c>
      <c r="AW94" s="304" t="s">
        <v>190</v>
      </c>
      <c r="AX94" s="311">
        <v>45472</v>
      </c>
      <c r="AY94" s="72">
        <v>48</v>
      </c>
      <c r="AZ94" s="72" t="s">
        <v>1743</v>
      </c>
      <c r="BA94" s="7" t="s">
        <v>3513</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1119</v>
      </c>
      <c r="EU94" s="7" t="s">
        <v>2438</v>
      </c>
      <c r="EV94" s="7" t="s">
        <v>1111</v>
      </c>
      <c r="EW94" s="7" t="s">
        <v>1807</v>
      </c>
      <c r="EX94" s="183" t="s">
        <v>1819</v>
      </c>
      <c r="EY94" s="313">
        <v>46181</v>
      </c>
      <c r="EZ94" s="313"/>
      <c r="FA94" s="183"/>
      <c r="FB94" s="313"/>
      <c r="FC94" s="7"/>
      <c r="FD94" s="7" t="s">
        <v>3124</v>
      </c>
      <c r="FE94" s="7">
        <f t="shared" si="24"/>
        <v>2021</v>
      </c>
      <c r="FF94" s="72">
        <f t="shared" si="25"/>
        <v>17905</v>
      </c>
      <c r="FG94" t="s">
        <v>3516</v>
      </c>
    </row>
    <row r="95" spans="1:163" ht="17.25">
      <c r="A95" s="72">
        <v>459582628</v>
      </c>
      <c r="B95" s="304" t="s">
        <v>1515</v>
      </c>
      <c r="C95" s="72" t="s">
        <v>1776</v>
      </c>
      <c r="D95" s="72" t="s">
        <v>1793</v>
      </c>
      <c r="E95" s="72">
        <v>17875</v>
      </c>
      <c r="F95" s="72"/>
      <c r="G95" s="306"/>
      <c r="H95" s="306"/>
      <c r="I95" s="72">
        <v>5832</v>
      </c>
      <c r="J95" s="72">
        <v>11511</v>
      </c>
      <c r="K95" s="258">
        <f t="shared" si="27"/>
        <v>6041</v>
      </c>
      <c r="L95" s="258">
        <f t="shared" si="15"/>
        <v>-529</v>
      </c>
      <c r="M95" s="315">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8"/>
      <c r="AF95" s="309" t="s">
        <v>1130</v>
      </c>
      <c r="AG95" s="7" t="s">
        <v>1130</v>
      </c>
      <c r="AH95" s="72" t="s">
        <v>241</v>
      </c>
      <c r="AI95" s="7" t="s">
        <v>1130</v>
      </c>
      <c r="AJ95" s="7" t="s">
        <v>1130</v>
      </c>
      <c r="AK95" s="7" t="s">
        <v>1130</v>
      </c>
      <c r="AL95" s="7">
        <v>11873</v>
      </c>
      <c r="AM95" s="255">
        <v>93200</v>
      </c>
      <c r="AN95" s="258">
        <v>57</v>
      </c>
      <c r="AO95" s="306">
        <v>12</v>
      </c>
      <c r="AP95" s="306" t="str">
        <f t="shared" si="21"/>
        <v>STABLE</v>
      </c>
      <c r="AQ95" s="306"/>
      <c r="AR95" s="306"/>
      <c r="AS95" s="306"/>
      <c r="AT95" s="306"/>
      <c r="AU95" s="72" t="s">
        <v>1794</v>
      </c>
      <c r="AV95" s="310" t="s">
        <v>1628</v>
      </c>
      <c r="AW95" s="304" t="s">
        <v>118</v>
      </c>
      <c r="AX95" s="311">
        <v>45168</v>
      </c>
      <c r="AY95" s="72">
        <v>48</v>
      </c>
      <c r="AZ95" s="72" t="s">
        <v>1743</v>
      </c>
      <c r="BA95" s="7" t="s">
        <v>3513</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1114</v>
      </c>
      <c r="EU95" s="7" t="s">
        <v>2439</v>
      </c>
      <c r="EV95" s="7" t="s">
        <v>1111</v>
      </c>
      <c r="EW95" s="7" t="s">
        <v>1802</v>
      </c>
      <c r="EX95" s="183" t="s">
        <v>1863</v>
      </c>
      <c r="EY95" s="313">
        <v>46179</v>
      </c>
      <c r="EZ95" s="313"/>
      <c r="FA95" s="183"/>
      <c r="FB95" s="313"/>
      <c r="FC95" s="7"/>
      <c r="FD95" s="7" t="s">
        <v>3125</v>
      </c>
      <c r="FE95" s="7">
        <f t="shared" si="24"/>
        <v>6041</v>
      </c>
      <c r="FF95" s="72">
        <f t="shared" si="25"/>
        <v>17346</v>
      </c>
      <c r="FG95" t="s">
        <v>3516</v>
      </c>
    </row>
    <row r="96" spans="1:163" ht="17.25">
      <c r="A96" s="72">
        <v>467169041</v>
      </c>
      <c r="B96" s="304" t="s">
        <v>634</v>
      </c>
      <c r="C96" s="72"/>
      <c r="D96" s="72"/>
      <c r="E96" s="72"/>
      <c r="F96" s="72"/>
      <c r="G96" s="306"/>
      <c r="H96" s="306"/>
      <c r="I96" s="72">
        <v>2999</v>
      </c>
      <c r="J96" s="72">
        <v>2751</v>
      </c>
      <c r="K96" s="258">
        <f t="shared" si="27"/>
        <v>2807</v>
      </c>
      <c r="L96" s="258">
        <f t="shared" si="15"/>
        <v>5857</v>
      </c>
      <c r="M96" s="307">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8"/>
      <c r="AF96" s="309" t="s">
        <v>1130</v>
      </c>
      <c r="AG96" s="7" t="s">
        <v>1130</v>
      </c>
      <c r="AH96" s="72" t="s">
        <v>627</v>
      </c>
      <c r="AI96" s="7" t="s">
        <v>1130</v>
      </c>
      <c r="AJ96" s="7" t="s">
        <v>1130</v>
      </c>
      <c r="AK96" s="7" t="s">
        <v>1130</v>
      </c>
      <c r="AL96" s="7">
        <v>5424</v>
      </c>
      <c r="AM96" s="255">
        <v>93009</v>
      </c>
      <c r="AN96" s="258">
        <v>22</v>
      </c>
      <c r="AO96" s="306">
        <v>38</v>
      </c>
      <c r="AP96" s="306" t="str">
        <f t="shared" si="21"/>
        <v>FLOW</v>
      </c>
      <c r="AQ96" s="306"/>
      <c r="AR96" s="306"/>
      <c r="AS96" s="306"/>
      <c r="AT96" s="306"/>
      <c r="AU96" s="72" t="s">
        <v>1794</v>
      </c>
      <c r="AV96" s="310" t="s">
        <v>635</v>
      </c>
      <c r="AW96" s="304" t="s">
        <v>636</v>
      </c>
      <c r="AX96" s="311">
        <v>45957</v>
      </c>
      <c r="AY96" s="72">
        <v>48</v>
      </c>
      <c r="AZ96" s="72" t="s">
        <v>1743</v>
      </c>
      <c r="BA96" s="7" t="s">
        <v>3513</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1</v>
      </c>
      <c r="ES96" s="72">
        <f t="shared" si="23"/>
        <v>1</v>
      </c>
      <c r="ET96" s="72" t="s">
        <v>1116</v>
      </c>
      <c r="EU96" s="7" t="s">
        <v>2440</v>
      </c>
      <c r="EV96" s="7" t="s">
        <v>1111</v>
      </c>
      <c r="EW96" s="7" t="s">
        <v>1802</v>
      </c>
      <c r="EX96" s="183" t="s">
        <v>1864</v>
      </c>
      <c r="EY96" s="313">
        <v>46176</v>
      </c>
      <c r="EZ96" s="313"/>
      <c r="FA96" s="183"/>
      <c r="FB96" s="313"/>
      <c r="FC96" s="7"/>
      <c r="FD96" s="7" t="s">
        <v>3099</v>
      </c>
      <c r="FE96" s="7">
        <f t="shared" si="24"/>
        <v>2807</v>
      </c>
      <c r="FF96" s="72">
        <f t="shared" si="25"/>
        <v>5857</v>
      </c>
      <c r="FG96" t="s">
        <v>3516</v>
      </c>
    </row>
    <row r="97" spans="1:163" ht="17.25">
      <c r="A97" s="72">
        <v>466835999</v>
      </c>
      <c r="B97" s="304" t="s">
        <v>1394</v>
      </c>
      <c r="C97" s="72" t="s">
        <v>1776</v>
      </c>
      <c r="D97" s="72" t="s">
        <v>1743</v>
      </c>
      <c r="E97" s="72">
        <v>10000</v>
      </c>
      <c r="F97" s="72"/>
      <c r="G97" s="306"/>
      <c r="H97" s="306"/>
      <c r="I97" s="72">
        <v>3876</v>
      </c>
      <c r="J97" s="72">
        <v>11606</v>
      </c>
      <c r="K97" s="258">
        <f t="shared" si="27"/>
        <v>4195</v>
      </c>
      <c r="L97" s="258">
        <f t="shared" si="15"/>
        <v>5807</v>
      </c>
      <c r="M97" s="315">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8"/>
      <c r="AF97" s="309" t="s">
        <v>1798</v>
      </c>
      <c r="AG97" s="7" t="s">
        <v>1130</v>
      </c>
      <c r="AH97" s="72" t="s">
        <v>505</v>
      </c>
      <c r="AI97" s="7" t="s">
        <v>1130</v>
      </c>
      <c r="AJ97" s="7" t="s">
        <v>1130</v>
      </c>
      <c r="AK97" s="7" t="s">
        <v>1130</v>
      </c>
      <c r="AL97" s="7">
        <v>15097</v>
      </c>
      <c r="AM97" s="255">
        <v>92694</v>
      </c>
      <c r="AN97" s="258">
        <v>88</v>
      </c>
      <c r="AO97" s="306">
        <v>12</v>
      </c>
      <c r="AP97" s="306" t="str">
        <f t="shared" si="21"/>
        <v>STABLE</v>
      </c>
      <c r="AQ97" s="306"/>
      <c r="AR97" s="306"/>
      <c r="AS97" s="306"/>
      <c r="AT97" s="306"/>
      <c r="AU97" s="72" t="s">
        <v>1794</v>
      </c>
      <c r="AV97" s="310" t="s">
        <v>1395</v>
      </c>
      <c r="AW97" s="304" t="s">
        <v>304</v>
      </c>
      <c r="AX97" s="311">
        <v>45906</v>
      </c>
      <c r="AY97" s="72">
        <v>36</v>
      </c>
      <c r="AZ97" s="72" t="s">
        <v>1743</v>
      </c>
      <c r="BA97" s="7" t="s">
        <v>3513</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1124</v>
      </c>
      <c r="EU97" s="7" t="s">
        <v>2441</v>
      </c>
      <c r="EV97" s="7" t="s">
        <v>1111</v>
      </c>
      <c r="EW97" s="7" t="s">
        <v>1807</v>
      </c>
      <c r="EX97" s="183" t="s">
        <v>1865</v>
      </c>
      <c r="EY97" s="313">
        <v>46175</v>
      </c>
      <c r="EZ97" s="313"/>
      <c r="FA97" s="183"/>
      <c r="FB97" s="313"/>
      <c r="FC97" s="7"/>
      <c r="FD97" s="7" t="s">
        <v>3126</v>
      </c>
      <c r="FE97" s="7">
        <f t="shared" si="24"/>
        <v>4195</v>
      </c>
      <c r="FF97" s="72">
        <f t="shared" si="25"/>
        <v>15807</v>
      </c>
      <c r="FG97" t="s">
        <v>3516</v>
      </c>
    </row>
    <row r="98" spans="1:163" ht="17.25">
      <c r="A98" s="72">
        <v>460840552</v>
      </c>
      <c r="B98" s="304" t="s">
        <v>1516</v>
      </c>
      <c r="C98" s="72"/>
      <c r="D98" s="72"/>
      <c r="E98" s="72"/>
      <c r="F98" s="72"/>
      <c r="G98" s="306"/>
      <c r="H98" s="306"/>
      <c r="I98" s="72">
        <v>9086</v>
      </c>
      <c r="J98" s="72">
        <v>36344</v>
      </c>
      <c r="K98" s="258">
        <f t="shared" si="27"/>
        <v>9988</v>
      </c>
      <c r="L98" s="258">
        <f t="shared" si="15"/>
        <v>46816</v>
      </c>
      <c r="M98" s="315">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8"/>
      <c r="AF98" s="309" t="s">
        <v>1798</v>
      </c>
      <c r="AG98" s="7" t="s">
        <v>1130</v>
      </c>
      <c r="AH98" s="72" t="s">
        <v>509</v>
      </c>
      <c r="AI98" s="7" t="s">
        <v>1130</v>
      </c>
      <c r="AJ98" s="7" t="s">
        <v>1130</v>
      </c>
      <c r="AK98" s="7" t="s">
        <v>1130</v>
      </c>
      <c r="AL98" s="7">
        <v>39046</v>
      </c>
      <c r="AM98" s="255">
        <v>92396</v>
      </c>
      <c r="AN98" s="258">
        <v>116</v>
      </c>
      <c r="AO98" s="306">
        <v>132</v>
      </c>
      <c r="AP98" s="306" t="str">
        <f t="shared" si="21"/>
        <v>FLOW</v>
      </c>
      <c r="AQ98" s="306"/>
      <c r="AR98" s="306"/>
      <c r="AS98" s="306"/>
      <c r="AT98" s="306"/>
      <c r="AU98" s="72" t="s">
        <v>944</v>
      </c>
      <c r="AV98" s="310" t="s">
        <v>1629</v>
      </c>
      <c r="AW98" s="304" t="s">
        <v>1727</v>
      </c>
      <c r="AX98" s="311">
        <v>45252</v>
      </c>
      <c r="AY98" s="72">
        <v>36</v>
      </c>
      <c r="AZ98" s="72" t="s">
        <v>1743</v>
      </c>
      <c r="BA98" s="7" t="s">
        <v>3514</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1126</v>
      </c>
      <c r="EU98" s="7" t="s">
        <v>2442</v>
      </c>
      <c r="EV98" s="7" t="s">
        <v>1111</v>
      </c>
      <c r="EW98" s="7" t="s">
        <v>1849</v>
      </c>
      <c r="EX98" s="183" t="s">
        <v>1810</v>
      </c>
      <c r="EY98" s="313">
        <v>46183</v>
      </c>
      <c r="EZ98" s="313"/>
      <c r="FA98" s="183"/>
      <c r="FB98" s="313"/>
      <c r="FC98" s="7"/>
      <c r="FD98" s="7" t="s">
        <v>3127</v>
      </c>
      <c r="FE98" s="7">
        <f t="shared" si="24"/>
        <v>9988</v>
      </c>
      <c r="FF98" s="72">
        <f t="shared" si="25"/>
        <v>46816</v>
      </c>
      <c r="FG98" t="s">
        <v>3516</v>
      </c>
    </row>
    <row r="99" spans="1:163" ht="17.25">
      <c r="A99" s="72">
        <v>466785163</v>
      </c>
      <c r="B99" s="304" t="s">
        <v>565</v>
      </c>
      <c r="C99" s="72" t="s">
        <v>1776</v>
      </c>
      <c r="D99" s="72" t="s">
        <v>1788</v>
      </c>
      <c r="E99" s="72">
        <v>7600</v>
      </c>
      <c r="F99" s="72"/>
      <c r="G99" s="306"/>
      <c r="H99" s="306"/>
      <c r="I99" s="72">
        <v>3720</v>
      </c>
      <c r="J99" s="72">
        <v>10820</v>
      </c>
      <c r="K99" s="258">
        <f t="shared" si="27"/>
        <v>3791</v>
      </c>
      <c r="L99" s="258">
        <f t="shared" si="15"/>
        <v>7244</v>
      </c>
      <c r="M99" s="315">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8"/>
      <c r="AF99" s="309" t="s">
        <v>1798</v>
      </c>
      <c r="AG99" s="7" t="s">
        <v>1130</v>
      </c>
      <c r="AH99" s="72" t="s">
        <v>553</v>
      </c>
      <c r="AI99" s="7" t="s">
        <v>1130</v>
      </c>
      <c r="AJ99" s="7" t="s">
        <v>1130</v>
      </c>
      <c r="AK99" s="7" t="s">
        <v>1130</v>
      </c>
      <c r="AL99" s="7">
        <v>11231</v>
      </c>
      <c r="AM99" s="255">
        <v>92240</v>
      </c>
      <c r="AN99" s="258">
        <v>88</v>
      </c>
      <c r="AO99" s="306">
        <v>43</v>
      </c>
      <c r="AP99" s="306" t="str">
        <f t="shared" si="21"/>
        <v>STABLE</v>
      </c>
      <c r="AQ99" s="306"/>
      <c r="AR99" s="306"/>
      <c r="AS99" s="306"/>
      <c r="AT99" s="306"/>
      <c r="AU99" s="72" t="s">
        <v>1794</v>
      </c>
      <c r="AV99" s="310" t="s">
        <v>566</v>
      </c>
      <c r="AW99" s="304" t="s">
        <v>453</v>
      </c>
      <c r="AX99" s="311">
        <v>45898</v>
      </c>
      <c r="AY99" s="72">
        <v>36</v>
      </c>
      <c r="AZ99" s="72" t="s">
        <v>1743</v>
      </c>
      <c r="BA99" s="7" t="s">
        <v>3514</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1112</v>
      </c>
      <c r="EU99" s="7" t="s">
        <v>2443</v>
      </c>
      <c r="EV99" s="7" t="s">
        <v>1111</v>
      </c>
      <c r="EW99" s="7" t="s">
        <v>1821</v>
      </c>
      <c r="EX99" s="183" t="s">
        <v>1866</v>
      </c>
      <c r="EY99" s="313">
        <v>46176</v>
      </c>
      <c r="EZ99" s="313"/>
      <c r="FA99" s="183"/>
      <c r="FB99" s="313"/>
      <c r="FC99" s="7"/>
      <c r="FD99" s="7" t="s">
        <v>3128</v>
      </c>
      <c r="FE99" s="7">
        <f t="shared" si="24"/>
        <v>3791</v>
      </c>
      <c r="FF99" s="72">
        <f t="shared" si="25"/>
        <v>14844</v>
      </c>
      <c r="FG99" t="s">
        <v>3516</v>
      </c>
    </row>
    <row r="100" spans="1:163" ht="17.25">
      <c r="A100" s="72">
        <v>465222064</v>
      </c>
      <c r="B100" s="304" t="s">
        <v>1000</v>
      </c>
      <c r="C100" s="72"/>
      <c r="D100" s="72"/>
      <c r="E100" s="72"/>
      <c r="F100" s="72"/>
      <c r="G100" s="306"/>
      <c r="H100" s="306"/>
      <c r="I100" s="72">
        <v>3538</v>
      </c>
      <c r="J100" s="72">
        <v>3484</v>
      </c>
      <c r="K100" s="258">
        <f t="shared" si="27"/>
        <v>3538</v>
      </c>
      <c r="L100" s="258">
        <f t="shared" si="15"/>
        <v>7176</v>
      </c>
      <c r="M100" s="307">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8"/>
      <c r="AF100" s="309" t="s">
        <v>1130</v>
      </c>
      <c r="AG100" s="7" t="s">
        <v>1130</v>
      </c>
      <c r="AH100" s="72" t="s">
        <v>885</v>
      </c>
      <c r="AI100" s="7" t="s">
        <v>1130</v>
      </c>
      <c r="AJ100" s="7" t="s">
        <v>1130</v>
      </c>
      <c r="AK100" s="7" t="s">
        <v>1130</v>
      </c>
      <c r="AL100" s="7">
        <v>6641</v>
      </c>
      <c r="AM100" s="255">
        <v>91274</v>
      </c>
      <c r="AN100" s="258">
        <v>27</v>
      </c>
      <c r="AO100" s="306">
        <v>43</v>
      </c>
      <c r="AP100" s="306" t="str">
        <f t="shared" si="21"/>
        <v>FLOW</v>
      </c>
      <c r="AQ100" s="306"/>
      <c r="AR100" s="306"/>
      <c r="AS100" s="306"/>
      <c r="AT100" s="306"/>
      <c r="AU100" s="72" t="s">
        <v>1794</v>
      </c>
      <c r="AV100" s="310" t="s">
        <v>1068</v>
      </c>
      <c r="AW100" s="304" t="s">
        <v>63</v>
      </c>
      <c r="AX100" s="311">
        <v>45672</v>
      </c>
      <c r="AY100" s="72">
        <v>48</v>
      </c>
      <c r="AZ100" s="72" t="s">
        <v>1743</v>
      </c>
      <c r="BA100" s="7" t="s">
        <v>3514</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1126</v>
      </c>
      <c r="EU100" s="7" t="s">
        <v>2444</v>
      </c>
      <c r="EV100" s="7" t="s">
        <v>1111</v>
      </c>
      <c r="EW100" s="7" t="s">
        <v>1849</v>
      </c>
      <c r="EX100" s="183" t="s">
        <v>1810</v>
      </c>
      <c r="EY100" s="313">
        <v>46176</v>
      </c>
      <c r="EZ100" s="313"/>
      <c r="FA100" s="183"/>
      <c r="FB100" s="313"/>
      <c r="FC100" s="7" t="s">
        <v>3623</v>
      </c>
      <c r="FD100" s="7" t="s">
        <v>3110</v>
      </c>
      <c r="FE100" s="7">
        <f t="shared" si="24"/>
        <v>3538</v>
      </c>
      <c r="FF100" s="72">
        <f t="shared" si="25"/>
        <v>7176</v>
      </c>
      <c r="FG100" t="s">
        <v>3516</v>
      </c>
    </row>
    <row r="101" spans="1:163" ht="17.25">
      <c r="A101" s="72">
        <v>464425420</v>
      </c>
      <c r="B101" s="304" t="s">
        <v>137</v>
      </c>
      <c r="C101" s="72"/>
      <c r="D101" s="72"/>
      <c r="E101" s="72"/>
      <c r="F101" s="72"/>
      <c r="G101" s="306"/>
      <c r="H101" s="306"/>
      <c r="I101" s="72">
        <v>10801</v>
      </c>
      <c r="J101" s="72">
        <v>32379</v>
      </c>
      <c r="K101" s="258">
        <f t="shared" si="27"/>
        <v>11576</v>
      </c>
      <c r="L101" s="258">
        <f t="shared" si="15"/>
        <v>44410</v>
      </c>
      <c r="M101" s="315">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8"/>
      <c r="AF101" s="309" t="s">
        <v>1798</v>
      </c>
      <c r="AG101" s="7" t="s">
        <v>1130</v>
      </c>
      <c r="AH101" s="72" t="s">
        <v>113</v>
      </c>
      <c r="AI101" s="7" t="s">
        <v>1130</v>
      </c>
      <c r="AJ101" s="7" t="s">
        <v>1130</v>
      </c>
      <c r="AK101" s="7" t="s">
        <v>1130</v>
      </c>
      <c r="AL101" s="7">
        <v>33178</v>
      </c>
      <c r="AM101" s="255">
        <v>91033</v>
      </c>
      <c r="AN101" s="258">
        <v>88</v>
      </c>
      <c r="AO101" s="306">
        <v>104</v>
      </c>
      <c r="AP101" s="306" t="str">
        <f t="shared" si="21"/>
        <v>FLOW</v>
      </c>
      <c r="AQ101" s="306"/>
      <c r="AR101" s="306"/>
      <c r="AS101" s="306"/>
      <c r="AT101" s="306"/>
      <c r="AU101" s="72" t="s">
        <v>1794</v>
      </c>
      <c r="AV101" s="310" t="s">
        <v>138</v>
      </c>
      <c r="AW101" s="304" t="s">
        <v>139</v>
      </c>
      <c r="AX101" s="311">
        <v>45589</v>
      </c>
      <c r="AY101" s="72">
        <v>24</v>
      </c>
      <c r="AZ101" s="72" t="s">
        <v>1743</v>
      </c>
      <c r="BA101" s="7" t="s">
        <v>3514</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1122</v>
      </c>
      <c r="EU101" s="7" t="s">
        <v>3490</v>
      </c>
      <c r="EV101" s="7" t="s">
        <v>2465</v>
      </c>
      <c r="EW101" s="7" t="s">
        <v>1827</v>
      </c>
      <c r="EX101" s="183" t="s">
        <v>1867</v>
      </c>
      <c r="EY101" s="313">
        <v>46181</v>
      </c>
      <c r="EZ101" s="313"/>
      <c r="FA101" s="183"/>
      <c r="FB101" s="313"/>
      <c r="FC101" s="7"/>
      <c r="FD101" s="7" t="s">
        <v>3129</v>
      </c>
      <c r="FE101" s="7">
        <f t="shared" si="24"/>
        <v>11576</v>
      </c>
      <c r="FF101" s="72">
        <f t="shared" si="25"/>
        <v>44410</v>
      </c>
      <c r="FG101" t="s">
        <v>3516</v>
      </c>
    </row>
    <row r="102" spans="1:163" ht="17.25">
      <c r="A102" s="72">
        <v>467135103</v>
      </c>
      <c r="B102" s="304" t="s">
        <v>589</v>
      </c>
      <c r="C102" s="72"/>
      <c r="D102" s="72"/>
      <c r="E102" s="72"/>
      <c r="F102" s="72"/>
      <c r="G102" s="306"/>
      <c r="H102" s="306"/>
      <c r="I102" s="72">
        <v>4748</v>
      </c>
      <c r="J102" s="72">
        <v>23740</v>
      </c>
      <c r="K102" s="258">
        <f t="shared" si="27"/>
        <v>5500</v>
      </c>
      <c r="L102" s="258">
        <f t="shared" si="15"/>
        <v>29616</v>
      </c>
      <c r="M102" s="315">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8"/>
      <c r="AF102" s="309" t="s">
        <v>1798</v>
      </c>
      <c r="AG102" s="7" t="s">
        <v>1130</v>
      </c>
      <c r="AH102" s="72" t="s">
        <v>1767</v>
      </c>
      <c r="AI102" s="7" t="s">
        <v>1130</v>
      </c>
      <c r="AJ102" s="7" t="s">
        <v>1130</v>
      </c>
      <c r="AK102" s="7" t="s">
        <v>1130</v>
      </c>
      <c r="AL102" s="7">
        <v>26742</v>
      </c>
      <c r="AM102" s="255">
        <v>90931</v>
      </c>
      <c r="AN102" s="258">
        <v>147</v>
      </c>
      <c r="AO102" s="306">
        <v>163</v>
      </c>
      <c r="AP102" s="306" t="str">
        <f t="shared" si="21"/>
        <v>FLOW</v>
      </c>
      <c r="AQ102" s="306"/>
      <c r="AR102" s="306"/>
      <c r="AS102" s="306"/>
      <c r="AT102" s="306"/>
      <c r="AU102" s="72" t="s">
        <v>944</v>
      </c>
      <c r="AV102" s="310" t="s">
        <v>590</v>
      </c>
      <c r="AW102" s="304" t="s">
        <v>591</v>
      </c>
      <c r="AX102" s="311">
        <v>45953</v>
      </c>
      <c r="AY102" s="72">
        <v>24</v>
      </c>
      <c r="AZ102" s="72" t="s">
        <v>1743</v>
      </c>
      <c r="BA102" s="7" t="s">
        <v>3514</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1125</v>
      </c>
      <c r="EU102" s="7" t="s">
        <v>2445</v>
      </c>
      <c r="EV102" s="7" t="s">
        <v>1111</v>
      </c>
      <c r="EW102" s="7" t="s">
        <v>1868</v>
      </c>
      <c r="EX102" s="183" t="s">
        <v>1869</v>
      </c>
      <c r="EY102" s="313">
        <v>46178</v>
      </c>
      <c r="EZ102" s="313"/>
      <c r="FA102" s="183"/>
      <c r="FB102" s="313"/>
      <c r="FC102" s="7"/>
      <c r="FD102" s="7" t="s">
        <v>3130</v>
      </c>
      <c r="FE102" s="7">
        <f t="shared" si="24"/>
        <v>5500</v>
      </c>
      <c r="FF102" s="72">
        <f t="shared" si="25"/>
        <v>29616</v>
      </c>
      <c r="FG102" t="s">
        <v>3516</v>
      </c>
    </row>
    <row r="103" spans="1:163" ht="17.25">
      <c r="A103" s="72">
        <v>465765507</v>
      </c>
      <c r="B103" s="304" t="s">
        <v>822</v>
      </c>
      <c r="C103" s="72"/>
      <c r="D103" s="72"/>
      <c r="E103" s="72"/>
      <c r="F103" s="72"/>
      <c r="G103" s="306"/>
      <c r="H103" s="306"/>
      <c r="I103" s="72">
        <v>4246</v>
      </c>
      <c r="J103" s="72">
        <v>16880</v>
      </c>
      <c r="K103" s="258">
        <f t="shared" si="27"/>
        <v>4707</v>
      </c>
      <c r="L103" s="258">
        <f t="shared" si="15"/>
        <v>21986</v>
      </c>
      <c r="M103" s="315">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8"/>
      <c r="AF103" s="309" t="s">
        <v>1798</v>
      </c>
      <c r="AG103" s="7" t="s">
        <v>1130</v>
      </c>
      <c r="AH103" s="72" t="s">
        <v>820</v>
      </c>
      <c r="AI103" s="7" t="s">
        <v>1130</v>
      </c>
      <c r="AJ103" s="7" t="s">
        <v>1130</v>
      </c>
      <c r="AK103" s="7" t="s">
        <v>1130</v>
      </c>
      <c r="AL103" s="7">
        <v>19695</v>
      </c>
      <c r="AM103" s="255">
        <v>90749</v>
      </c>
      <c r="AN103" s="258">
        <v>116</v>
      </c>
      <c r="AO103" s="306">
        <v>132</v>
      </c>
      <c r="AP103" s="306" t="str">
        <f t="shared" si="21"/>
        <v>FLOW</v>
      </c>
      <c r="AQ103" s="306"/>
      <c r="AR103" s="306"/>
      <c r="AS103" s="306"/>
      <c r="AT103" s="306"/>
      <c r="AU103" s="72" t="s">
        <v>944</v>
      </c>
      <c r="AV103" s="310" t="s">
        <v>823</v>
      </c>
      <c r="AW103" s="304" t="s">
        <v>68</v>
      </c>
      <c r="AX103" s="311">
        <v>45740</v>
      </c>
      <c r="AY103" s="72">
        <v>36</v>
      </c>
      <c r="AZ103" s="72" t="s">
        <v>1743</v>
      </c>
      <c r="BA103" s="7" t="s">
        <v>3514</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1125</v>
      </c>
      <c r="EU103" s="7" t="s">
        <v>2446</v>
      </c>
      <c r="EV103" s="7" t="s">
        <v>1111</v>
      </c>
      <c r="EW103" s="7" t="s">
        <v>1809</v>
      </c>
      <c r="EX103" s="183" t="s">
        <v>1855</v>
      </c>
      <c r="EY103" s="313">
        <v>46178</v>
      </c>
      <c r="EZ103" s="313"/>
      <c r="FA103" s="183"/>
      <c r="FB103" s="313"/>
      <c r="FC103" s="7"/>
      <c r="FD103" s="7" t="s">
        <v>3078</v>
      </c>
      <c r="FE103" s="7">
        <f t="shared" si="24"/>
        <v>4707</v>
      </c>
      <c r="FF103" s="72">
        <f t="shared" si="25"/>
        <v>21986</v>
      </c>
      <c r="FG103" t="s">
        <v>3516</v>
      </c>
    </row>
    <row r="104" spans="1:163" ht="17.25">
      <c r="A104" s="72">
        <v>467470520</v>
      </c>
      <c r="B104" s="304" t="s">
        <v>2149</v>
      </c>
      <c r="C104" s="72"/>
      <c r="D104" s="72"/>
      <c r="E104" s="72"/>
      <c r="F104" s="72"/>
      <c r="G104" s="306"/>
      <c r="H104" s="306" t="s">
        <v>3511</v>
      </c>
      <c r="I104" s="72">
        <v>5154</v>
      </c>
      <c r="J104" s="72">
        <v>4636.7700000000004</v>
      </c>
      <c r="K104" s="258">
        <f t="shared" si="27"/>
        <v>4690.7700000000004</v>
      </c>
      <c r="L104" s="258">
        <f t="shared" si="15"/>
        <v>9868.77</v>
      </c>
      <c r="M104" s="307">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8"/>
      <c r="AF104" s="309"/>
      <c r="AG104" s="7"/>
      <c r="AH104" s="72" t="s">
        <v>772</v>
      </c>
      <c r="AI104" s="7"/>
      <c r="AJ104" s="7"/>
      <c r="AK104" s="7"/>
      <c r="AL104" s="7">
        <v>5140.7700000000004</v>
      </c>
      <c r="AM104" s="255">
        <v>90702</v>
      </c>
      <c r="AN104" s="258">
        <v>27</v>
      </c>
      <c r="AO104" s="306">
        <v>12</v>
      </c>
      <c r="AP104" s="306" t="str">
        <f t="shared" si="21"/>
        <v>STABLE</v>
      </c>
      <c r="AQ104" s="306"/>
      <c r="AR104" s="306"/>
      <c r="AS104" s="306"/>
      <c r="AT104" s="306"/>
      <c r="AU104" s="72" t="s">
        <v>1130</v>
      </c>
      <c r="AV104" s="310" t="s">
        <v>2293</v>
      </c>
      <c r="AW104" s="304" t="s">
        <v>2342</v>
      </c>
      <c r="AX104" s="311">
        <v>46013</v>
      </c>
      <c r="AY104" s="72">
        <v>24</v>
      </c>
      <c r="AZ104" s="72" t="s">
        <v>2058</v>
      </c>
      <c r="BA104" s="7" t="s">
        <v>3513</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1117</v>
      </c>
      <c r="EU104" s="7" t="s">
        <v>2447</v>
      </c>
      <c r="EV104" s="7" t="s">
        <v>1111</v>
      </c>
      <c r="EW104" s="7" t="s">
        <v>1804</v>
      </c>
      <c r="EX104" s="183" t="s">
        <v>1812</v>
      </c>
      <c r="EY104" s="313">
        <v>46186</v>
      </c>
      <c r="EZ104" s="313"/>
      <c r="FA104" s="183"/>
      <c r="FB104" s="313"/>
      <c r="FC104" s="7"/>
      <c r="FD104" s="7" t="s">
        <v>3131</v>
      </c>
      <c r="FE104" s="7">
        <f t="shared" si="24"/>
        <v>4690.7700000000004</v>
      </c>
      <c r="FF104" s="72">
        <f t="shared" si="25"/>
        <v>9868.77</v>
      </c>
      <c r="FG104" t="s">
        <v>3516</v>
      </c>
    </row>
    <row r="105" spans="1:163" ht="17.25">
      <c r="A105" s="72">
        <v>462681261</v>
      </c>
      <c r="B105" s="304" t="s">
        <v>643</v>
      </c>
      <c r="C105" s="72" t="s">
        <v>1776</v>
      </c>
      <c r="D105" s="72" t="s">
        <v>1799</v>
      </c>
      <c r="E105" s="72">
        <v>8153</v>
      </c>
      <c r="F105" s="72"/>
      <c r="G105" s="306"/>
      <c r="H105" s="306"/>
      <c r="I105" s="72">
        <v>7736</v>
      </c>
      <c r="J105" s="72">
        <v>7459</v>
      </c>
      <c r="K105" s="258">
        <f t="shared" si="27"/>
        <v>7673</v>
      </c>
      <c r="L105" s="258">
        <f t="shared" si="15"/>
        <v>7236</v>
      </c>
      <c r="M105" s="307">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8"/>
      <c r="AF105" s="309" t="s">
        <v>1130</v>
      </c>
      <c r="AG105" s="7" t="s">
        <v>1130</v>
      </c>
      <c r="AH105" s="72" t="s">
        <v>642</v>
      </c>
      <c r="AI105" s="7" t="s">
        <v>1130</v>
      </c>
      <c r="AJ105" s="7" t="s">
        <v>1130</v>
      </c>
      <c r="AK105" s="7" t="s">
        <v>1130</v>
      </c>
      <c r="AL105" s="7">
        <v>13302</v>
      </c>
      <c r="AM105" s="255">
        <v>90625</v>
      </c>
      <c r="AN105" s="258">
        <v>27</v>
      </c>
      <c r="AO105" s="306">
        <v>12</v>
      </c>
      <c r="AP105" s="306" t="str">
        <f t="shared" si="21"/>
        <v>STABLE</v>
      </c>
      <c r="AQ105" s="306"/>
      <c r="AR105" s="306"/>
      <c r="AS105" s="306"/>
      <c r="AT105" s="306"/>
      <c r="AU105" s="72" t="s">
        <v>1794</v>
      </c>
      <c r="AV105" s="310" t="s">
        <v>644</v>
      </c>
      <c r="AW105" s="304" t="s">
        <v>645</v>
      </c>
      <c r="AX105" s="311">
        <v>45406</v>
      </c>
      <c r="AY105" s="72">
        <v>36</v>
      </c>
      <c r="AZ105" s="72" t="s">
        <v>1743</v>
      </c>
      <c r="BA105" s="7" t="s">
        <v>3514</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1122</v>
      </c>
      <c r="EU105" s="7" t="s">
        <v>2448</v>
      </c>
      <c r="EV105" s="7" t="s">
        <v>1111</v>
      </c>
      <c r="EW105" s="7" t="s">
        <v>1807</v>
      </c>
      <c r="EX105" s="183" t="s">
        <v>1870</v>
      </c>
      <c r="EY105" s="313">
        <v>46188</v>
      </c>
      <c r="EZ105" s="313"/>
      <c r="FA105" s="183"/>
      <c r="FB105" s="313"/>
      <c r="FC105" s="7"/>
      <c r="FD105" s="7" t="s">
        <v>3132</v>
      </c>
      <c r="FE105" s="7">
        <f t="shared" si="24"/>
        <v>7673</v>
      </c>
      <c r="FF105" s="72">
        <f t="shared" si="25"/>
        <v>15389</v>
      </c>
      <c r="FG105" t="s">
        <v>3516</v>
      </c>
    </row>
    <row r="106" spans="1:163" ht="17.25">
      <c r="A106" s="72">
        <v>463867730</v>
      </c>
      <c r="B106" s="304" t="s">
        <v>924</v>
      </c>
      <c r="C106" s="72"/>
      <c r="D106" s="72"/>
      <c r="E106" s="72"/>
      <c r="F106" s="72"/>
      <c r="G106" s="306"/>
      <c r="H106" s="306"/>
      <c r="I106" s="72">
        <v>3723</v>
      </c>
      <c r="J106" s="72">
        <v>8255</v>
      </c>
      <c r="K106" s="258">
        <f t="shared" si="27"/>
        <v>1170</v>
      </c>
      <c r="L106" s="258">
        <f t="shared" si="15"/>
        <v>12461</v>
      </c>
      <c r="M106" s="315">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3505</v>
      </c>
      <c r="AC106" s="72"/>
      <c r="AD106" s="72" t="s">
        <v>3023</v>
      </c>
      <c r="AE106" s="308"/>
      <c r="AF106" s="309" t="s">
        <v>1798</v>
      </c>
      <c r="AG106" s="7" t="s">
        <v>1130</v>
      </c>
      <c r="AH106" s="72" t="s">
        <v>909</v>
      </c>
      <c r="AI106" s="7" t="s">
        <v>1130</v>
      </c>
      <c r="AJ106" s="7" t="s">
        <v>1130</v>
      </c>
      <c r="AK106" s="7" t="s">
        <v>1130</v>
      </c>
      <c r="AL106" s="7">
        <v>12666</v>
      </c>
      <c r="AM106" s="255">
        <v>90481</v>
      </c>
      <c r="AN106" s="258">
        <v>88</v>
      </c>
      <c r="AO106" s="306">
        <v>104</v>
      </c>
      <c r="AP106" s="306" t="str">
        <f t="shared" si="21"/>
        <v>FLOW</v>
      </c>
      <c r="AQ106" s="306"/>
      <c r="AR106" s="306"/>
      <c r="AS106" s="306"/>
      <c r="AT106" s="306"/>
      <c r="AU106" s="72" t="s">
        <v>944</v>
      </c>
      <c r="AV106" s="310" t="s">
        <v>925</v>
      </c>
      <c r="AW106" s="304" t="s">
        <v>259</v>
      </c>
      <c r="AX106" s="311">
        <v>45531</v>
      </c>
      <c r="AY106" s="72">
        <v>48</v>
      </c>
      <c r="AZ106" s="72" t="s">
        <v>1743</v>
      </c>
      <c r="BA106" s="7" t="s">
        <v>3514</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1126</v>
      </c>
      <c r="EU106" s="7" t="s">
        <v>2449</v>
      </c>
      <c r="EV106" s="7" t="s">
        <v>1111</v>
      </c>
      <c r="EW106" s="7" t="s">
        <v>1802</v>
      </c>
      <c r="EX106" s="183" t="s">
        <v>1871</v>
      </c>
      <c r="EY106" s="313">
        <v>46177</v>
      </c>
      <c r="EZ106" s="313"/>
      <c r="FA106" s="183"/>
      <c r="FB106" s="313"/>
      <c r="FC106" s="7"/>
      <c r="FD106" s="7" t="s">
        <v>3133</v>
      </c>
      <c r="FE106" s="7">
        <f t="shared" si="24"/>
        <v>1170</v>
      </c>
      <c r="FF106" s="72">
        <f t="shared" si="25"/>
        <v>12461</v>
      </c>
      <c r="FG106" t="s">
        <v>3516</v>
      </c>
    </row>
    <row r="107" spans="1:163" ht="17.25">
      <c r="A107" s="72">
        <v>465840588</v>
      </c>
      <c r="B107" s="304" t="s">
        <v>33</v>
      </c>
      <c r="C107" s="72"/>
      <c r="D107" s="72"/>
      <c r="E107" s="72"/>
      <c r="F107" s="72"/>
      <c r="G107" s="306"/>
      <c r="H107" s="306"/>
      <c r="I107" s="72">
        <v>4000</v>
      </c>
      <c r="J107" s="72">
        <v>18938</v>
      </c>
      <c r="K107" s="258">
        <f t="shared" si="27"/>
        <v>3827</v>
      </c>
      <c r="L107" s="258">
        <f t="shared" si="15"/>
        <v>24119</v>
      </c>
      <c r="M107" s="315">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3505</v>
      </c>
      <c r="AC107" s="72"/>
      <c r="AD107" s="72" t="s">
        <v>3020</v>
      </c>
      <c r="AE107" s="308"/>
      <c r="AF107" s="309" t="s">
        <v>1798</v>
      </c>
      <c r="AG107" s="7" t="s">
        <v>1130</v>
      </c>
      <c r="AH107" s="72" t="s">
        <v>34</v>
      </c>
      <c r="AI107" s="7" t="s">
        <v>1130</v>
      </c>
      <c r="AJ107" s="7" t="s">
        <v>1130</v>
      </c>
      <c r="AK107" s="7" t="s">
        <v>1130</v>
      </c>
      <c r="AL107" s="7">
        <v>25227</v>
      </c>
      <c r="AM107" s="255">
        <v>90402</v>
      </c>
      <c r="AN107" s="258">
        <v>147</v>
      </c>
      <c r="AO107" s="306">
        <v>163</v>
      </c>
      <c r="AP107" s="306" t="str">
        <f t="shared" si="21"/>
        <v>FLOW</v>
      </c>
      <c r="AQ107" s="306"/>
      <c r="AR107" s="306"/>
      <c r="AS107" s="306"/>
      <c r="AT107" s="306"/>
      <c r="AU107" s="72" t="s">
        <v>944</v>
      </c>
      <c r="AV107" s="310" t="s">
        <v>36</v>
      </c>
      <c r="AW107" s="304" t="s">
        <v>37</v>
      </c>
      <c r="AX107" s="311">
        <v>45750</v>
      </c>
      <c r="AY107" s="72">
        <v>36</v>
      </c>
      <c r="AZ107" s="72" t="s">
        <v>1743</v>
      </c>
      <c r="BA107" s="7" t="s">
        <v>3513</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1116</v>
      </c>
      <c r="EU107" s="7" t="s">
        <v>2450</v>
      </c>
      <c r="EV107" s="7" t="s">
        <v>1111</v>
      </c>
      <c r="EW107" s="7" t="s">
        <v>1802</v>
      </c>
      <c r="EX107" s="183" t="s">
        <v>1864</v>
      </c>
      <c r="EY107" s="313">
        <v>46177</v>
      </c>
      <c r="EZ107" s="313"/>
      <c r="FA107" s="183"/>
      <c r="FB107" s="313"/>
      <c r="FC107" s="7"/>
      <c r="FD107" s="7" t="s">
        <v>3134</v>
      </c>
      <c r="FE107" s="7">
        <f t="shared" si="24"/>
        <v>3827</v>
      </c>
      <c r="FF107" s="72">
        <f t="shared" si="25"/>
        <v>24119</v>
      </c>
      <c r="FG107" t="s">
        <v>3516</v>
      </c>
    </row>
    <row r="108" spans="1:163" ht="17.25">
      <c r="A108" s="72">
        <v>465104448</v>
      </c>
      <c r="B108" s="304" t="s">
        <v>833</v>
      </c>
      <c r="C108" s="72" t="s">
        <v>1776</v>
      </c>
      <c r="D108" s="72" t="s">
        <v>3017</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8"/>
      <c r="AF108" s="309" t="s">
        <v>1798</v>
      </c>
      <c r="AG108" s="7" t="s">
        <v>1130</v>
      </c>
      <c r="AH108" s="72" t="s">
        <v>831</v>
      </c>
      <c r="AI108" s="7" t="s">
        <v>1130</v>
      </c>
      <c r="AJ108" s="7" t="s">
        <v>1130</v>
      </c>
      <c r="AK108" s="7" t="s">
        <v>1130</v>
      </c>
      <c r="AL108" s="7">
        <v>29274.560000000001</v>
      </c>
      <c r="AM108" s="255">
        <v>90262</v>
      </c>
      <c r="AN108" s="258">
        <v>178</v>
      </c>
      <c r="AO108" s="306">
        <v>163</v>
      </c>
      <c r="AP108" s="306" t="str">
        <f t="shared" si="21"/>
        <v>STABLE</v>
      </c>
      <c r="AQ108" s="306"/>
      <c r="AR108" s="306"/>
      <c r="AS108" s="306"/>
      <c r="AT108" s="306"/>
      <c r="AU108" s="72" t="s">
        <v>944</v>
      </c>
      <c r="AV108" s="310" t="s">
        <v>834</v>
      </c>
      <c r="AW108" s="304" t="s">
        <v>76</v>
      </c>
      <c r="AX108" s="311">
        <v>45659</v>
      </c>
      <c r="AY108" s="72">
        <v>42</v>
      </c>
      <c r="AZ108" s="72" t="s">
        <v>1743</v>
      </c>
      <c r="BA108" s="7" t="s">
        <v>3513</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1114</v>
      </c>
      <c r="EU108" s="7" t="s">
        <v>2451</v>
      </c>
      <c r="EV108" s="7" t="s">
        <v>1111</v>
      </c>
      <c r="EW108" s="7" t="s">
        <v>1849</v>
      </c>
      <c r="EX108" s="183" t="s">
        <v>1872</v>
      </c>
      <c r="EY108" s="313">
        <v>46178</v>
      </c>
      <c r="EZ108" s="313"/>
      <c r="FA108" s="183"/>
      <c r="FB108" s="313"/>
      <c r="FC108" s="7"/>
      <c r="FD108" s="7" t="s">
        <v>3135</v>
      </c>
      <c r="FE108" s="7">
        <f t="shared" si="24"/>
        <v>4609</v>
      </c>
      <c r="FF108" s="72">
        <f t="shared" si="25"/>
        <v>27035</v>
      </c>
      <c r="FG108" t="s">
        <v>3516</v>
      </c>
    </row>
    <row r="109" spans="1:163" ht="17.25">
      <c r="A109" s="72">
        <v>467069077</v>
      </c>
      <c r="B109" s="304" t="s">
        <v>897</v>
      </c>
      <c r="C109" s="72"/>
      <c r="D109" s="72"/>
      <c r="E109" s="72"/>
      <c r="F109" s="72"/>
      <c r="G109" s="306"/>
      <c r="H109" s="306"/>
      <c r="I109" s="72">
        <v>3801</v>
      </c>
      <c r="J109" s="72">
        <v>3799</v>
      </c>
      <c r="K109" s="258">
        <f t="shared" si="29"/>
        <v>3908</v>
      </c>
      <c r="L109" s="258">
        <f t="shared" si="15"/>
        <v>7819</v>
      </c>
      <c r="M109" s="307">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8"/>
      <c r="AF109" s="309" t="s">
        <v>1130</v>
      </c>
      <c r="AG109" s="7" t="s">
        <v>1130</v>
      </c>
      <c r="AH109" s="72" t="s">
        <v>898</v>
      </c>
      <c r="AI109" s="7" t="s">
        <v>1130</v>
      </c>
      <c r="AJ109" s="7" t="s">
        <v>1130</v>
      </c>
      <c r="AK109" s="7" t="s">
        <v>1130</v>
      </c>
      <c r="AL109" s="7">
        <v>6158</v>
      </c>
      <c r="AM109" s="255">
        <v>90217</v>
      </c>
      <c r="AN109" s="258">
        <v>27</v>
      </c>
      <c r="AO109" s="306">
        <v>43</v>
      </c>
      <c r="AP109" s="306" t="str">
        <f t="shared" si="21"/>
        <v>FLOW</v>
      </c>
      <c r="AQ109" s="306"/>
      <c r="AR109" s="306"/>
      <c r="AS109" s="306"/>
      <c r="AT109" s="306"/>
      <c r="AU109" s="72" t="s">
        <v>1794</v>
      </c>
      <c r="AV109" s="310" t="s">
        <v>899</v>
      </c>
      <c r="AW109" s="304" t="s">
        <v>68</v>
      </c>
      <c r="AX109" s="311">
        <v>45943</v>
      </c>
      <c r="AY109" s="72">
        <v>36</v>
      </c>
      <c r="AZ109" s="72" t="s">
        <v>1743</v>
      </c>
      <c r="BA109" s="7" t="s">
        <v>3513</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1119</v>
      </c>
      <c r="EU109" s="7" t="s">
        <v>2452</v>
      </c>
      <c r="EV109" s="7" t="s">
        <v>1111</v>
      </c>
      <c r="EW109" s="7" t="s">
        <v>1807</v>
      </c>
      <c r="EX109" s="183" t="s">
        <v>1819</v>
      </c>
      <c r="EY109" s="313">
        <v>46183</v>
      </c>
      <c r="EZ109" s="313"/>
      <c r="FA109" s="183"/>
      <c r="FB109" s="313"/>
      <c r="FC109" s="7"/>
      <c r="FD109" s="7" t="s">
        <v>3136</v>
      </c>
      <c r="FE109" s="7">
        <f t="shared" si="24"/>
        <v>3908</v>
      </c>
      <c r="FF109" s="72">
        <f t="shared" si="25"/>
        <v>7819</v>
      </c>
      <c r="FG109" t="s">
        <v>3516</v>
      </c>
    </row>
    <row r="110" spans="1:163" ht="17.25">
      <c r="A110" s="72">
        <v>464767626</v>
      </c>
      <c r="B110" s="304" t="s">
        <v>2094</v>
      </c>
      <c r="C110" s="72"/>
      <c r="D110" s="72"/>
      <c r="E110" s="72"/>
      <c r="F110" s="72"/>
      <c r="G110" s="306"/>
      <c r="H110" s="306"/>
      <c r="I110" s="72">
        <v>5260</v>
      </c>
      <c r="J110" s="72">
        <v>5233</v>
      </c>
      <c r="K110" s="258">
        <f t="shared" si="29"/>
        <v>5313</v>
      </c>
      <c r="L110" s="258">
        <f t="shared" si="15"/>
        <v>10717</v>
      </c>
      <c r="M110" s="307">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24</v>
      </c>
      <c r="AD110" s="72" t="s">
        <v>3020</v>
      </c>
      <c r="AE110" s="308"/>
      <c r="AF110" s="309"/>
      <c r="AG110" s="7"/>
      <c r="AH110" s="72" t="s">
        <v>326</v>
      </c>
      <c r="AI110" s="7"/>
      <c r="AJ110" s="7"/>
      <c r="AK110" s="7"/>
      <c r="AL110" s="7">
        <v>5313</v>
      </c>
      <c r="AM110" s="255">
        <v>90124</v>
      </c>
      <c r="AN110" s="258">
        <v>27</v>
      </c>
      <c r="AO110" s="306">
        <v>43</v>
      </c>
      <c r="AP110" s="306" t="str">
        <f t="shared" si="21"/>
        <v>FLOW</v>
      </c>
      <c r="AQ110" s="306"/>
      <c r="AR110" s="306"/>
      <c r="AS110" s="306"/>
      <c r="AT110" s="306"/>
      <c r="AU110" s="72" t="s">
        <v>1130</v>
      </c>
      <c r="AV110" s="310"/>
      <c r="AW110" s="304" t="s">
        <v>2330</v>
      </c>
      <c r="AX110" s="311">
        <v>45621</v>
      </c>
      <c r="AY110" s="72">
        <v>36</v>
      </c>
      <c r="AZ110" s="72" t="s">
        <v>2058</v>
      </c>
      <c r="BA110" s="7" t="s">
        <v>3514</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3</v>
      </c>
      <c r="ES110" s="72">
        <f t="shared" si="23"/>
        <v>1</v>
      </c>
      <c r="ET110" s="72" t="s">
        <v>1125</v>
      </c>
      <c r="EU110" s="7" t="s">
        <v>2453</v>
      </c>
      <c r="EV110" s="7" t="s">
        <v>1111</v>
      </c>
      <c r="EW110" s="7" t="s">
        <v>1807</v>
      </c>
      <c r="EX110" s="183" t="s">
        <v>3569</v>
      </c>
      <c r="EY110" s="313">
        <v>46199</v>
      </c>
      <c r="EZ110" s="313"/>
      <c r="FA110" s="183"/>
      <c r="FB110" s="313"/>
      <c r="FC110" s="7" t="s">
        <v>3624</v>
      </c>
      <c r="FD110" s="7" t="s">
        <v>3137</v>
      </c>
      <c r="FE110" s="7">
        <f t="shared" si="24"/>
        <v>5313</v>
      </c>
      <c r="FF110" s="72">
        <f t="shared" si="25"/>
        <v>10717</v>
      </c>
      <c r="FG110" t="s">
        <v>3516</v>
      </c>
    </row>
    <row r="111" spans="1:163" ht="17.25">
      <c r="A111" s="72">
        <v>463426988</v>
      </c>
      <c r="B111" s="304" t="s">
        <v>860</v>
      </c>
      <c r="C111" s="72"/>
      <c r="D111" s="72"/>
      <c r="E111" s="72"/>
      <c r="F111" s="72"/>
      <c r="G111" s="306"/>
      <c r="H111" s="306"/>
      <c r="I111" s="72">
        <v>4760</v>
      </c>
      <c r="J111" s="72">
        <v>9219.99</v>
      </c>
      <c r="K111" s="258">
        <f t="shared" si="29"/>
        <v>4756.99</v>
      </c>
      <c r="L111" s="258">
        <f t="shared" si="15"/>
        <v>14474.99</v>
      </c>
      <c r="M111" s="315">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8"/>
      <c r="AF111" s="309" t="s">
        <v>1130</v>
      </c>
      <c r="AG111" s="7" t="s">
        <v>1130</v>
      </c>
      <c r="AH111" s="72" t="s">
        <v>1767</v>
      </c>
      <c r="AI111" s="7" t="s">
        <v>1130</v>
      </c>
      <c r="AJ111" s="7" t="s">
        <v>1130</v>
      </c>
      <c r="AK111" s="7" t="s">
        <v>1130</v>
      </c>
      <c r="AL111" s="7">
        <v>15816.99</v>
      </c>
      <c r="AM111" s="255">
        <v>88831</v>
      </c>
      <c r="AN111" s="258">
        <v>57</v>
      </c>
      <c r="AO111" s="306">
        <v>73</v>
      </c>
      <c r="AP111" s="306" t="str">
        <f t="shared" si="21"/>
        <v>FLOW</v>
      </c>
      <c r="AQ111" s="306"/>
      <c r="AR111" s="306"/>
      <c r="AS111" s="306"/>
      <c r="AT111" s="306"/>
      <c r="AU111" s="72" t="s">
        <v>944</v>
      </c>
      <c r="AV111" s="310" t="s">
        <v>861</v>
      </c>
      <c r="AW111" s="304" t="s">
        <v>17</v>
      </c>
      <c r="AX111" s="311">
        <v>45481</v>
      </c>
      <c r="AY111" s="72">
        <v>42</v>
      </c>
      <c r="AZ111" s="72" t="s">
        <v>1743</v>
      </c>
      <c r="BA111" s="7" t="s">
        <v>3514</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1125</v>
      </c>
      <c r="EU111" s="7" t="s">
        <v>2454</v>
      </c>
      <c r="EV111" s="7" t="s">
        <v>1111</v>
      </c>
      <c r="EW111" s="7" t="s">
        <v>1802</v>
      </c>
      <c r="EX111" s="183" t="s">
        <v>1873</v>
      </c>
      <c r="EY111" s="313">
        <v>46178</v>
      </c>
      <c r="EZ111" s="313"/>
      <c r="FA111" s="183"/>
      <c r="FB111" s="313"/>
      <c r="FC111" s="7"/>
      <c r="FD111" s="7" t="s">
        <v>3138</v>
      </c>
      <c r="FE111" s="7">
        <f t="shared" si="24"/>
        <v>4756.99</v>
      </c>
      <c r="FF111" s="72">
        <f t="shared" si="25"/>
        <v>14474.99</v>
      </c>
      <c r="FG111" t="s">
        <v>3516</v>
      </c>
    </row>
    <row r="112" spans="1:163" ht="17.25">
      <c r="A112" s="72">
        <v>466690957</v>
      </c>
      <c r="B112" s="304" t="s">
        <v>2158</v>
      </c>
      <c r="C112" s="72"/>
      <c r="D112" s="72"/>
      <c r="E112" s="72"/>
      <c r="F112" s="72"/>
      <c r="G112" s="306"/>
      <c r="H112" s="306"/>
      <c r="I112" s="72">
        <v>3914</v>
      </c>
      <c r="J112" s="72">
        <v>2834</v>
      </c>
      <c r="K112" s="258">
        <f t="shared" si="29"/>
        <v>2895</v>
      </c>
      <c r="L112" s="258">
        <f t="shared" si="15"/>
        <v>6878</v>
      </c>
      <c r="M112" s="307">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8"/>
      <c r="AF112" s="309"/>
      <c r="AG112" s="7"/>
      <c r="AH112" s="72" t="s">
        <v>2204</v>
      </c>
      <c r="AI112" s="7"/>
      <c r="AJ112" s="7"/>
      <c r="AK112" s="7"/>
      <c r="AL112" s="7">
        <v>4245</v>
      </c>
      <c r="AM112" s="255">
        <v>88120</v>
      </c>
      <c r="AN112" s="258">
        <v>27</v>
      </c>
      <c r="AO112" s="306">
        <v>43</v>
      </c>
      <c r="AP112" s="306" t="str">
        <f t="shared" si="21"/>
        <v>FLOW</v>
      </c>
      <c r="AQ112" s="306"/>
      <c r="AR112" s="306"/>
      <c r="AS112" s="306"/>
      <c r="AT112" s="306"/>
      <c r="AU112" s="72" t="s">
        <v>1130</v>
      </c>
      <c r="AV112" s="310" t="s">
        <v>2301</v>
      </c>
      <c r="AW112" s="304" t="s">
        <v>453</v>
      </c>
      <c r="AX112" s="311">
        <v>45882</v>
      </c>
      <c r="AY112" s="72">
        <v>36</v>
      </c>
      <c r="AZ112" s="72" t="s">
        <v>2058</v>
      </c>
      <c r="BA112" s="7" t="s">
        <v>3514</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1118</v>
      </c>
      <c r="EU112" s="7" t="s">
        <v>2455</v>
      </c>
      <c r="EV112" s="7" t="s">
        <v>1111</v>
      </c>
      <c r="EW112" s="7" t="s">
        <v>1802</v>
      </c>
      <c r="EX112" s="183" t="s">
        <v>1803</v>
      </c>
      <c r="EY112" s="313">
        <v>46184</v>
      </c>
      <c r="EZ112" s="313"/>
      <c r="FA112" s="183"/>
      <c r="FB112" s="313"/>
      <c r="FC112" s="7"/>
      <c r="FD112" s="7" t="s">
        <v>3139</v>
      </c>
      <c r="FE112" s="7">
        <f t="shared" si="24"/>
        <v>2895</v>
      </c>
      <c r="FF112" s="72">
        <f t="shared" si="25"/>
        <v>6878</v>
      </c>
      <c r="FG112" t="s">
        <v>3516</v>
      </c>
    </row>
    <row r="113" spans="1:163" ht="17.25">
      <c r="A113" s="72">
        <v>464402919</v>
      </c>
      <c r="B113" s="304" t="s">
        <v>731</v>
      </c>
      <c r="C113" s="72" t="s">
        <v>1776</v>
      </c>
      <c r="D113" s="72" t="s">
        <v>3628</v>
      </c>
      <c r="E113" s="72">
        <v>3000</v>
      </c>
      <c r="F113" s="72"/>
      <c r="G113" s="306"/>
      <c r="H113" s="306"/>
      <c r="I113" s="72">
        <v>5104</v>
      </c>
      <c r="J113" s="72">
        <v>8729</v>
      </c>
      <c r="K113" s="258">
        <f t="shared" si="29"/>
        <v>3882</v>
      </c>
      <c r="L113" s="258">
        <f t="shared" si="15"/>
        <v>11236</v>
      </c>
      <c r="M113" s="315">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8"/>
      <c r="AF113" s="309" t="s">
        <v>1130</v>
      </c>
      <c r="AG113" s="7" t="s">
        <v>1130</v>
      </c>
      <c r="AH113" s="72" t="s">
        <v>726</v>
      </c>
      <c r="AI113" s="7" t="s">
        <v>1130</v>
      </c>
      <c r="AJ113" s="7" t="s">
        <v>1130</v>
      </c>
      <c r="AK113" s="7" t="s">
        <v>1130</v>
      </c>
      <c r="AL113" s="7">
        <v>12151</v>
      </c>
      <c r="AM113" s="255">
        <v>87790</v>
      </c>
      <c r="AN113" s="258">
        <v>57</v>
      </c>
      <c r="AO113" s="306">
        <v>73</v>
      </c>
      <c r="AP113" s="306" t="str">
        <f t="shared" si="21"/>
        <v>FLOW</v>
      </c>
      <c r="AQ113" s="306"/>
      <c r="AR113" s="306"/>
      <c r="AS113" s="306"/>
      <c r="AT113" s="306"/>
      <c r="AU113" s="72" t="s">
        <v>1794</v>
      </c>
      <c r="AV113" s="310" t="s">
        <v>732</v>
      </c>
      <c r="AW113" s="304" t="s">
        <v>733</v>
      </c>
      <c r="AX113" s="311">
        <v>45587</v>
      </c>
      <c r="AY113" s="72">
        <v>36</v>
      </c>
      <c r="AZ113" s="72" t="s">
        <v>1743</v>
      </c>
      <c r="BA113" s="7" t="s">
        <v>3513</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1119</v>
      </c>
      <c r="EU113" s="7" t="s">
        <v>2456</v>
      </c>
      <c r="EV113" s="7" t="s">
        <v>1111</v>
      </c>
      <c r="EW113" s="7" t="s">
        <v>1807</v>
      </c>
      <c r="EX113" s="183" t="s">
        <v>1819</v>
      </c>
      <c r="EY113" s="313">
        <v>46183</v>
      </c>
      <c r="EZ113" s="313"/>
      <c r="FA113" s="183"/>
      <c r="FB113" s="313"/>
      <c r="FC113" s="7"/>
      <c r="FD113" s="7" t="s">
        <v>3140</v>
      </c>
      <c r="FE113" s="7">
        <f t="shared" si="24"/>
        <v>3882</v>
      </c>
      <c r="FF113" s="72">
        <f t="shared" si="25"/>
        <v>14236</v>
      </c>
      <c r="FG113" t="s">
        <v>3516</v>
      </c>
    </row>
    <row r="114" spans="1:163" ht="17.25">
      <c r="A114" s="72">
        <v>463825579</v>
      </c>
      <c r="B114" s="304" t="s">
        <v>990</v>
      </c>
      <c r="C114" s="72"/>
      <c r="D114" s="72"/>
      <c r="E114" s="72"/>
      <c r="F114" s="72"/>
      <c r="G114" s="306"/>
      <c r="H114" s="306"/>
      <c r="I114" s="72">
        <v>3828</v>
      </c>
      <c r="J114" s="72">
        <v>3813</v>
      </c>
      <c r="K114" s="258">
        <f t="shared" si="29"/>
        <v>3877</v>
      </c>
      <c r="L114" s="258">
        <f t="shared" si="15"/>
        <v>7809</v>
      </c>
      <c r="M114" s="307">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8"/>
      <c r="AF114" s="309" t="s">
        <v>1130</v>
      </c>
      <c r="AG114" s="7" t="s">
        <v>1130</v>
      </c>
      <c r="AH114" s="72" t="s">
        <v>386</v>
      </c>
      <c r="AI114" s="7" t="s">
        <v>1130</v>
      </c>
      <c r="AJ114" s="7" t="s">
        <v>1130</v>
      </c>
      <c r="AK114" s="7" t="s">
        <v>1130</v>
      </c>
      <c r="AL114" s="7">
        <v>4777</v>
      </c>
      <c r="AM114" s="255">
        <v>87468</v>
      </c>
      <c r="AN114" s="258">
        <v>27</v>
      </c>
      <c r="AO114" s="306">
        <v>43</v>
      </c>
      <c r="AP114" s="306" t="str">
        <f t="shared" si="21"/>
        <v>FLOW</v>
      </c>
      <c r="AQ114" s="306"/>
      <c r="AR114" s="306"/>
      <c r="AS114" s="306"/>
      <c r="AT114" s="306"/>
      <c r="AU114" s="72" t="s">
        <v>1794</v>
      </c>
      <c r="AV114" s="310"/>
      <c r="AW114" s="304" t="s">
        <v>225</v>
      </c>
      <c r="AX114" s="311">
        <v>45525</v>
      </c>
      <c r="AY114" s="72">
        <v>48</v>
      </c>
      <c r="AZ114" s="72" t="s">
        <v>1743</v>
      </c>
      <c r="BA114" s="7" t="s">
        <v>3513</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1116</v>
      </c>
      <c r="EU114" s="7" t="s">
        <v>2457</v>
      </c>
      <c r="EV114" s="7" t="s">
        <v>1111</v>
      </c>
      <c r="EW114" s="7" t="s">
        <v>1804</v>
      </c>
      <c r="EX114" s="183" t="s">
        <v>1874</v>
      </c>
      <c r="EY114" s="313">
        <v>46179</v>
      </c>
      <c r="EZ114" s="313"/>
      <c r="FA114" s="183"/>
      <c r="FB114" s="313"/>
      <c r="FC114" s="7"/>
      <c r="FD114" s="7" t="s">
        <v>3141</v>
      </c>
      <c r="FE114" s="7">
        <f t="shared" si="24"/>
        <v>3877</v>
      </c>
      <c r="FF114" s="72">
        <f t="shared" si="25"/>
        <v>7809</v>
      </c>
      <c r="FG114" t="s">
        <v>3516</v>
      </c>
    </row>
    <row r="115" spans="1:163" ht="17.25">
      <c r="A115" s="72">
        <v>465789678</v>
      </c>
      <c r="B115" s="304" t="s">
        <v>824</v>
      </c>
      <c r="C115" s="72"/>
      <c r="D115" s="72"/>
      <c r="E115" s="72"/>
      <c r="F115" s="72"/>
      <c r="G115" s="306"/>
      <c r="H115" s="306"/>
      <c r="I115" s="72">
        <v>4317</v>
      </c>
      <c r="J115" s="72">
        <v>8330.75</v>
      </c>
      <c r="K115" s="258">
        <f t="shared" si="29"/>
        <v>4293.75</v>
      </c>
      <c r="L115" s="258">
        <f t="shared" si="15"/>
        <v>13115.75</v>
      </c>
      <c r="M115" s="315">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8"/>
      <c r="AF115" s="309" t="s">
        <v>1130</v>
      </c>
      <c r="AG115" s="7" t="s">
        <v>1130</v>
      </c>
      <c r="AH115" s="72" t="s">
        <v>820</v>
      </c>
      <c r="AI115" s="7" t="s">
        <v>1130</v>
      </c>
      <c r="AJ115" s="7" t="s">
        <v>1130</v>
      </c>
      <c r="AK115" s="7" t="s">
        <v>1130</v>
      </c>
      <c r="AL115" s="7">
        <v>11310.75</v>
      </c>
      <c r="AM115" s="255">
        <v>86825</v>
      </c>
      <c r="AN115" s="258">
        <v>57</v>
      </c>
      <c r="AO115" s="306">
        <v>73</v>
      </c>
      <c r="AP115" s="306" t="str">
        <f t="shared" si="21"/>
        <v>FLOW</v>
      </c>
      <c r="AQ115" s="306"/>
      <c r="AR115" s="306"/>
      <c r="AS115" s="306"/>
      <c r="AT115" s="306"/>
      <c r="AU115" s="72" t="s">
        <v>1794</v>
      </c>
      <c r="AV115" s="310" t="s">
        <v>825</v>
      </c>
      <c r="AW115" s="304" t="s">
        <v>826</v>
      </c>
      <c r="AX115" s="311">
        <v>45743</v>
      </c>
      <c r="AY115" s="72">
        <v>36</v>
      </c>
      <c r="AZ115" s="72" t="s">
        <v>1743</v>
      </c>
      <c r="BA115" s="7" t="s">
        <v>3514</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1125</v>
      </c>
      <c r="EU115" s="7" t="s">
        <v>2458</v>
      </c>
      <c r="EV115" s="7" t="s">
        <v>1111</v>
      </c>
      <c r="EW115" s="7" t="s">
        <v>1830</v>
      </c>
      <c r="EX115" s="183" t="s">
        <v>1875</v>
      </c>
      <c r="EY115" s="313">
        <v>46178</v>
      </c>
      <c r="EZ115" s="313"/>
      <c r="FA115" s="183"/>
      <c r="FB115" s="313"/>
      <c r="FC115" s="7"/>
      <c r="FD115" s="7" t="s">
        <v>3142</v>
      </c>
      <c r="FE115" s="7">
        <f t="shared" si="24"/>
        <v>4293.75</v>
      </c>
      <c r="FF115" s="72">
        <f t="shared" si="25"/>
        <v>13115.75</v>
      </c>
      <c r="FG115" t="s">
        <v>3516</v>
      </c>
    </row>
    <row r="116" spans="1:163" ht="17.25">
      <c r="A116" s="72">
        <v>466488961</v>
      </c>
      <c r="B116" s="304" t="s">
        <v>1438</v>
      </c>
      <c r="C116" s="72"/>
      <c r="D116" s="72"/>
      <c r="E116" s="72"/>
      <c r="F116" s="72"/>
      <c r="G116" s="306"/>
      <c r="H116" s="306"/>
      <c r="I116" s="72">
        <v>5082</v>
      </c>
      <c r="J116" s="72">
        <v>4263</v>
      </c>
      <c r="K116" s="258">
        <f t="shared" si="29"/>
        <v>4367</v>
      </c>
      <c r="L116" s="258">
        <f t="shared" si="15"/>
        <v>9612</v>
      </c>
      <c r="M116" s="307">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3505</v>
      </c>
      <c r="AC116" s="72"/>
      <c r="AD116" s="72" t="s">
        <v>3023</v>
      </c>
      <c r="AE116" s="308"/>
      <c r="AF116" s="309" t="s">
        <v>1130</v>
      </c>
      <c r="AG116" s="7" t="s">
        <v>1130</v>
      </c>
      <c r="AH116" s="72" t="s">
        <v>1439</v>
      </c>
      <c r="AI116" s="7" t="s">
        <v>1130</v>
      </c>
      <c r="AJ116" s="7" t="s">
        <v>1130</v>
      </c>
      <c r="AK116" s="7" t="s">
        <v>1130</v>
      </c>
      <c r="AL116" s="7">
        <v>7517</v>
      </c>
      <c r="AM116" s="255">
        <v>86817</v>
      </c>
      <c r="AN116" s="258">
        <v>27</v>
      </c>
      <c r="AO116" s="306">
        <v>43</v>
      </c>
      <c r="AP116" s="306" t="str">
        <f t="shared" si="21"/>
        <v>FLOW</v>
      </c>
      <c r="AQ116" s="306"/>
      <c r="AR116" s="306"/>
      <c r="AS116" s="306"/>
      <c r="AT116" s="306"/>
      <c r="AU116" s="72" t="s">
        <v>1794</v>
      </c>
      <c r="AV116" s="310" t="s">
        <v>1440</v>
      </c>
      <c r="AW116" s="304" t="s">
        <v>190</v>
      </c>
      <c r="AX116" s="311">
        <v>45848</v>
      </c>
      <c r="AY116" s="72">
        <v>30</v>
      </c>
      <c r="AZ116" s="72" t="s">
        <v>1743</v>
      </c>
      <c r="BA116" s="7" t="s">
        <v>3513</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1119</v>
      </c>
      <c r="EU116" s="7" t="s">
        <v>2459</v>
      </c>
      <c r="EV116" s="7" t="s">
        <v>1111</v>
      </c>
      <c r="EW116" s="7" t="e">
        <v>#N/A</v>
      </c>
      <c r="EX116" s="183" t="e">
        <v>#N/A</v>
      </c>
      <c r="EY116" s="313" t="e">
        <v>#N/A</v>
      </c>
      <c r="EZ116" s="313"/>
      <c r="FA116" s="183"/>
      <c r="FB116" s="313"/>
      <c r="FC116" s="7"/>
      <c r="FD116" s="7" t="s">
        <v>3143</v>
      </c>
      <c r="FE116" s="7">
        <f t="shared" si="24"/>
        <v>4367</v>
      </c>
      <c r="FF116" s="72">
        <f t="shared" si="25"/>
        <v>9612</v>
      </c>
      <c r="FG116" t="s">
        <v>3517</v>
      </c>
    </row>
    <row r="117" spans="1:163" ht="17.25">
      <c r="A117" s="72">
        <v>458444699</v>
      </c>
      <c r="B117" s="304" t="s">
        <v>1359</v>
      </c>
      <c r="C117" s="72" t="s">
        <v>1776</v>
      </c>
      <c r="D117" s="72" t="s">
        <v>3555</v>
      </c>
      <c r="E117" s="72">
        <v>6900</v>
      </c>
      <c r="F117" s="72"/>
      <c r="G117" s="306"/>
      <c r="H117" s="306"/>
      <c r="I117" s="72">
        <v>6768</v>
      </c>
      <c r="J117" s="72">
        <v>6682</v>
      </c>
      <c r="K117" s="258">
        <f t="shared" si="29"/>
        <v>6767</v>
      </c>
      <c r="L117" s="258">
        <f t="shared" si="15"/>
        <v>6751</v>
      </c>
      <c r="M117" s="307">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8"/>
      <c r="AF117" s="309" t="s">
        <v>1130</v>
      </c>
      <c r="AG117" s="7" t="s">
        <v>1130</v>
      </c>
      <c r="AH117" s="72" t="s">
        <v>152</v>
      </c>
      <c r="AI117" s="7" t="s">
        <v>1130</v>
      </c>
      <c r="AJ117" s="7" t="s">
        <v>1130</v>
      </c>
      <c r="AK117" s="7" t="s">
        <v>1130</v>
      </c>
      <c r="AL117" s="7">
        <v>11512</v>
      </c>
      <c r="AM117" s="255">
        <v>86690.67</v>
      </c>
      <c r="AN117" s="258">
        <v>27</v>
      </c>
      <c r="AO117" s="306">
        <v>43</v>
      </c>
      <c r="AP117" s="306" t="str">
        <f t="shared" si="21"/>
        <v>FLOW</v>
      </c>
      <c r="AQ117" s="306"/>
      <c r="AR117" s="306"/>
      <c r="AS117" s="306"/>
      <c r="AT117" s="306"/>
      <c r="AU117" s="72" t="s">
        <v>944</v>
      </c>
      <c r="AV117" s="310" t="s">
        <v>1360</v>
      </c>
      <c r="AW117" s="304" t="s">
        <v>57</v>
      </c>
      <c r="AX117" s="311">
        <v>45084</v>
      </c>
      <c r="AY117" s="72">
        <v>48</v>
      </c>
      <c r="AZ117" s="72" t="s">
        <v>1743</v>
      </c>
      <c r="BA117" s="7" t="s">
        <v>3514</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1123</v>
      </c>
      <c r="EU117" s="7" t="s">
        <v>2460</v>
      </c>
      <c r="EV117" s="7" t="s">
        <v>1111</v>
      </c>
      <c r="EW117" s="7" t="s">
        <v>1807</v>
      </c>
      <c r="EX117" s="183" t="s">
        <v>1808</v>
      </c>
      <c r="EY117" s="313">
        <v>46182</v>
      </c>
      <c r="EZ117" s="313"/>
      <c r="FA117" s="183"/>
      <c r="FB117" s="313"/>
      <c r="FC117" s="7"/>
      <c r="FD117" s="7" t="s">
        <v>3144</v>
      </c>
      <c r="FE117" s="7">
        <f t="shared" si="24"/>
        <v>6767</v>
      </c>
      <c r="FF117" s="72">
        <f t="shared" si="25"/>
        <v>13651</v>
      </c>
      <c r="FG117" t="s">
        <v>3516</v>
      </c>
    </row>
    <row r="118" spans="1:163" ht="17.25">
      <c r="A118" s="72">
        <v>466873637</v>
      </c>
      <c r="B118" s="304" t="s">
        <v>300</v>
      </c>
      <c r="C118" s="72"/>
      <c r="D118" s="72"/>
      <c r="E118" s="72"/>
      <c r="F118" s="72"/>
      <c r="G118" s="306"/>
      <c r="H118" s="306"/>
      <c r="I118" s="72">
        <v>4587</v>
      </c>
      <c r="J118" s="72">
        <v>9106</v>
      </c>
      <c r="K118" s="258">
        <f t="shared" si="29"/>
        <v>4879</v>
      </c>
      <c r="L118" s="258">
        <f t="shared" si="15"/>
        <v>14279</v>
      </c>
      <c r="M118" s="315">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23</v>
      </c>
      <c r="AD118" s="72" t="s">
        <v>3020</v>
      </c>
      <c r="AE118" s="308"/>
      <c r="AF118" s="309" t="s">
        <v>1130</v>
      </c>
      <c r="AG118" s="7" t="s">
        <v>1130</v>
      </c>
      <c r="AH118" s="72" t="s">
        <v>284</v>
      </c>
      <c r="AI118" s="7" t="s">
        <v>1130</v>
      </c>
      <c r="AJ118" s="7" t="s">
        <v>1130</v>
      </c>
      <c r="AK118" s="7" t="s">
        <v>1130</v>
      </c>
      <c r="AL118" s="7">
        <v>13066</v>
      </c>
      <c r="AM118" s="255">
        <v>86354</v>
      </c>
      <c r="AN118" s="258">
        <v>57</v>
      </c>
      <c r="AO118" s="306">
        <v>73</v>
      </c>
      <c r="AP118" s="306" t="str">
        <f t="shared" si="21"/>
        <v>FLOW</v>
      </c>
      <c r="AQ118" s="306"/>
      <c r="AR118" s="306"/>
      <c r="AS118" s="306"/>
      <c r="AT118" s="306"/>
      <c r="AU118" s="72" t="s">
        <v>1794</v>
      </c>
      <c r="AV118" s="310" t="s">
        <v>301</v>
      </c>
      <c r="AW118" s="304" t="s">
        <v>68</v>
      </c>
      <c r="AX118" s="311">
        <v>45916</v>
      </c>
      <c r="AY118" s="72">
        <v>30</v>
      </c>
      <c r="AZ118" s="72" t="s">
        <v>1743</v>
      </c>
      <c r="BA118" s="7" t="s">
        <v>3514</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1115</v>
      </c>
      <c r="EU118" s="7" t="s">
        <v>2461</v>
      </c>
      <c r="EV118" s="7" t="s">
        <v>1111</v>
      </c>
      <c r="EW118" s="7" t="s">
        <v>1809</v>
      </c>
      <c r="EX118" s="183" t="s">
        <v>1876</v>
      </c>
      <c r="EY118" s="313">
        <v>46177</v>
      </c>
      <c r="EZ118" s="313"/>
      <c r="FA118" s="183"/>
      <c r="FB118" s="313"/>
      <c r="FC118" s="7"/>
      <c r="FD118" s="7" t="s">
        <v>3145</v>
      </c>
      <c r="FE118" s="7">
        <f t="shared" si="24"/>
        <v>4879</v>
      </c>
      <c r="FF118" s="72">
        <f t="shared" si="25"/>
        <v>14279</v>
      </c>
      <c r="FG118" t="s">
        <v>3516</v>
      </c>
    </row>
    <row r="119" spans="1:163" ht="17.25">
      <c r="A119" s="72">
        <v>466406613</v>
      </c>
      <c r="B119" s="304" t="s">
        <v>632</v>
      </c>
      <c r="C119" s="72"/>
      <c r="D119" s="72"/>
      <c r="E119" s="72"/>
      <c r="F119" s="72"/>
      <c r="G119" s="306"/>
      <c r="H119" s="306"/>
      <c r="I119" s="72">
        <v>2970</v>
      </c>
      <c r="J119" s="72">
        <v>2193</v>
      </c>
      <c r="K119" s="258">
        <f t="shared" si="29"/>
        <v>2240</v>
      </c>
      <c r="L119" s="258">
        <f t="shared" si="15"/>
        <v>5244</v>
      </c>
      <c r="M119" s="307">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8"/>
      <c r="AF119" s="309" t="s">
        <v>1130</v>
      </c>
      <c r="AG119" s="7" t="s">
        <v>1130</v>
      </c>
      <c r="AH119" s="72" t="s">
        <v>627</v>
      </c>
      <c r="AI119" s="7" t="s">
        <v>1130</v>
      </c>
      <c r="AJ119" s="7" t="s">
        <v>1130</v>
      </c>
      <c r="AK119" s="7" t="s">
        <v>1130</v>
      </c>
      <c r="AL119" s="7">
        <v>3944</v>
      </c>
      <c r="AM119" s="255">
        <v>86123</v>
      </c>
      <c r="AN119" s="258">
        <v>27</v>
      </c>
      <c r="AO119" s="306">
        <v>43</v>
      </c>
      <c r="AP119" s="306" t="str">
        <f t="shared" si="21"/>
        <v>FLOW</v>
      </c>
      <c r="AQ119" s="306"/>
      <c r="AR119" s="306"/>
      <c r="AS119" s="306"/>
      <c r="AT119" s="306"/>
      <c r="AU119" s="72" t="s">
        <v>1794</v>
      </c>
      <c r="AV119" s="310" t="s">
        <v>633</v>
      </c>
      <c r="AW119" s="304" t="s">
        <v>111</v>
      </c>
      <c r="AX119" s="311">
        <v>45834</v>
      </c>
      <c r="AY119" s="72">
        <v>48</v>
      </c>
      <c r="AZ119" s="72" t="s">
        <v>1743</v>
      </c>
      <c r="BA119" s="7" t="s">
        <v>3513</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1116</v>
      </c>
      <c r="EU119" s="7" t="s">
        <v>2462</v>
      </c>
      <c r="EV119" s="7" t="s">
        <v>1111</v>
      </c>
      <c r="EW119" s="7" t="s">
        <v>1804</v>
      </c>
      <c r="EX119" s="183" t="s">
        <v>1874</v>
      </c>
      <c r="EY119" s="313">
        <v>46181</v>
      </c>
      <c r="EZ119" s="313"/>
      <c r="FA119" s="183"/>
      <c r="FB119" s="313"/>
      <c r="FC119" s="7"/>
      <c r="FD119" s="7" t="s">
        <v>3146</v>
      </c>
      <c r="FE119" s="7">
        <f t="shared" si="24"/>
        <v>2240</v>
      </c>
      <c r="FF119" s="72">
        <f t="shared" si="25"/>
        <v>5244</v>
      </c>
      <c r="FG119" t="s">
        <v>3516</v>
      </c>
    </row>
    <row r="120" spans="1:163" ht="17.25">
      <c r="A120" s="72">
        <v>465651022</v>
      </c>
      <c r="B120" s="304" t="s">
        <v>214</v>
      </c>
      <c r="C120" s="72" t="s">
        <v>1776</v>
      </c>
      <c r="D120" s="72" t="s">
        <v>3555</v>
      </c>
      <c r="E120" s="72">
        <v>130</v>
      </c>
      <c r="F120" s="72"/>
      <c r="G120" s="306"/>
      <c r="H120" s="306"/>
      <c r="I120" s="72">
        <v>4575</v>
      </c>
      <c r="J120" s="72">
        <v>0</v>
      </c>
      <c r="K120" s="258">
        <f t="shared" si="29"/>
        <v>129</v>
      </c>
      <c r="L120" s="258">
        <f t="shared" si="15"/>
        <v>4704</v>
      </c>
      <c r="M120" s="307">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3505</v>
      </c>
      <c r="AC120" s="72"/>
      <c r="AD120" s="72" t="s">
        <v>3023</v>
      </c>
      <c r="AE120" s="308"/>
      <c r="AF120" s="309" t="s">
        <v>1130</v>
      </c>
      <c r="AG120" s="7" t="s">
        <v>1130</v>
      </c>
      <c r="AH120" s="72" t="s">
        <v>203</v>
      </c>
      <c r="AI120" s="7" t="s">
        <v>1130</v>
      </c>
      <c r="AJ120" s="7" t="s">
        <v>1130</v>
      </c>
      <c r="AK120" s="7" t="s">
        <v>1130</v>
      </c>
      <c r="AL120" s="7">
        <v>8250</v>
      </c>
      <c r="AM120" s="255">
        <v>84844</v>
      </c>
      <c r="AN120" s="258">
        <v>27</v>
      </c>
      <c r="AO120" s="306">
        <v>43</v>
      </c>
      <c r="AP120" s="306" t="str">
        <f t="shared" si="21"/>
        <v>FLOW</v>
      </c>
      <c r="AQ120" s="306"/>
      <c r="AR120" s="306"/>
      <c r="AS120" s="306"/>
      <c r="AT120" s="306"/>
      <c r="AU120" s="72" t="s">
        <v>1794</v>
      </c>
      <c r="AV120" s="310" t="s">
        <v>215</v>
      </c>
      <c r="AW120" s="304" t="s">
        <v>216</v>
      </c>
      <c r="AX120" s="311">
        <v>45722</v>
      </c>
      <c r="AY120" s="72">
        <v>36</v>
      </c>
      <c r="AZ120" s="72" t="s">
        <v>1743</v>
      </c>
      <c r="BA120" s="7" t="s">
        <v>3513</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1124</v>
      </c>
      <c r="EU120" s="7" t="s">
        <v>2463</v>
      </c>
      <c r="EV120" s="7" t="s">
        <v>1111</v>
      </c>
      <c r="EW120" s="7" t="s">
        <v>1804</v>
      </c>
      <c r="EX120" s="183" t="s">
        <v>1877</v>
      </c>
      <c r="EY120" s="313">
        <v>46176</v>
      </c>
      <c r="EZ120" s="313"/>
      <c r="FA120" s="183"/>
      <c r="FB120" s="313"/>
      <c r="FC120" s="7"/>
      <c r="FD120" s="7" t="s">
        <v>3069</v>
      </c>
      <c r="FE120" s="7">
        <f t="shared" si="24"/>
        <v>129</v>
      </c>
      <c r="FF120" s="72">
        <f t="shared" si="25"/>
        <v>4834</v>
      </c>
      <c r="FG120" t="s">
        <v>3516</v>
      </c>
    </row>
    <row r="121" spans="1:163" ht="17.25">
      <c r="A121" s="314">
        <v>466209921</v>
      </c>
      <c r="B121" s="304" t="s">
        <v>1517</v>
      </c>
      <c r="C121" s="72"/>
      <c r="D121" s="72"/>
      <c r="E121" s="72"/>
      <c r="F121" s="72"/>
      <c r="G121" s="306"/>
      <c r="H121" s="306"/>
      <c r="I121" s="72">
        <v>4115</v>
      </c>
      <c r="J121" s="72">
        <v>4115</v>
      </c>
      <c r="K121" s="258">
        <f t="shared" si="29"/>
        <v>4163</v>
      </c>
      <c r="L121" s="258">
        <f t="shared" si="15"/>
        <v>8298</v>
      </c>
      <c r="M121" s="307">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8"/>
      <c r="AF121" s="309" t="s">
        <v>1130</v>
      </c>
      <c r="AG121" s="7" t="s">
        <v>1130</v>
      </c>
      <c r="AH121" s="72" t="s">
        <v>1768</v>
      </c>
      <c r="AI121" s="7" t="s">
        <v>1130</v>
      </c>
      <c r="AJ121" s="7" t="s">
        <v>1130</v>
      </c>
      <c r="AK121" s="7" t="s">
        <v>1130</v>
      </c>
      <c r="AL121" s="7">
        <v>7698</v>
      </c>
      <c r="AM121" s="255">
        <v>84496</v>
      </c>
      <c r="AN121" s="258">
        <v>27</v>
      </c>
      <c r="AO121" s="306">
        <v>12</v>
      </c>
      <c r="AP121" s="306" t="str">
        <f t="shared" si="21"/>
        <v>STABLE</v>
      </c>
      <c r="AQ121" s="306"/>
      <c r="AR121" s="306"/>
      <c r="AS121" s="306"/>
      <c r="AT121" s="306"/>
      <c r="AU121" s="72" t="s">
        <v>1794</v>
      </c>
      <c r="AV121" s="310" t="s">
        <v>1630</v>
      </c>
      <c r="AW121" s="304" t="s">
        <v>68</v>
      </c>
      <c r="AX121" s="311">
        <v>45804</v>
      </c>
      <c r="AY121" s="72">
        <v>36</v>
      </c>
      <c r="AZ121" s="72" t="s">
        <v>1743</v>
      </c>
      <c r="BA121" s="7" t="s">
        <v>3514</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1121</v>
      </c>
      <c r="EU121" s="7" t="s">
        <v>2464</v>
      </c>
      <c r="EV121" s="7" t="s">
        <v>2465</v>
      </c>
      <c r="EW121" s="7" t="s">
        <v>1807</v>
      </c>
      <c r="EX121" s="183" t="s">
        <v>1846</v>
      </c>
      <c r="EY121" s="313">
        <v>46189</v>
      </c>
      <c r="EZ121" s="313"/>
      <c r="FA121" s="183"/>
      <c r="FB121" s="313"/>
      <c r="FC121" s="7"/>
      <c r="FD121" s="7" t="s">
        <v>3091</v>
      </c>
      <c r="FE121" s="7">
        <f t="shared" si="24"/>
        <v>4163</v>
      </c>
      <c r="FF121" s="72">
        <f t="shared" si="25"/>
        <v>8298</v>
      </c>
      <c r="FG121" t="s">
        <v>3517</v>
      </c>
    </row>
    <row r="122" spans="1:163" ht="17.25">
      <c r="A122" s="72">
        <v>466948686</v>
      </c>
      <c r="B122" s="304" t="s">
        <v>1384</v>
      </c>
      <c r="C122" s="72" t="s">
        <v>1776</v>
      </c>
      <c r="D122" s="72" t="s">
        <v>1799</v>
      </c>
      <c r="E122" s="72">
        <v>3470</v>
      </c>
      <c r="F122" s="72"/>
      <c r="G122" s="306"/>
      <c r="H122" s="306"/>
      <c r="I122" s="72">
        <v>3470</v>
      </c>
      <c r="J122" s="72">
        <v>6490.8</v>
      </c>
      <c r="K122" s="258">
        <f t="shared" si="29"/>
        <v>3301.7999999999993</v>
      </c>
      <c r="L122" s="258">
        <f t="shared" si="15"/>
        <v>6727.7999999999993</v>
      </c>
      <c r="M122" s="315">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8"/>
      <c r="AF122" s="309" t="s">
        <v>1130</v>
      </c>
      <c r="AG122" s="7" t="s">
        <v>1130</v>
      </c>
      <c r="AH122" s="72" t="s">
        <v>337</v>
      </c>
      <c r="AI122" s="7" t="s">
        <v>1130</v>
      </c>
      <c r="AJ122" s="7" t="s">
        <v>1130</v>
      </c>
      <c r="AK122" s="7" t="s">
        <v>1130</v>
      </c>
      <c r="AL122" s="7">
        <v>9471.7999999999993</v>
      </c>
      <c r="AM122" s="255">
        <v>84494</v>
      </c>
      <c r="AN122" s="258">
        <v>57</v>
      </c>
      <c r="AO122" s="306">
        <v>43</v>
      </c>
      <c r="AP122" s="306" t="str">
        <f t="shared" si="21"/>
        <v>STABLE</v>
      </c>
      <c r="AQ122" s="306"/>
      <c r="AR122" s="306"/>
      <c r="AS122" s="306"/>
      <c r="AT122" s="306"/>
      <c r="AU122" s="72" t="s">
        <v>944</v>
      </c>
      <c r="AV122" s="310" t="s">
        <v>1385</v>
      </c>
      <c r="AW122" s="304" t="s">
        <v>178</v>
      </c>
      <c r="AX122" s="311">
        <v>45926</v>
      </c>
      <c r="AY122" s="72">
        <v>36</v>
      </c>
      <c r="AZ122" s="72" t="s">
        <v>1743</v>
      </c>
      <c r="BA122" s="7" t="s">
        <v>3513</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1116</v>
      </c>
      <c r="EU122" s="7" t="s">
        <v>2466</v>
      </c>
      <c r="EV122" s="7" t="s">
        <v>1111</v>
      </c>
      <c r="EW122" s="7" t="s">
        <v>1802</v>
      </c>
      <c r="EX122" s="183" t="s">
        <v>1878</v>
      </c>
      <c r="EY122" s="313">
        <v>46179</v>
      </c>
      <c r="EZ122" s="313"/>
      <c r="FA122" s="183"/>
      <c r="FB122" s="313"/>
      <c r="FC122" s="7"/>
      <c r="FD122" s="7" t="s">
        <v>3147</v>
      </c>
      <c r="FE122" s="7">
        <f t="shared" si="24"/>
        <v>3301.7999999999993</v>
      </c>
      <c r="FF122" s="72">
        <f t="shared" si="25"/>
        <v>10197.799999999999</v>
      </c>
      <c r="FG122" t="s">
        <v>3516</v>
      </c>
    </row>
    <row r="123" spans="1:163" ht="17.25">
      <c r="A123" s="72">
        <v>464441982</v>
      </c>
      <c r="B123" s="304" t="s">
        <v>2160</v>
      </c>
      <c r="C123" s="72"/>
      <c r="D123" s="72"/>
      <c r="E123" s="72"/>
      <c r="F123" s="72"/>
      <c r="G123" s="306"/>
      <c r="H123" s="306"/>
      <c r="I123" s="72">
        <v>12645</v>
      </c>
      <c r="J123" s="72">
        <v>12645</v>
      </c>
      <c r="K123" s="258">
        <f t="shared" si="29"/>
        <v>12650</v>
      </c>
      <c r="L123" s="258">
        <f t="shared" si="15"/>
        <v>25446</v>
      </c>
      <c r="M123" s="307">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22</v>
      </c>
      <c r="AD123" s="72" t="s">
        <v>3020</v>
      </c>
      <c r="AE123" s="308"/>
      <c r="AF123" s="309"/>
      <c r="AG123" s="7"/>
      <c r="AH123" s="72" t="s">
        <v>2205</v>
      </c>
      <c r="AI123" s="7"/>
      <c r="AJ123" s="7"/>
      <c r="AK123" s="7"/>
      <c r="AL123" s="7">
        <v>14900</v>
      </c>
      <c r="AM123" s="255">
        <v>84432</v>
      </c>
      <c r="AN123" s="258">
        <v>27</v>
      </c>
      <c r="AO123" s="306">
        <v>43</v>
      </c>
      <c r="AP123" s="306" t="str">
        <f t="shared" si="21"/>
        <v>FLOW</v>
      </c>
      <c r="AQ123" s="306"/>
      <c r="AR123" s="306"/>
      <c r="AS123" s="306"/>
      <c r="AT123" s="306"/>
      <c r="AU123" s="72" t="s">
        <v>1130</v>
      </c>
      <c r="AV123" s="310" t="s">
        <v>2303</v>
      </c>
      <c r="AW123" s="304" t="s">
        <v>172</v>
      </c>
      <c r="AX123" s="311">
        <v>45590</v>
      </c>
      <c r="AY123" s="72">
        <v>24</v>
      </c>
      <c r="AZ123" s="72" t="s">
        <v>2058</v>
      </c>
      <c r="BA123" s="7" t="s">
        <v>3514</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2</v>
      </c>
      <c r="ES123" s="72">
        <f t="shared" si="23"/>
        <v>1</v>
      </c>
      <c r="ET123" s="72" t="s">
        <v>1125</v>
      </c>
      <c r="EU123" s="7" t="s">
        <v>2467</v>
      </c>
      <c r="EV123" s="7" t="s">
        <v>1111</v>
      </c>
      <c r="EW123" s="7" t="s">
        <v>1807</v>
      </c>
      <c r="EX123" s="183" t="s">
        <v>3570</v>
      </c>
      <c r="EY123" s="313">
        <v>46193</v>
      </c>
      <c r="EZ123" s="313"/>
      <c r="FA123" s="183"/>
      <c r="FB123" s="313"/>
      <c r="FC123" s="7" t="s">
        <v>3624</v>
      </c>
      <c r="FD123" s="7" t="s">
        <v>3148</v>
      </c>
      <c r="FE123" s="7">
        <f t="shared" si="24"/>
        <v>12650</v>
      </c>
      <c r="FF123" s="72">
        <f t="shared" si="25"/>
        <v>25446</v>
      </c>
      <c r="FG123" t="s">
        <v>3516</v>
      </c>
    </row>
    <row r="124" spans="1:163" ht="17.25">
      <c r="A124" s="72">
        <v>465493945</v>
      </c>
      <c r="B124" s="304" t="s">
        <v>451</v>
      </c>
      <c r="C124" s="72"/>
      <c r="D124" s="72"/>
      <c r="E124" s="72"/>
      <c r="F124" s="72"/>
      <c r="G124" s="306"/>
      <c r="H124" s="306"/>
      <c r="I124" s="72">
        <v>3958</v>
      </c>
      <c r="J124" s="72">
        <v>18853.77</v>
      </c>
      <c r="K124" s="258">
        <f t="shared" si="29"/>
        <v>3701.7700000000004</v>
      </c>
      <c r="L124" s="258">
        <f t="shared" si="15"/>
        <v>23781.77</v>
      </c>
      <c r="M124" s="315">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3505</v>
      </c>
      <c r="AC124" s="72"/>
      <c r="AD124" s="72" t="s">
        <v>3023</v>
      </c>
      <c r="AE124" s="308"/>
      <c r="AF124" s="309" t="s">
        <v>1798</v>
      </c>
      <c r="AG124" s="7" t="s">
        <v>1130</v>
      </c>
      <c r="AH124" s="72" t="s">
        <v>450</v>
      </c>
      <c r="AI124" s="7" t="s">
        <v>1130</v>
      </c>
      <c r="AJ124" s="7" t="s">
        <v>1130</v>
      </c>
      <c r="AK124" s="7" t="s">
        <v>1130</v>
      </c>
      <c r="AL124" s="7">
        <v>22233.77</v>
      </c>
      <c r="AM124" s="255">
        <v>84252</v>
      </c>
      <c r="AN124" s="258">
        <v>147</v>
      </c>
      <c r="AO124" s="306">
        <v>163</v>
      </c>
      <c r="AP124" s="306" t="str">
        <f t="shared" si="21"/>
        <v>FLOW</v>
      </c>
      <c r="AQ124" s="306"/>
      <c r="AR124" s="306"/>
      <c r="AS124" s="306"/>
      <c r="AT124" s="306"/>
      <c r="AU124" s="72" t="s">
        <v>944</v>
      </c>
      <c r="AV124" s="310" t="s">
        <v>452</v>
      </c>
      <c r="AW124" s="304" t="s">
        <v>453</v>
      </c>
      <c r="AX124" s="311">
        <v>45701</v>
      </c>
      <c r="AY124" s="72">
        <v>36</v>
      </c>
      <c r="AZ124" s="72" t="s">
        <v>1743</v>
      </c>
      <c r="BA124" s="7" t="s">
        <v>3514</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1112</v>
      </c>
      <c r="EU124" s="7" t="s">
        <v>2468</v>
      </c>
      <c r="EV124" s="7" t="s">
        <v>1111</v>
      </c>
      <c r="EW124" s="7" t="s">
        <v>1832</v>
      </c>
      <c r="EX124" s="183" t="s">
        <v>1879</v>
      </c>
      <c r="EY124" s="313">
        <v>46177</v>
      </c>
      <c r="EZ124" s="313"/>
      <c r="FA124" s="183"/>
      <c r="FB124" s="313"/>
      <c r="FC124" s="7"/>
      <c r="FD124" s="7" t="s">
        <v>3149</v>
      </c>
      <c r="FE124" s="7">
        <f t="shared" si="24"/>
        <v>3701.7700000000004</v>
      </c>
      <c r="FF124" s="72">
        <f t="shared" si="25"/>
        <v>23781.77</v>
      </c>
      <c r="FG124" t="s">
        <v>3516</v>
      </c>
    </row>
    <row r="125" spans="1:163" ht="17.25">
      <c r="A125" s="72">
        <v>466116116</v>
      </c>
      <c r="B125" s="304" t="s">
        <v>358</v>
      </c>
      <c r="C125" s="72" t="s">
        <v>1776</v>
      </c>
      <c r="D125" s="72" t="s">
        <v>1793</v>
      </c>
      <c r="E125" s="72">
        <v>4348</v>
      </c>
      <c r="F125" s="72"/>
      <c r="G125" s="306"/>
      <c r="H125" s="306"/>
      <c r="I125" s="72">
        <v>3988</v>
      </c>
      <c r="J125" s="72">
        <v>7579</v>
      </c>
      <c r="K125" s="258">
        <f t="shared" si="29"/>
        <v>3779</v>
      </c>
      <c r="L125" s="258">
        <f t="shared" si="15"/>
        <v>7516</v>
      </c>
      <c r="M125" s="315">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8"/>
      <c r="AF125" s="309" t="s">
        <v>1130</v>
      </c>
      <c r="AG125" s="7" t="s">
        <v>1130</v>
      </c>
      <c r="AH125" s="72" t="s">
        <v>349</v>
      </c>
      <c r="AI125" s="7" t="s">
        <v>1130</v>
      </c>
      <c r="AJ125" s="7" t="s">
        <v>1130</v>
      </c>
      <c r="AK125" s="7" t="s">
        <v>1130</v>
      </c>
      <c r="AL125" s="7">
        <v>11805</v>
      </c>
      <c r="AM125" s="255">
        <v>84161</v>
      </c>
      <c r="AN125" s="258">
        <v>57</v>
      </c>
      <c r="AO125" s="306">
        <v>43</v>
      </c>
      <c r="AP125" s="306" t="str">
        <f t="shared" si="21"/>
        <v>STABLE</v>
      </c>
      <c r="AQ125" s="306"/>
      <c r="AR125" s="306"/>
      <c r="AS125" s="306"/>
      <c r="AT125" s="306"/>
      <c r="AU125" s="72" t="s">
        <v>1794</v>
      </c>
      <c r="AV125" s="310" t="s">
        <v>359</v>
      </c>
      <c r="AW125" s="304" t="s">
        <v>360</v>
      </c>
      <c r="AX125" s="311">
        <v>45790</v>
      </c>
      <c r="AY125" s="72">
        <v>36</v>
      </c>
      <c r="AZ125" s="72" t="s">
        <v>1743</v>
      </c>
      <c r="BA125" s="7" t="s">
        <v>3513</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1127</v>
      </c>
      <c r="EU125" s="7" t="s">
        <v>2469</v>
      </c>
      <c r="EV125" s="7" t="s">
        <v>1111</v>
      </c>
      <c r="EW125" s="7" t="s">
        <v>1802</v>
      </c>
      <c r="EX125" s="183" t="s">
        <v>1823</v>
      </c>
      <c r="EY125" s="313">
        <v>46176</v>
      </c>
      <c r="EZ125" s="313"/>
      <c r="FA125" s="183"/>
      <c r="FB125" s="313"/>
      <c r="FC125" s="7"/>
      <c r="FD125" s="7" t="s">
        <v>3150</v>
      </c>
      <c r="FE125" s="7">
        <f t="shared" si="24"/>
        <v>3779</v>
      </c>
      <c r="FF125" s="72">
        <f t="shared" si="25"/>
        <v>11864</v>
      </c>
      <c r="FG125" t="s">
        <v>3516</v>
      </c>
    </row>
    <row r="126" spans="1:163" ht="17.25">
      <c r="A126" s="72">
        <v>466014661</v>
      </c>
      <c r="B126" s="304" t="s">
        <v>2104</v>
      </c>
      <c r="C126" s="72"/>
      <c r="D126" s="72"/>
      <c r="E126" s="72"/>
      <c r="F126" s="72"/>
      <c r="G126" s="306"/>
      <c r="H126" s="306"/>
      <c r="I126" s="72">
        <v>4040</v>
      </c>
      <c r="J126" s="72">
        <v>3981</v>
      </c>
      <c r="K126" s="258">
        <f t="shared" si="29"/>
        <v>4040</v>
      </c>
      <c r="L126" s="258">
        <f t="shared" si="15"/>
        <v>8172</v>
      </c>
      <c r="M126" s="307">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8"/>
      <c r="AF126" s="309"/>
      <c r="AG126" s="7"/>
      <c r="AH126" s="72" t="s">
        <v>386</v>
      </c>
      <c r="AI126" s="7"/>
      <c r="AJ126" s="7"/>
      <c r="AK126" s="7"/>
      <c r="AL126" s="7">
        <v>7579</v>
      </c>
      <c r="AM126" s="255">
        <v>84123</v>
      </c>
      <c r="AN126" s="258">
        <v>27</v>
      </c>
      <c r="AO126" s="306">
        <v>43</v>
      </c>
      <c r="AP126" s="306" t="str">
        <f t="shared" si="21"/>
        <v>FLOW</v>
      </c>
      <c r="AQ126" s="306"/>
      <c r="AR126" s="306"/>
      <c r="AS126" s="306"/>
      <c r="AT126" s="306"/>
      <c r="AU126" s="72" t="s">
        <v>1130</v>
      </c>
      <c r="AV126" s="310" t="s">
        <v>2249</v>
      </c>
      <c r="AW126" s="304" t="s">
        <v>37</v>
      </c>
      <c r="AX126" s="311">
        <v>45776</v>
      </c>
      <c r="AY126" s="72">
        <v>36</v>
      </c>
      <c r="AZ126" s="72" t="s">
        <v>2058</v>
      </c>
      <c r="BA126" s="7" t="s">
        <v>3513</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1116</v>
      </c>
      <c r="EU126" s="7" t="s">
        <v>2470</v>
      </c>
      <c r="EV126" s="7" t="s">
        <v>1111</v>
      </c>
      <c r="EW126" s="7" t="s">
        <v>1807</v>
      </c>
      <c r="EX126" s="183" t="s">
        <v>3571</v>
      </c>
      <c r="EY126" s="313">
        <v>46201</v>
      </c>
      <c r="EZ126" s="313"/>
      <c r="FA126" s="183"/>
      <c r="FB126" s="313"/>
      <c r="FC126" s="7"/>
      <c r="FD126" s="7" t="s">
        <v>3151</v>
      </c>
      <c r="FE126" s="7">
        <f t="shared" si="24"/>
        <v>4040</v>
      </c>
      <c r="FF126" s="72">
        <f t="shared" si="25"/>
        <v>8172</v>
      </c>
      <c r="FG126" t="s">
        <v>3516</v>
      </c>
    </row>
    <row r="127" spans="1:163" ht="17.25">
      <c r="A127" s="72">
        <v>466023937</v>
      </c>
      <c r="B127" s="304" t="s">
        <v>2097</v>
      </c>
      <c r="C127" s="72"/>
      <c r="D127" s="72"/>
      <c r="E127" s="72"/>
      <c r="F127" s="72"/>
      <c r="G127" s="306"/>
      <c r="H127" s="306"/>
      <c r="I127" s="72">
        <v>4034</v>
      </c>
      <c r="J127" s="72">
        <v>4034</v>
      </c>
      <c r="K127" s="258">
        <f t="shared" si="29"/>
        <v>4137</v>
      </c>
      <c r="L127" s="258">
        <f t="shared" si="15"/>
        <v>8231</v>
      </c>
      <c r="M127" s="307">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8"/>
      <c r="AF127" s="309"/>
      <c r="AG127" s="7"/>
      <c r="AH127" s="72" t="s">
        <v>330</v>
      </c>
      <c r="AI127" s="7"/>
      <c r="AJ127" s="7"/>
      <c r="AK127" s="7"/>
      <c r="AL127" s="7">
        <v>5394</v>
      </c>
      <c r="AM127" s="255">
        <v>83593</v>
      </c>
      <c r="AN127" s="258">
        <v>27</v>
      </c>
      <c r="AO127" s="306">
        <v>43</v>
      </c>
      <c r="AP127" s="306" t="str">
        <f t="shared" si="21"/>
        <v>FLOW</v>
      </c>
      <c r="AQ127" s="306"/>
      <c r="AR127" s="306"/>
      <c r="AS127" s="306"/>
      <c r="AT127" s="306"/>
      <c r="AU127" s="72" t="s">
        <v>1130</v>
      </c>
      <c r="AV127" s="310" t="s">
        <v>2242</v>
      </c>
      <c r="AW127" s="304" t="s">
        <v>2331</v>
      </c>
      <c r="AX127" s="311">
        <v>45777</v>
      </c>
      <c r="AY127" s="72">
        <v>36</v>
      </c>
      <c r="AZ127" s="72" t="s">
        <v>2058</v>
      </c>
      <c r="BA127" s="7" t="s">
        <v>3514</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1118</v>
      </c>
      <c r="EU127" s="7" t="s">
        <v>2471</v>
      </c>
      <c r="EV127" s="7" t="s">
        <v>1111</v>
      </c>
      <c r="EW127" s="7" t="s">
        <v>1802</v>
      </c>
      <c r="EX127" s="183" t="s">
        <v>1803</v>
      </c>
      <c r="EY127" s="313">
        <v>46191</v>
      </c>
      <c r="EZ127" s="313"/>
      <c r="FA127" s="183"/>
      <c r="FB127" s="313"/>
      <c r="FC127" s="7"/>
      <c r="FD127" s="7" t="s">
        <v>3152</v>
      </c>
      <c r="FE127" s="7">
        <f t="shared" si="24"/>
        <v>4137</v>
      </c>
      <c r="FF127" s="72">
        <f t="shared" si="25"/>
        <v>8231</v>
      </c>
      <c r="FG127" t="s">
        <v>3516</v>
      </c>
    </row>
    <row r="128" spans="1:163" ht="17.25">
      <c r="A128" s="72">
        <v>466061980</v>
      </c>
      <c r="B128" s="304" t="s">
        <v>2100</v>
      </c>
      <c r="C128" s="72"/>
      <c r="D128" s="72"/>
      <c r="E128" s="72"/>
      <c r="F128" s="72"/>
      <c r="G128" s="306"/>
      <c r="H128" s="306" t="s">
        <v>3549</v>
      </c>
      <c r="I128" s="72">
        <v>4062</v>
      </c>
      <c r="J128" s="72">
        <v>3855</v>
      </c>
      <c r="K128" s="258">
        <f t="shared" si="29"/>
        <v>3938</v>
      </c>
      <c r="L128" s="258">
        <f t="shared" si="15"/>
        <v>8069</v>
      </c>
      <c r="M128" s="307">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8"/>
      <c r="AF128" s="309"/>
      <c r="AG128" s="7"/>
      <c r="AH128" s="72" t="s">
        <v>2187</v>
      </c>
      <c r="AI128" s="7"/>
      <c r="AJ128" s="7"/>
      <c r="AK128" s="7"/>
      <c r="AL128" s="7">
        <v>3938</v>
      </c>
      <c r="AM128" s="255">
        <v>83446</v>
      </c>
      <c r="AN128" s="258">
        <v>27</v>
      </c>
      <c r="AO128" s="306">
        <v>12</v>
      </c>
      <c r="AP128" s="306" t="str">
        <f t="shared" si="21"/>
        <v>STABLE</v>
      </c>
      <c r="AQ128" s="306"/>
      <c r="AR128" s="306"/>
      <c r="AS128" s="306"/>
      <c r="AT128" s="306"/>
      <c r="AU128" s="72" t="s">
        <v>1130</v>
      </c>
      <c r="AV128" s="310" t="s">
        <v>2245</v>
      </c>
      <c r="AW128" s="304" t="s">
        <v>271</v>
      </c>
      <c r="AX128" s="311">
        <v>45782</v>
      </c>
      <c r="AY128" s="72">
        <v>36</v>
      </c>
      <c r="AZ128" s="72" t="s">
        <v>2058</v>
      </c>
      <c r="BA128" s="7" t="s">
        <v>3514</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1121</v>
      </c>
      <c r="EU128" s="7" t="s">
        <v>2472</v>
      </c>
      <c r="EV128" s="7" t="s">
        <v>1111</v>
      </c>
      <c r="EW128" s="7" t="s">
        <v>1807</v>
      </c>
      <c r="EX128" s="183" t="s">
        <v>1846</v>
      </c>
      <c r="EY128" s="313">
        <v>46188</v>
      </c>
      <c r="EZ128" s="313"/>
      <c r="FA128" s="183"/>
      <c r="FB128" s="313"/>
      <c r="FC128" s="7"/>
      <c r="FD128" s="7" t="s">
        <v>3153</v>
      </c>
      <c r="FE128" s="7">
        <f t="shared" si="24"/>
        <v>3938</v>
      </c>
      <c r="FF128" s="72">
        <f t="shared" si="25"/>
        <v>8069</v>
      </c>
      <c r="FG128" t="s">
        <v>3516</v>
      </c>
    </row>
    <row r="129" spans="1:163" ht="17.25">
      <c r="A129" s="72">
        <v>467134166</v>
      </c>
      <c r="B129" s="304" t="s">
        <v>302</v>
      </c>
      <c r="C129" s="72"/>
      <c r="D129" s="72"/>
      <c r="E129" s="72"/>
      <c r="F129" s="72"/>
      <c r="G129" s="306"/>
      <c r="H129" s="306"/>
      <c r="I129" s="72">
        <v>3461</v>
      </c>
      <c r="J129" s="72">
        <v>13691</v>
      </c>
      <c r="K129" s="258">
        <f t="shared" si="29"/>
        <v>4015</v>
      </c>
      <c r="L129" s="258">
        <f t="shared" si="15"/>
        <v>18138</v>
      </c>
      <c r="M129" s="315">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8"/>
      <c r="AF129" s="309" t="s">
        <v>1798</v>
      </c>
      <c r="AG129" s="7" t="s">
        <v>1130</v>
      </c>
      <c r="AH129" s="72" t="s">
        <v>284</v>
      </c>
      <c r="AI129" s="7" t="s">
        <v>1130</v>
      </c>
      <c r="AJ129" s="7" t="s">
        <v>1130</v>
      </c>
      <c r="AK129" s="7" t="s">
        <v>1130</v>
      </c>
      <c r="AL129" s="7">
        <v>17548</v>
      </c>
      <c r="AM129" s="255">
        <v>82519</v>
      </c>
      <c r="AN129" s="258">
        <v>111</v>
      </c>
      <c r="AO129" s="306">
        <v>127</v>
      </c>
      <c r="AP129" s="306" t="str">
        <f t="shared" si="21"/>
        <v>FLOW</v>
      </c>
      <c r="AQ129" s="306"/>
      <c r="AR129" s="306"/>
      <c r="AS129" s="306"/>
      <c r="AT129" s="306"/>
      <c r="AU129" s="72" t="s">
        <v>944</v>
      </c>
      <c r="AV129" s="310" t="s">
        <v>303</v>
      </c>
      <c r="AW129" s="304" t="s">
        <v>304</v>
      </c>
      <c r="AX129" s="311">
        <v>45953</v>
      </c>
      <c r="AY129" s="72">
        <v>36</v>
      </c>
      <c r="AZ129" s="72" t="s">
        <v>1743</v>
      </c>
      <c r="BA129" s="7" t="s">
        <v>3514</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1115</v>
      </c>
      <c r="EU129" s="7" t="s">
        <v>2473</v>
      </c>
      <c r="EV129" s="7" t="s">
        <v>1111</v>
      </c>
      <c r="EW129" s="7" t="s">
        <v>1802</v>
      </c>
      <c r="EX129" s="183" t="s">
        <v>1880</v>
      </c>
      <c r="EY129" s="313">
        <v>46177</v>
      </c>
      <c r="EZ129" s="313"/>
      <c r="FA129" s="183"/>
      <c r="FB129" s="313"/>
      <c r="FC129" s="7"/>
      <c r="FD129" s="7" t="s">
        <v>3154</v>
      </c>
      <c r="FE129" s="7">
        <f t="shared" si="24"/>
        <v>4015</v>
      </c>
      <c r="FF129" s="72">
        <f t="shared" si="25"/>
        <v>18138</v>
      </c>
      <c r="FG129" t="s">
        <v>3516</v>
      </c>
    </row>
    <row r="130" spans="1:163" ht="17.25">
      <c r="A130" s="72">
        <v>460590733</v>
      </c>
      <c r="B130" s="304" t="s">
        <v>541</v>
      </c>
      <c r="C130" s="72"/>
      <c r="D130" s="72"/>
      <c r="E130" s="72"/>
      <c r="F130" s="72"/>
      <c r="G130" s="306"/>
      <c r="H130" s="306"/>
      <c r="I130" s="72">
        <v>4220</v>
      </c>
      <c r="J130" s="72">
        <v>20766</v>
      </c>
      <c r="K130" s="258">
        <f t="shared" si="29"/>
        <v>4748</v>
      </c>
      <c r="L130" s="258">
        <f t="shared" ref="L130:L192" si="30">FF130-E130</f>
        <v>26142</v>
      </c>
      <c r="M130" s="315">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8"/>
      <c r="AF130" s="309" t="s">
        <v>1798</v>
      </c>
      <c r="AG130" s="7" t="s">
        <v>1130</v>
      </c>
      <c r="AH130" s="72" t="s">
        <v>539</v>
      </c>
      <c r="AI130" s="7" t="s">
        <v>1130</v>
      </c>
      <c r="AJ130" s="7" t="s">
        <v>1130</v>
      </c>
      <c r="AK130" s="7" t="s">
        <v>1130</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944</v>
      </c>
      <c r="AV130" s="310" t="s">
        <v>542</v>
      </c>
      <c r="AW130" s="304" t="s">
        <v>195</v>
      </c>
      <c r="AX130" s="311">
        <v>45240</v>
      </c>
      <c r="AY130" s="72">
        <v>48</v>
      </c>
      <c r="AZ130" s="72" t="s">
        <v>1743</v>
      </c>
      <c r="BA130" s="7" t="s">
        <v>3514</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3">
        <v>46177</v>
      </c>
      <c r="EZ130" s="313"/>
      <c r="FA130" s="183"/>
      <c r="FB130" s="313"/>
      <c r="FC130" s="7"/>
      <c r="FD130" s="7" t="s">
        <v>3155</v>
      </c>
      <c r="FE130" s="7">
        <f t="shared" si="24"/>
        <v>4748</v>
      </c>
      <c r="FF130" s="72">
        <f t="shared" si="25"/>
        <v>26142</v>
      </c>
      <c r="FG130" t="s">
        <v>3516</v>
      </c>
    </row>
    <row r="131" spans="1:163" ht="17.25">
      <c r="A131" s="72">
        <v>459845098</v>
      </c>
      <c r="B131" s="304" t="s">
        <v>469</v>
      </c>
      <c r="C131" s="72" t="s">
        <v>1776</v>
      </c>
      <c r="D131" s="72" t="s">
        <v>3618</v>
      </c>
      <c r="E131" s="72">
        <v>5300</v>
      </c>
      <c r="F131" s="72"/>
      <c r="G131" s="306"/>
      <c r="H131" s="306"/>
      <c r="I131" s="72">
        <v>5173</v>
      </c>
      <c r="J131" s="72">
        <v>4899</v>
      </c>
      <c r="K131" s="258">
        <f t="shared" si="29"/>
        <v>5011</v>
      </c>
      <c r="L131" s="258">
        <f t="shared" si="30"/>
        <v>4986</v>
      </c>
      <c r="M131" s="307">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8"/>
      <c r="AF131" s="309" t="s">
        <v>1130</v>
      </c>
      <c r="AG131" s="7" t="s">
        <v>1130</v>
      </c>
      <c r="AH131" s="72" t="s">
        <v>464</v>
      </c>
      <c r="AI131" s="7" t="s">
        <v>1130</v>
      </c>
      <c r="AJ131" s="7" t="s">
        <v>1130</v>
      </c>
      <c r="AK131" s="7" t="s">
        <v>1130</v>
      </c>
      <c r="AL131" s="7">
        <v>5011</v>
      </c>
      <c r="AM131" s="255">
        <v>82290</v>
      </c>
      <c r="AN131" s="258">
        <v>27</v>
      </c>
      <c r="AO131" s="306">
        <v>43</v>
      </c>
      <c r="AP131" s="306" t="str">
        <f t="shared" si="35"/>
        <v>FLOW</v>
      </c>
      <c r="AQ131" s="306"/>
      <c r="AR131" s="306"/>
      <c r="AS131" s="306"/>
      <c r="AT131" s="306"/>
      <c r="AU131" s="72" t="s">
        <v>1794</v>
      </c>
      <c r="AV131" s="310" t="s">
        <v>470</v>
      </c>
      <c r="AW131" s="304" t="s">
        <v>471</v>
      </c>
      <c r="AX131" s="311">
        <v>45191</v>
      </c>
      <c r="AY131" s="72">
        <v>48</v>
      </c>
      <c r="AZ131" s="72" t="s">
        <v>1743</v>
      </c>
      <c r="BA131" s="7" t="s">
        <v>3514</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1118</v>
      </c>
      <c r="EU131" s="7" t="s">
        <v>2475</v>
      </c>
      <c r="EV131" s="7" t="s">
        <v>1111</v>
      </c>
      <c r="EW131" s="7" t="s">
        <v>1807</v>
      </c>
      <c r="EX131" s="183" t="s">
        <v>1882</v>
      </c>
      <c r="EY131" s="313">
        <v>46195</v>
      </c>
      <c r="EZ131" s="313"/>
      <c r="FA131" s="183"/>
      <c r="FB131" s="313"/>
      <c r="FC131" s="7"/>
      <c r="FD131" s="7" t="s">
        <v>3156</v>
      </c>
      <c r="FE131" s="7">
        <f t="shared" ref="FE131:FE193" si="38">IF((J131+R131)&lt;=I131+R131,(J131+R131),((I131-(I131*(M131+1)-(I131+J131)))+R131))</f>
        <v>5011</v>
      </c>
      <c r="FF131" s="72">
        <f t="shared" ref="FF131:FF193" si="39">I131+J131+FD131</f>
        <v>10286</v>
      </c>
      <c r="FG131" t="s">
        <v>3516</v>
      </c>
    </row>
    <row r="132" spans="1:163" ht="17.25">
      <c r="A132" s="72">
        <v>467739627</v>
      </c>
      <c r="B132" s="304" t="s">
        <v>1013</v>
      </c>
      <c r="C132" s="72"/>
      <c r="D132" s="72"/>
      <c r="E132" s="72"/>
      <c r="F132" s="72"/>
      <c r="G132" s="306"/>
      <c r="H132" s="306"/>
      <c r="I132" s="72">
        <v>3242</v>
      </c>
      <c r="J132" s="72">
        <v>6484</v>
      </c>
      <c r="K132" s="258">
        <f t="shared" si="29"/>
        <v>3305</v>
      </c>
      <c r="L132" s="258">
        <f t="shared" si="30"/>
        <v>9916</v>
      </c>
      <c r="M132" s="315">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3505</v>
      </c>
      <c r="AC132" s="72"/>
      <c r="AD132" s="72" t="s">
        <v>3020</v>
      </c>
      <c r="AE132" s="308"/>
      <c r="AF132" s="309" t="s">
        <v>1130</v>
      </c>
      <c r="AG132" s="7" t="s">
        <v>1130</v>
      </c>
      <c r="AH132" s="72" t="s">
        <v>42</v>
      </c>
      <c r="AI132" s="7" t="s">
        <v>1130</v>
      </c>
      <c r="AJ132" s="7" t="s">
        <v>1130</v>
      </c>
      <c r="AK132" s="7" t="s">
        <v>1130</v>
      </c>
      <c r="AL132" s="7">
        <v>7447</v>
      </c>
      <c r="AM132" s="255">
        <v>81582</v>
      </c>
      <c r="AN132" s="258">
        <v>52</v>
      </c>
      <c r="AO132" s="306">
        <v>68</v>
      </c>
      <c r="AP132" s="306" t="str">
        <f t="shared" si="35"/>
        <v>FLOW</v>
      </c>
      <c r="AQ132" s="306"/>
      <c r="AR132" s="306"/>
      <c r="AS132" s="306"/>
      <c r="AT132" s="306"/>
      <c r="AU132" s="72" t="s">
        <v>1794</v>
      </c>
      <c r="AV132" s="310" t="s">
        <v>1081</v>
      </c>
      <c r="AW132" s="304" t="s">
        <v>239</v>
      </c>
      <c r="AX132" s="311">
        <v>46062</v>
      </c>
      <c r="AY132" s="72">
        <v>36</v>
      </c>
      <c r="AZ132" s="72" t="s">
        <v>1743</v>
      </c>
      <c r="BA132" s="7" t="s">
        <v>3513</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1117</v>
      </c>
      <c r="EU132" s="7" t="s">
        <v>2476</v>
      </c>
      <c r="EV132" s="7" t="s">
        <v>1111</v>
      </c>
      <c r="EW132" s="7" t="s">
        <v>1804</v>
      </c>
      <c r="EX132" s="183" t="s">
        <v>1812</v>
      </c>
      <c r="EY132" s="313">
        <v>46178</v>
      </c>
      <c r="EZ132" s="313"/>
      <c r="FA132" s="183"/>
      <c r="FB132" s="313"/>
      <c r="FC132" s="7" t="s">
        <v>3623</v>
      </c>
      <c r="FD132" s="7" t="s">
        <v>3157</v>
      </c>
      <c r="FE132" s="7">
        <f t="shared" si="38"/>
        <v>3305</v>
      </c>
      <c r="FF132" s="72">
        <f t="shared" si="39"/>
        <v>9916</v>
      </c>
      <c r="FG132" t="s">
        <v>3516</v>
      </c>
    </row>
    <row r="133" spans="1:163" ht="17.25">
      <c r="A133" s="72">
        <v>463603128</v>
      </c>
      <c r="B133" s="304" t="s">
        <v>406</v>
      </c>
      <c r="C133" s="72"/>
      <c r="D133" s="72"/>
      <c r="E133" s="72"/>
      <c r="F133" s="72"/>
      <c r="G133" s="306"/>
      <c r="H133" s="306"/>
      <c r="I133" s="72">
        <v>5812</v>
      </c>
      <c r="J133" s="72">
        <v>5513</v>
      </c>
      <c r="K133" s="258">
        <f t="shared" si="29"/>
        <v>5617</v>
      </c>
      <c r="L133" s="258">
        <f t="shared" si="30"/>
        <v>11591</v>
      </c>
      <c r="M133" s="307">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8"/>
      <c r="AF133" s="309" t="s">
        <v>1130</v>
      </c>
      <c r="AG133" s="7" t="s">
        <v>1130</v>
      </c>
      <c r="AH133" s="72" t="s">
        <v>386</v>
      </c>
      <c r="AI133" s="7" t="s">
        <v>1130</v>
      </c>
      <c r="AJ133" s="7" t="s">
        <v>1130</v>
      </c>
      <c r="AK133" s="7" t="s">
        <v>1130</v>
      </c>
      <c r="AL133" s="7">
        <v>8591</v>
      </c>
      <c r="AM133" s="255">
        <v>81580</v>
      </c>
      <c r="AN133" s="258">
        <v>27</v>
      </c>
      <c r="AO133" s="306">
        <v>43</v>
      </c>
      <c r="AP133" s="306" t="str">
        <f t="shared" si="35"/>
        <v>FLOW</v>
      </c>
      <c r="AQ133" s="306"/>
      <c r="AR133" s="306"/>
      <c r="AS133" s="306"/>
      <c r="AT133" s="306"/>
      <c r="AU133" s="72" t="s">
        <v>1794</v>
      </c>
      <c r="AV133" s="310" t="s">
        <v>407</v>
      </c>
      <c r="AW133" s="304" t="s">
        <v>408</v>
      </c>
      <c r="AX133" s="311">
        <v>45502</v>
      </c>
      <c r="AY133" s="72">
        <v>36</v>
      </c>
      <c r="AZ133" s="72" t="s">
        <v>1743</v>
      </c>
      <c r="BA133" s="7" t="s">
        <v>3513</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1116</v>
      </c>
      <c r="EU133" s="7" t="s">
        <v>2477</v>
      </c>
      <c r="EV133" s="7" t="s">
        <v>1111</v>
      </c>
      <c r="EW133" s="7" t="s">
        <v>1807</v>
      </c>
      <c r="EX133" s="183" t="s">
        <v>1883</v>
      </c>
      <c r="EY133" s="313">
        <v>46197</v>
      </c>
      <c r="EZ133" s="313"/>
      <c r="FA133" s="183"/>
      <c r="FB133" s="313"/>
      <c r="FC133" s="7"/>
      <c r="FD133" s="7" t="s">
        <v>3158</v>
      </c>
      <c r="FE133" s="7">
        <f t="shared" si="38"/>
        <v>5617</v>
      </c>
      <c r="FF133" s="72">
        <f t="shared" si="39"/>
        <v>11591</v>
      </c>
      <c r="FG133" t="s">
        <v>3516</v>
      </c>
    </row>
    <row r="134" spans="1:163" ht="17.25">
      <c r="A134" s="72">
        <v>463952496</v>
      </c>
      <c r="B134" s="304" t="s">
        <v>2064</v>
      </c>
      <c r="C134" s="72"/>
      <c r="D134" s="72"/>
      <c r="E134" s="72"/>
      <c r="F134" s="72"/>
      <c r="G134" s="306"/>
      <c r="H134" s="306"/>
      <c r="I134" s="72">
        <v>5489</v>
      </c>
      <c r="J134" s="72">
        <v>5489</v>
      </c>
      <c r="K134" s="258">
        <f t="shared" si="29"/>
        <v>5552</v>
      </c>
      <c r="L134" s="258">
        <f t="shared" si="30"/>
        <v>11127</v>
      </c>
      <c r="M134" s="307">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3556</v>
      </c>
      <c r="AC134" s="72">
        <v>30</v>
      </c>
      <c r="AD134" s="72" t="s">
        <v>3023</v>
      </c>
      <c r="AE134" s="308"/>
      <c r="AF134" s="309"/>
      <c r="AG134" s="7"/>
      <c r="AH134" s="72" t="s">
        <v>2181</v>
      </c>
      <c r="AI134" s="7"/>
      <c r="AJ134" s="7"/>
      <c r="AK134" s="7"/>
      <c r="AL134" s="7">
        <v>9092</v>
      </c>
      <c r="AM134" s="255">
        <v>81389</v>
      </c>
      <c r="AN134" s="258">
        <v>27</v>
      </c>
      <c r="AO134" s="306">
        <v>43</v>
      </c>
      <c r="AP134" s="306" t="str">
        <f t="shared" si="35"/>
        <v>FLOW</v>
      </c>
      <c r="AQ134" s="306"/>
      <c r="AR134" s="306"/>
      <c r="AS134" s="306"/>
      <c r="AT134" s="306"/>
      <c r="AU134" s="72" t="s">
        <v>1130</v>
      </c>
      <c r="AV134" s="310" t="s">
        <v>2211</v>
      </c>
      <c r="AW134" s="304" t="s">
        <v>2323</v>
      </c>
      <c r="AX134" s="311">
        <v>45540</v>
      </c>
      <c r="AY134" s="72">
        <v>36</v>
      </c>
      <c r="AZ134" s="72" t="s">
        <v>2058</v>
      </c>
      <c r="BA134" s="7" t="s">
        <v>3513</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1116</v>
      </c>
      <c r="EU134" s="7" t="s">
        <v>2478</v>
      </c>
      <c r="EV134" s="7" t="s">
        <v>1111</v>
      </c>
      <c r="EW134" s="7" t="s">
        <v>1804</v>
      </c>
      <c r="EX134" s="183" t="s">
        <v>1874</v>
      </c>
      <c r="EY134" s="313">
        <v>46184</v>
      </c>
      <c r="EZ134" s="313"/>
      <c r="FA134" s="183"/>
      <c r="FB134" s="313"/>
      <c r="FC134" s="7"/>
      <c r="FD134" s="7" t="s">
        <v>3159</v>
      </c>
      <c r="FE134" s="7">
        <f t="shared" si="38"/>
        <v>5552</v>
      </c>
      <c r="FF134" s="72">
        <f t="shared" si="39"/>
        <v>11127</v>
      </c>
      <c r="FG134" t="s">
        <v>3516</v>
      </c>
    </row>
    <row r="135" spans="1:163" ht="17.25">
      <c r="A135" s="72">
        <v>464847649</v>
      </c>
      <c r="B135" s="304" t="s">
        <v>431</v>
      </c>
      <c r="C135" s="72" t="s">
        <v>1776</v>
      </c>
      <c r="D135" s="72" t="s">
        <v>2058</v>
      </c>
      <c r="E135" s="72">
        <v>5103</v>
      </c>
      <c r="F135" s="72"/>
      <c r="G135" s="306"/>
      <c r="H135" s="306"/>
      <c r="I135" s="72">
        <v>4748</v>
      </c>
      <c r="J135" s="72">
        <v>4492</v>
      </c>
      <c r="K135" s="258">
        <f t="shared" si="29"/>
        <v>4564</v>
      </c>
      <c r="L135" s="258">
        <f t="shared" si="30"/>
        <v>4231</v>
      </c>
      <c r="M135" s="307">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8"/>
      <c r="AF135" s="309" t="s">
        <v>1130</v>
      </c>
      <c r="AG135" s="7" t="s">
        <v>1130</v>
      </c>
      <c r="AH135" s="72" t="s">
        <v>386</v>
      </c>
      <c r="AI135" s="7" t="s">
        <v>1130</v>
      </c>
      <c r="AJ135" s="7" t="s">
        <v>1130</v>
      </c>
      <c r="AK135" s="7" t="s">
        <v>1130</v>
      </c>
      <c r="AL135" s="7">
        <v>4564</v>
      </c>
      <c r="AM135" s="255">
        <v>81347</v>
      </c>
      <c r="AN135" s="258">
        <v>27</v>
      </c>
      <c r="AO135" s="306">
        <v>12</v>
      </c>
      <c r="AP135" s="306" t="str">
        <f t="shared" si="35"/>
        <v>STABLE</v>
      </c>
      <c r="AQ135" s="306"/>
      <c r="AR135" s="306"/>
      <c r="AS135" s="306"/>
      <c r="AT135" s="306"/>
      <c r="AU135" s="72" t="s">
        <v>1794</v>
      </c>
      <c r="AV135" s="310" t="s">
        <v>432</v>
      </c>
      <c r="AW135" s="304" t="s">
        <v>191</v>
      </c>
      <c r="AX135" s="311">
        <v>45629</v>
      </c>
      <c r="AY135" s="72">
        <v>36</v>
      </c>
      <c r="AZ135" s="72" t="s">
        <v>1743</v>
      </c>
      <c r="BA135" s="7" t="s">
        <v>3513</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1116</v>
      </c>
      <c r="EU135" s="7" t="s">
        <v>2479</v>
      </c>
      <c r="EV135" s="7" t="s">
        <v>1111</v>
      </c>
      <c r="EW135" s="7" t="s">
        <v>1804</v>
      </c>
      <c r="EX135" s="183" t="s">
        <v>1874</v>
      </c>
      <c r="EY135" s="313">
        <v>46178</v>
      </c>
      <c r="EZ135" s="313"/>
      <c r="FA135" s="183"/>
      <c r="FB135" s="313"/>
      <c r="FC135" s="7"/>
      <c r="FD135" s="7" t="s">
        <v>3160</v>
      </c>
      <c r="FE135" s="7">
        <f t="shared" si="38"/>
        <v>4564</v>
      </c>
      <c r="FF135" s="72">
        <f t="shared" si="39"/>
        <v>9334</v>
      </c>
      <c r="FG135" t="s">
        <v>3516</v>
      </c>
    </row>
    <row r="136" spans="1:163" ht="17.25">
      <c r="A136" s="72">
        <v>465788821</v>
      </c>
      <c r="B136" s="304" t="s">
        <v>64</v>
      </c>
      <c r="C136" s="72"/>
      <c r="D136" s="72"/>
      <c r="E136" s="72"/>
      <c r="F136" s="72"/>
      <c r="G136" s="306"/>
      <c r="H136" s="306"/>
      <c r="I136" s="72">
        <v>3838</v>
      </c>
      <c r="J136" s="72">
        <v>19190</v>
      </c>
      <c r="K136" s="258">
        <f t="shared" si="29"/>
        <v>1378</v>
      </c>
      <c r="L136" s="258">
        <f t="shared" si="30"/>
        <v>24798</v>
      </c>
      <c r="M136" s="315">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3505</v>
      </c>
      <c r="AC136" s="72"/>
      <c r="AD136" s="72" t="s">
        <v>3023</v>
      </c>
      <c r="AE136" s="308"/>
      <c r="AF136" s="309" t="s">
        <v>1798</v>
      </c>
      <c r="AG136" s="7" t="s">
        <v>1130</v>
      </c>
      <c r="AH136" s="72" t="s">
        <v>65</v>
      </c>
      <c r="AI136" s="7" t="s">
        <v>1130</v>
      </c>
      <c r="AJ136" s="7" t="s">
        <v>1130</v>
      </c>
      <c r="AK136" s="7" t="s">
        <v>1130</v>
      </c>
      <c r="AL136" s="7">
        <v>26340</v>
      </c>
      <c r="AM136" s="255">
        <v>81230</v>
      </c>
      <c r="AN136" s="258">
        <v>178</v>
      </c>
      <c r="AO136" s="306">
        <v>194</v>
      </c>
      <c r="AP136" s="306" t="str">
        <f t="shared" si="35"/>
        <v>FLOW</v>
      </c>
      <c r="AQ136" s="306"/>
      <c r="AR136" s="306"/>
      <c r="AS136" s="306"/>
      <c r="AT136" s="306"/>
      <c r="AU136" s="72" t="s">
        <v>944</v>
      </c>
      <c r="AV136" s="310" t="s">
        <v>67</v>
      </c>
      <c r="AW136" s="304" t="s">
        <v>68</v>
      </c>
      <c r="AX136" s="311">
        <v>45743</v>
      </c>
      <c r="AY136" s="72">
        <v>36</v>
      </c>
      <c r="AZ136" s="72" t="s">
        <v>1743</v>
      </c>
      <c r="BA136" s="7" t="s">
        <v>3513</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1119</v>
      </c>
      <c r="EU136" s="7" t="s">
        <v>2480</v>
      </c>
      <c r="EV136" s="7" t="s">
        <v>1111</v>
      </c>
      <c r="EW136" s="7" t="s">
        <v>1802</v>
      </c>
      <c r="EX136" s="183" t="s">
        <v>1896</v>
      </c>
      <c r="EY136" s="313">
        <v>46189</v>
      </c>
      <c r="EZ136" s="313"/>
      <c r="FA136" s="183"/>
      <c r="FB136" s="313"/>
      <c r="FC136" s="7"/>
      <c r="FD136" s="7" t="s">
        <v>3161</v>
      </c>
      <c r="FE136" s="7">
        <f t="shared" si="38"/>
        <v>1378</v>
      </c>
      <c r="FF136" s="72">
        <f t="shared" si="39"/>
        <v>24798</v>
      </c>
      <c r="FG136" t="s">
        <v>3517</v>
      </c>
    </row>
    <row r="137" spans="1:163" ht="17.25">
      <c r="A137" s="72">
        <v>466372391</v>
      </c>
      <c r="B137" s="304" t="s">
        <v>413</v>
      </c>
      <c r="C137" s="72"/>
      <c r="D137" s="72"/>
      <c r="E137" s="72"/>
      <c r="F137" s="72"/>
      <c r="G137" s="306"/>
      <c r="H137" s="306"/>
      <c r="I137" s="72">
        <v>3723</v>
      </c>
      <c r="J137" s="72">
        <v>3405</v>
      </c>
      <c r="K137" s="258">
        <f t="shared" si="29"/>
        <v>3506</v>
      </c>
      <c r="L137" s="258">
        <f t="shared" si="30"/>
        <v>7334</v>
      </c>
      <c r="M137" s="307">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8"/>
      <c r="AF137" s="309" t="s">
        <v>1130</v>
      </c>
      <c r="AG137" s="7" t="s">
        <v>1130</v>
      </c>
      <c r="AH137" s="72" t="s">
        <v>386</v>
      </c>
      <c r="AI137" s="7" t="s">
        <v>1130</v>
      </c>
      <c r="AJ137" s="7" t="s">
        <v>1130</v>
      </c>
      <c r="AK137" s="7" t="s">
        <v>1130</v>
      </c>
      <c r="AL137" s="7">
        <v>7104</v>
      </c>
      <c r="AM137" s="255">
        <v>80985</v>
      </c>
      <c r="AN137" s="258">
        <v>27</v>
      </c>
      <c r="AO137" s="306">
        <v>43</v>
      </c>
      <c r="AP137" s="306" t="str">
        <f t="shared" si="35"/>
        <v>FLOW</v>
      </c>
      <c r="AQ137" s="306"/>
      <c r="AR137" s="306"/>
      <c r="AS137" s="306"/>
      <c r="AT137" s="306"/>
      <c r="AU137" s="72" t="s">
        <v>1794</v>
      </c>
      <c r="AV137" s="310" t="s">
        <v>414</v>
      </c>
      <c r="AW137" s="304" t="s">
        <v>415</v>
      </c>
      <c r="AX137" s="311">
        <v>45829</v>
      </c>
      <c r="AY137" s="72">
        <v>36</v>
      </c>
      <c r="AZ137" s="72" t="s">
        <v>1743</v>
      </c>
      <c r="BA137" s="7" t="s">
        <v>3513</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1116</v>
      </c>
      <c r="EU137" s="7" t="s">
        <v>2481</v>
      </c>
      <c r="EV137" s="7" t="s">
        <v>1111</v>
      </c>
      <c r="EW137" s="7" t="s">
        <v>1807</v>
      </c>
      <c r="EX137" s="183" t="s">
        <v>1816</v>
      </c>
      <c r="EY137" s="313">
        <v>46201</v>
      </c>
      <c r="EZ137" s="313"/>
      <c r="FA137" s="183"/>
      <c r="FB137" s="313"/>
      <c r="FC137" s="7"/>
      <c r="FD137" s="7" t="s">
        <v>3046</v>
      </c>
      <c r="FE137" s="7">
        <f t="shared" si="38"/>
        <v>3506</v>
      </c>
      <c r="FF137" s="72">
        <f t="shared" si="39"/>
        <v>7334</v>
      </c>
      <c r="FG137" t="s">
        <v>3516</v>
      </c>
    </row>
    <row r="138" spans="1:163" ht="17.25">
      <c r="A138" s="72">
        <v>463996767</v>
      </c>
      <c r="B138" s="304" t="s">
        <v>1518</v>
      </c>
      <c r="C138" s="72"/>
      <c r="D138" s="72"/>
      <c r="E138" s="72"/>
      <c r="F138" s="72"/>
      <c r="G138" s="306"/>
      <c r="H138" s="306"/>
      <c r="I138" s="72">
        <v>4688</v>
      </c>
      <c r="J138" s="72">
        <v>18752</v>
      </c>
      <c r="K138" s="258">
        <f t="shared" si="29"/>
        <v>5146</v>
      </c>
      <c r="L138" s="258">
        <f t="shared" si="30"/>
        <v>24175</v>
      </c>
      <c r="M138" s="315">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8"/>
      <c r="AF138" s="309" t="s">
        <v>1798</v>
      </c>
      <c r="AG138" s="7" t="s">
        <v>1130</v>
      </c>
      <c r="AH138" s="72" t="s">
        <v>781</v>
      </c>
      <c r="AI138" s="7" t="s">
        <v>1130</v>
      </c>
      <c r="AJ138" s="7" t="s">
        <v>1130</v>
      </c>
      <c r="AK138" s="7" t="s">
        <v>1130</v>
      </c>
      <c r="AL138" s="7">
        <v>25314</v>
      </c>
      <c r="AM138" s="255">
        <v>80652</v>
      </c>
      <c r="AN138" s="258">
        <v>116</v>
      </c>
      <c r="AO138" s="306">
        <v>132</v>
      </c>
      <c r="AP138" s="306" t="str">
        <f t="shared" si="35"/>
        <v>FLOW</v>
      </c>
      <c r="AQ138" s="306"/>
      <c r="AR138" s="306"/>
      <c r="AS138" s="306"/>
      <c r="AT138" s="306"/>
      <c r="AU138" s="72" t="s">
        <v>944</v>
      </c>
      <c r="AV138" s="310" t="s">
        <v>1631</v>
      </c>
      <c r="AW138" s="304" t="s">
        <v>1728</v>
      </c>
      <c r="AX138" s="311">
        <v>45546</v>
      </c>
      <c r="AY138" s="72">
        <v>36</v>
      </c>
      <c r="AZ138" s="72" t="s">
        <v>1743</v>
      </c>
      <c r="BA138" s="7" t="s">
        <v>3513</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1117</v>
      </c>
      <c r="EU138" s="7" t="s">
        <v>2482</v>
      </c>
      <c r="EV138" s="7" t="s">
        <v>1111</v>
      </c>
      <c r="EW138" s="7" t="s">
        <v>1830</v>
      </c>
      <c r="EX138" s="183" t="s">
        <v>1831</v>
      </c>
      <c r="EY138" s="313">
        <v>46177</v>
      </c>
      <c r="EZ138" s="313"/>
      <c r="FA138" s="183"/>
      <c r="FB138" s="313"/>
      <c r="FC138" s="7"/>
      <c r="FD138" s="7" t="s">
        <v>3162</v>
      </c>
      <c r="FE138" s="7">
        <f t="shared" si="38"/>
        <v>5146</v>
      </c>
      <c r="FF138" s="72">
        <f t="shared" si="39"/>
        <v>24175</v>
      </c>
      <c r="FG138" t="s">
        <v>3516</v>
      </c>
    </row>
    <row r="139" spans="1:163" ht="17.25">
      <c r="A139" s="72">
        <v>457349311</v>
      </c>
      <c r="B139" s="304" t="s">
        <v>116</v>
      </c>
      <c r="C139" s="72"/>
      <c r="D139" s="72"/>
      <c r="E139" s="72"/>
      <c r="F139" s="72"/>
      <c r="G139" s="306"/>
      <c r="H139" s="306"/>
      <c r="I139" s="72">
        <v>6290</v>
      </c>
      <c r="J139" s="72">
        <v>18870</v>
      </c>
      <c r="K139" s="258">
        <f t="shared" si="29"/>
        <v>864</v>
      </c>
      <c r="L139" s="258">
        <f t="shared" si="30"/>
        <v>26319</v>
      </c>
      <c r="M139" s="315">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8"/>
      <c r="AF139" s="309" t="s">
        <v>1798</v>
      </c>
      <c r="AG139" s="7" t="s">
        <v>1130</v>
      </c>
      <c r="AH139" s="72" t="s">
        <v>113</v>
      </c>
      <c r="AI139" s="7" t="s">
        <v>1130</v>
      </c>
      <c r="AJ139" s="7" t="s">
        <v>1130</v>
      </c>
      <c r="AK139" s="7" t="s">
        <v>1130</v>
      </c>
      <c r="AL139" s="7">
        <v>26011</v>
      </c>
      <c r="AM139" s="255">
        <v>80321</v>
      </c>
      <c r="AN139" s="258">
        <v>116</v>
      </c>
      <c r="AO139" s="306">
        <v>132</v>
      </c>
      <c r="AP139" s="306" t="str">
        <f t="shared" si="35"/>
        <v>FLOW</v>
      </c>
      <c r="AQ139" s="306"/>
      <c r="AR139" s="306"/>
      <c r="AS139" s="306"/>
      <c r="AT139" s="306"/>
      <c r="AU139" s="72" t="s">
        <v>944</v>
      </c>
      <c r="AV139" s="310" t="s">
        <v>117</v>
      </c>
      <c r="AW139" s="304" t="s">
        <v>118</v>
      </c>
      <c r="AX139" s="311">
        <v>45008</v>
      </c>
      <c r="AY139" s="72">
        <v>48</v>
      </c>
      <c r="AZ139" s="72" t="s">
        <v>1743</v>
      </c>
      <c r="BA139" s="7" t="s">
        <v>3514</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1122</v>
      </c>
      <c r="EU139" s="7" t="s">
        <v>2483</v>
      </c>
      <c r="EV139" s="7" t="s">
        <v>1111</v>
      </c>
      <c r="EW139" s="7" t="s">
        <v>1807</v>
      </c>
      <c r="EX139" s="183" t="s">
        <v>1884</v>
      </c>
      <c r="EY139" s="313">
        <v>46195</v>
      </c>
      <c r="EZ139" s="313"/>
      <c r="FA139" s="183"/>
      <c r="FB139" s="313"/>
      <c r="FC139" s="7"/>
      <c r="FD139" s="7" t="s">
        <v>3163</v>
      </c>
      <c r="FE139" s="7">
        <f t="shared" si="38"/>
        <v>864</v>
      </c>
      <c r="FF139" s="72">
        <f t="shared" si="39"/>
        <v>26319</v>
      </c>
      <c r="FG139" t="s">
        <v>3516</v>
      </c>
    </row>
    <row r="140" spans="1:163" ht="17.25">
      <c r="A140" s="72">
        <v>465175758</v>
      </c>
      <c r="B140" s="304" t="s">
        <v>1335</v>
      </c>
      <c r="C140" s="72" t="s">
        <v>1776</v>
      </c>
      <c r="D140" s="72" t="s">
        <v>1788</v>
      </c>
      <c r="E140" s="72">
        <f>3635+3647</f>
        <v>7282</v>
      </c>
      <c r="F140" s="72"/>
      <c r="G140" s="306"/>
      <c r="H140" s="306" t="s">
        <v>1142</v>
      </c>
      <c r="I140" s="72">
        <v>3143</v>
      </c>
      <c r="J140" s="72">
        <v>3143</v>
      </c>
      <c r="K140" s="258">
        <f t="shared" ref="K140:K146" si="41">IF((J140+R140)&lt;=I140+R140,(J140+R140),((I140-(I140*(M140+1)-(I140+J140)))+R140))</f>
        <v>3185</v>
      </c>
      <c r="L140" s="258">
        <f t="shared" si="30"/>
        <v>-945</v>
      </c>
      <c r="M140" s="307">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8"/>
      <c r="AF140" s="309" t="s">
        <v>1130</v>
      </c>
      <c r="AG140" s="7" t="s">
        <v>1130</v>
      </c>
      <c r="AH140" s="72" t="s">
        <v>203</v>
      </c>
      <c r="AI140" s="7" t="s">
        <v>1130</v>
      </c>
      <c r="AJ140" s="7" t="s">
        <v>1130</v>
      </c>
      <c r="AK140" s="7" t="s">
        <v>1130</v>
      </c>
      <c r="AL140" s="7">
        <v>3635</v>
      </c>
      <c r="AM140" s="255">
        <v>78292</v>
      </c>
      <c r="AN140" s="258">
        <v>27</v>
      </c>
      <c r="AO140" s="306">
        <v>12</v>
      </c>
      <c r="AP140" s="306" t="str">
        <f t="shared" si="35"/>
        <v>STABLE</v>
      </c>
      <c r="AQ140" s="306"/>
      <c r="AR140" s="306"/>
      <c r="AS140" s="306"/>
      <c r="AT140" s="306"/>
      <c r="AU140" s="72" t="s">
        <v>1794</v>
      </c>
      <c r="AV140" s="310" t="s">
        <v>1336</v>
      </c>
      <c r="AW140" s="304" t="s">
        <v>1337</v>
      </c>
      <c r="AX140" s="311">
        <v>45666</v>
      </c>
      <c r="AY140" s="72">
        <v>48</v>
      </c>
      <c r="AZ140" s="72" t="s">
        <v>1743</v>
      </c>
      <c r="BA140" s="7" t="s">
        <v>3513</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1124</v>
      </c>
      <c r="EU140" s="7" t="s">
        <v>2484</v>
      </c>
      <c r="EV140" s="7" t="s">
        <v>1111</v>
      </c>
      <c r="EW140" s="7" t="s">
        <v>1821</v>
      </c>
      <c r="EX140" s="183" t="s">
        <v>1821</v>
      </c>
      <c r="EY140" s="313">
        <v>46176</v>
      </c>
      <c r="EZ140" s="313"/>
      <c r="FA140" s="183"/>
      <c r="FB140" s="313"/>
      <c r="FC140" s="7"/>
      <c r="FD140" s="7" t="s">
        <v>3164</v>
      </c>
      <c r="FE140" s="7">
        <f t="shared" si="38"/>
        <v>3185</v>
      </c>
      <c r="FF140" s="72">
        <f t="shared" si="39"/>
        <v>6337</v>
      </c>
      <c r="FG140" t="s">
        <v>3516</v>
      </c>
    </row>
    <row r="141" spans="1:163" ht="17.25">
      <c r="A141" s="72">
        <v>465804328</v>
      </c>
      <c r="B141" s="304" t="s">
        <v>1005</v>
      </c>
      <c r="C141" s="72"/>
      <c r="D141" s="72"/>
      <c r="E141" s="72"/>
      <c r="F141" s="72"/>
      <c r="G141" s="306"/>
      <c r="H141" s="306"/>
      <c r="I141" s="72">
        <v>5044</v>
      </c>
      <c r="J141" s="72">
        <v>4504</v>
      </c>
      <c r="K141" s="258">
        <f t="shared" si="41"/>
        <v>4642</v>
      </c>
      <c r="L141" s="258">
        <f t="shared" si="30"/>
        <v>9820</v>
      </c>
      <c r="M141" s="307">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22</v>
      </c>
      <c r="AD141" s="72" t="s">
        <v>3023</v>
      </c>
      <c r="AE141" s="308"/>
      <c r="AF141" s="309" t="s">
        <v>1130</v>
      </c>
      <c r="AG141" s="7" t="s">
        <v>1130</v>
      </c>
      <c r="AH141" s="72" t="s">
        <v>781</v>
      </c>
      <c r="AI141" s="7" t="s">
        <v>1130</v>
      </c>
      <c r="AJ141" s="7" t="s">
        <v>1130</v>
      </c>
      <c r="AK141" s="7" t="s">
        <v>1130</v>
      </c>
      <c r="AL141" s="7">
        <v>6892</v>
      </c>
      <c r="AM141" s="255">
        <v>78173</v>
      </c>
      <c r="AN141" s="258">
        <v>27</v>
      </c>
      <c r="AO141" s="306">
        <v>43</v>
      </c>
      <c r="AP141" s="306" t="str">
        <f t="shared" si="35"/>
        <v>FLOW</v>
      </c>
      <c r="AQ141" s="306"/>
      <c r="AR141" s="306"/>
      <c r="AS141" s="306"/>
      <c r="AT141" s="306"/>
      <c r="AU141" s="72" t="s">
        <v>1794</v>
      </c>
      <c r="AV141" s="310" t="s">
        <v>1073</v>
      </c>
      <c r="AW141" s="304" t="s">
        <v>299</v>
      </c>
      <c r="AX141" s="311">
        <v>45745</v>
      </c>
      <c r="AY141" s="72">
        <v>30</v>
      </c>
      <c r="AZ141" s="72" t="s">
        <v>1743</v>
      </c>
      <c r="BA141" s="7" t="s">
        <v>3513</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1117</v>
      </c>
      <c r="EU141" s="7" t="s">
        <v>2485</v>
      </c>
      <c r="EV141" s="7" t="s">
        <v>1111</v>
      </c>
      <c r="EW141" s="7" t="s">
        <v>1802</v>
      </c>
      <c r="EX141" s="183" t="s">
        <v>1885</v>
      </c>
      <c r="EY141" s="313">
        <v>46177</v>
      </c>
      <c r="EZ141" s="313"/>
      <c r="FA141" s="183"/>
      <c r="FB141" s="313"/>
      <c r="FC141" s="7"/>
      <c r="FD141" s="7" t="s">
        <v>3165</v>
      </c>
      <c r="FE141" s="7">
        <f t="shared" si="38"/>
        <v>4642</v>
      </c>
      <c r="FF141" s="72">
        <f t="shared" si="39"/>
        <v>9820</v>
      </c>
      <c r="FG141" t="s">
        <v>3516</v>
      </c>
    </row>
    <row r="142" spans="1:163" ht="17.25">
      <c r="A142" s="72">
        <v>461700090</v>
      </c>
      <c r="B142" s="304" t="s">
        <v>919</v>
      </c>
      <c r="C142" s="72" t="s">
        <v>1776</v>
      </c>
      <c r="D142" s="72" t="s">
        <v>3499</v>
      </c>
      <c r="E142" s="72">
        <v>4330</v>
      </c>
      <c r="F142" s="72"/>
      <c r="G142" s="306"/>
      <c r="H142" s="306"/>
      <c r="I142" s="72">
        <v>4217</v>
      </c>
      <c r="J142" s="72">
        <v>4073</v>
      </c>
      <c r="K142" s="258">
        <f t="shared" si="41"/>
        <v>4186</v>
      </c>
      <c r="L142" s="258">
        <f t="shared" si="30"/>
        <v>4178</v>
      </c>
      <c r="M142" s="307">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8"/>
      <c r="AF142" s="309" t="s">
        <v>1130</v>
      </c>
      <c r="AG142" s="7" t="s">
        <v>1130</v>
      </c>
      <c r="AH142" s="72" t="s">
        <v>909</v>
      </c>
      <c r="AI142" s="7" t="s">
        <v>1130</v>
      </c>
      <c r="AJ142" s="7" t="s">
        <v>1130</v>
      </c>
      <c r="AK142" s="7" t="s">
        <v>1130</v>
      </c>
      <c r="AL142" s="7">
        <v>10480</v>
      </c>
      <c r="AM142" s="255">
        <v>78169</v>
      </c>
      <c r="AN142" s="258">
        <v>27</v>
      </c>
      <c r="AO142" s="306">
        <v>12</v>
      </c>
      <c r="AP142" s="306" t="str">
        <f t="shared" si="35"/>
        <v>STABLE</v>
      </c>
      <c r="AQ142" s="306"/>
      <c r="AR142" s="306"/>
      <c r="AS142" s="306"/>
      <c r="AT142" s="306"/>
      <c r="AU142" s="72" t="s">
        <v>1794</v>
      </c>
      <c r="AV142" s="310" t="s">
        <v>920</v>
      </c>
      <c r="AW142" s="304" t="s">
        <v>921</v>
      </c>
      <c r="AX142" s="311">
        <v>45320</v>
      </c>
      <c r="AY142" s="72">
        <v>48</v>
      </c>
      <c r="AZ142" s="72" t="s">
        <v>1743</v>
      </c>
      <c r="BA142" s="7" t="s">
        <v>3514</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1126</v>
      </c>
      <c r="EU142" s="7" t="s">
        <v>2486</v>
      </c>
      <c r="EV142" s="7" t="s">
        <v>1111</v>
      </c>
      <c r="EW142" s="7" t="s">
        <v>1804</v>
      </c>
      <c r="EX142" s="183" t="s">
        <v>1810</v>
      </c>
      <c r="EY142" s="313">
        <v>46177</v>
      </c>
      <c r="EZ142" s="313"/>
      <c r="FA142" s="183"/>
      <c r="FB142" s="313"/>
      <c r="FC142" s="7"/>
      <c r="FD142" s="7" t="s">
        <v>3045</v>
      </c>
      <c r="FE142" s="7">
        <f t="shared" si="38"/>
        <v>4186</v>
      </c>
      <c r="FF142" s="72">
        <f t="shared" si="39"/>
        <v>8508</v>
      </c>
      <c r="FG142" t="s">
        <v>3516</v>
      </c>
    </row>
    <row r="143" spans="1:163" ht="17.25">
      <c r="A143" s="72">
        <v>465368631</v>
      </c>
      <c r="B143" s="304" t="s">
        <v>594</v>
      </c>
      <c r="C143" s="72"/>
      <c r="D143" s="72"/>
      <c r="E143" s="72"/>
      <c r="F143" s="72"/>
      <c r="G143" s="306"/>
      <c r="H143" s="306"/>
      <c r="I143" s="72">
        <v>4299</v>
      </c>
      <c r="J143" s="72">
        <v>4179</v>
      </c>
      <c r="K143" s="258">
        <f t="shared" si="41"/>
        <v>4297</v>
      </c>
      <c r="L143" s="258">
        <f t="shared" si="30"/>
        <v>8717</v>
      </c>
      <c r="M143" s="307">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8"/>
      <c r="AF143" s="309" t="s">
        <v>1130</v>
      </c>
      <c r="AG143" s="7" t="s">
        <v>1130</v>
      </c>
      <c r="AH143" s="72" t="s">
        <v>585</v>
      </c>
      <c r="AI143" s="7" t="s">
        <v>1130</v>
      </c>
      <c r="AJ143" s="7" t="s">
        <v>1130</v>
      </c>
      <c r="AK143" s="7" t="s">
        <v>1130</v>
      </c>
      <c r="AL143" s="7">
        <v>6097</v>
      </c>
      <c r="AM143" s="255">
        <v>77955</v>
      </c>
      <c r="AN143" s="258">
        <v>27</v>
      </c>
      <c r="AO143" s="306">
        <v>43</v>
      </c>
      <c r="AP143" s="306" t="str">
        <f t="shared" si="35"/>
        <v>FLOW</v>
      </c>
      <c r="AQ143" s="306"/>
      <c r="AR143" s="306"/>
      <c r="AS143" s="306"/>
      <c r="AT143" s="306"/>
      <c r="AU143" s="72" t="s">
        <v>1794</v>
      </c>
      <c r="AV143" s="310" t="s">
        <v>595</v>
      </c>
      <c r="AW143" s="304" t="s">
        <v>178</v>
      </c>
      <c r="AX143" s="311">
        <v>45687</v>
      </c>
      <c r="AY143" s="72">
        <v>36</v>
      </c>
      <c r="AZ143" s="72" t="s">
        <v>1743</v>
      </c>
      <c r="BA143" s="7" t="s">
        <v>3514</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1112</v>
      </c>
      <c r="EU143" s="7" t="s">
        <v>2487</v>
      </c>
      <c r="EV143" s="7" t="s">
        <v>1111</v>
      </c>
      <c r="EW143" s="7" t="s">
        <v>1807</v>
      </c>
      <c r="EX143" s="183" t="s">
        <v>1816</v>
      </c>
      <c r="EY143" s="313">
        <v>46188</v>
      </c>
      <c r="EZ143" s="313"/>
      <c r="FA143" s="183"/>
      <c r="FB143" s="313"/>
      <c r="FC143" s="7"/>
      <c r="FD143" s="7" t="s">
        <v>3166</v>
      </c>
      <c r="FE143" s="7">
        <f t="shared" si="38"/>
        <v>4297</v>
      </c>
      <c r="FF143" s="72">
        <f t="shared" si="39"/>
        <v>8717</v>
      </c>
      <c r="FG143" t="s">
        <v>3516</v>
      </c>
    </row>
    <row r="144" spans="1:163" ht="17.25">
      <c r="A144" s="72">
        <v>464631832</v>
      </c>
      <c r="B144" s="304" t="s">
        <v>276</v>
      </c>
      <c r="C144" s="72" t="s">
        <v>1776</v>
      </c>
      <c r="D144" s="72" t="s">
        <v>1796</v>
      </c>
      <c r="E144" s="72">
        <f>5160+5163</f>
        <v>10323</v>
      </c>
      <c r="F144" s="72"/>
      <c r="G144" s="306"/>
      <c r="H144" s="306"/>
      <c r="I144" s="72">
        <v>4497</v>
      </c>
      <c r="J144" s="72">
        <v>8798</v>
      </c>
      <c r="K144" s="258">
        <f t="shared" si="41"/>
        <v>4596</v>
      </c>
      <c r="L144" s="258">
        <f t="shared" si="30"/>
        <v>3097</v>
      </c>
      <c r="M144" s="315">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8"/>
      <c r="AF144" s="309" t="s">
        <v>1130</v>
      </c>
      <c r="AG144" s="7" t="s">
        <v>1130</v>
      </c>
      <c r="AH144" s="72" t="s">
        <v>266</v>
      </c>
      <c r="AI144" s="7" t="s">
        <v>1130</v>
      </c>
      <c r="AJ144" s="7" t="s">
        <v>1130</v>
      </c>
      <c r="AK144" s="7" t="s">
        <v>1130</v>
      </c>
      <c r="AL144" s="7">
        <v>11787.77</v>
      </c>
      <c r="AM144" s="255">
        <v>77849</v>
      </c>
      <c r="AN144" s="258">
        <v>57</v>
      </c>
      <c r="AO144" s="306">
        <v>12</v>
      </c>
      <c r="AP144" s="306" t="str">
        <f t="shared" si="35"/>
        <v>STABLE</v>
      </c>
      <c r="AQ144" s="306"/>
      <c r="AR144" s="306"/>
      <c r="AS144" s="306"/>
      <c r="AT144" s="306"/>
      <c r="AU144" s="72" t="s">
        <v>1794</v>
      </c>
      <c r="AV144" s="310" t="s">
        <v>277</v>
      </c>
      <c r="AW144" s="304" t="s">
        <v>278</v>
      </c>
      <c r="AX144" s="311">
        <v>45606</v>
      </c>
      <c r="AY144" s="72">
        <v>36</v>
      </c>
      <c r="AZ144" s="72" t="s">
        <v>1743</v>
      </c>
      <c r="BA144" s="7" t="s">
        <v>3513</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1114</v>
      </c>
      <c r="EU144" s="7" t="s">
        <v>2488</v>
      </c>
      <c r="EV144" s="7" t="s">
        <v>1111</v>
      </c>
      <c r="EW144" s="7" t="s">
        <v>1802</v>
      </c>
      <c r="EX144" s="183" t="s">
        <v>1886</v>
      </c>
      <c r="EY144" s="313">
        <v>46178</v>
      </c>
      <c r="EZ144" s="313"/>
      <c r="FA144" s="183"/>
      <c r="FB144" s="313"/>
      <c r="FC144" s="7"/>
      <c r="FD144" s="7" t="s">
        <v>3167</v>
      </c>
      <c r="FE144" s="7">
        <f t="shared" si="38"/>
        <v>4596</v>
      </c>
      <c r="FF144" s="72">
        <f t="shared" si="39"/>
        <v>13420</v>
      </c>
      <c r="FG144" t="s">
        <v>3516</v>
      </c>
    </row>
    <row r="145" spans="1:163" ht="17.25">
      <c r="A145" s="72">
        <v>466063242</v>
      </c>
      <c r="B145" s="304" t="s">
        <v>2127</v>
      </c>
      <c r="C145" s="72"/>
      <c r="D145" s="72"/>
      <c r="E145" s="72"/>
      <c r="F145" s="72"/>
      <c r="G145" s="306"/>
      <c r="H145" s="306"/>
      <c r="I145" s="72">
        <v>3849</v>
      </c>
      <c r="J145" s="72">
        <v>3849</v>
      </c>
      <c r="K145" s="258">
        <f t="shared" si="41"/>
        <v>3849</v>
      </c>
      <c r="L145" s="258">
        <f t="shared" si="30"/>
        <v>7765</v>
      </c>
      <c r="M145" s="307">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8"/>
      <c r="AF145" s="309"/>
      <c r="AG145" s="7"/>
      <c r="AH145" s="72" t="s">
        <v>2195</v>
      </c>
      <c r="AI145" s="7"/>
      <c r="AJ145" s="7"/>
      <c r="AK145" s="7"/>
      <c r="AL145" s="7">
        <v>4299</v>
      </c>
      <c r="AM145" s="255">
        <v>77403</v>
      </c>
      <c r="AN145" s="258">
        <v>27</v>
      </c>
      <c r="AO145" s="306">
        <v>43</v>
      </c>
      <c r="AP145" s="306" t="str">
        <f t="shared" si="35"/>
        <v>FLOW</v>
      </c>
      <c r="AQ145" s="306"/>
      <c r="AR145" s="306"/>
      <c r="AS145" s="306"/>
      <c r="AT145" s="306"/>
      <c r="AU145" s="72" t="s">
        <v>1130</v>
      </c>
      <c r="AV145" s="310" t="s">
        <v>2271</v>
      </c>
      <c r="AW145" s="304" t="s">
        <v>224</v>
      </c>
      <c r="AX145" s="311">
        <v>45782</v>
      </c>
      <c r="AY145" s="72">
        <v>36</v>
      </c>
      <c r="AZ145" s="72" t="s">
        <v>2058</v>
      </c>
      <c r="BA145" s="7" t="s">
        <v>3514</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1118</v>
      </c>
      <c r="EU145" s="7" t="s">
        <v>2489</v>
      </c>
      <c r="EV145" s="7" t="s">
        <v>1111</v>
      </c>
      <c r="EW145" s="7" t="s">
        <v>1807</v>
      </c>
      <c r="EX145" s="183" t="s">
        <v>3572</v>
      </c>
      <c r="EY145" s="313">
        <v>46193</v>
      </c>
      <c r="EZ145" s="313"/>
      <c r="FA145" s="183"/>
      <c r="FB145" s="313"/>
      <c r="FC145" s="7"/>
      <c r="FD145" s="7" t="s">
        <v>3168</v>
      </c>
      <c r="FE145" s="7">
        <f t="shared" si="38"/>
        <v>3849</v>
      </c>
      <c r="FF145" s="72">
        <f t="shared" si="39"/>
        <v>7765</v>
      </c>
      <c r="FG145" t="s">
        <v>3517</v>
      </c>
    </row>
    <row r="146" spans="1:163" ht="17.25">
      <c r="A146" s="72">
        <v>465143032</v>
      </c>
      <c r="B146" s="304" t="s">
        <v>670</v>
      </c>
      <c r="C146" s="72"/>
      <c r="D146" s="72"/>
      <c r="E146" s="72"/>
      <c r="F146" s="72"/>
      <c r="G146" s="306"/>
      <c r="H146" s="306"/>
      <c r="I146" s="72">
        <v>4330</v>
      </c>
      <c r="J146" s="72">
        <v>4161</v>
      </c>
      <c r="K146" s="258">
        <f t="shared" si="41"/>
        <v>4278</v>
      </c>
      <c r="L146" s="258">
        <f t="shared" si="30"/>
        <v>8730</v>
      </c>
      <c r="M146" s="307">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8"/>
      <c r="AF146" s="309" t="s">
        <v>1130</v>
      </c>
      <c r="AG146" s="7" t="s">
        <v>1130</v>
      </c>
      <c r="AH146" s="72" t="s">
        <v>662</v>
      </c>
      <c r="AI146" s="7" t="s">
        <v>1130</v>
      </c>
      <c r="AJ146" s="7" t="s">
        <v>1130</v>
      </c>
      <c r="AK146" s="7" t="s">
        <v>1130</v>
      </c>
      <c r="AL146" s="7">
        <v>9637</v>
      </c>
      <c r="AM146" s="255">
        <v>76514</v>
      </c>
      <c r="AN146" s="258">
        <v>27</v>
      </c>
      <c r="AO146" s="306">
        <v>43</v>
      </c>
      <c r="AP146" s="306" t="str">
        <f t="shared" si="35"/>
        <v>FLOW</v>
      </c>
      <c r="AQ146" s="306"/>
      <c r="AR146" s="306"/>
      <c r="AS146" s="306"/>
      <c r="AT146" s="306"/>
      <c r="AU146" s="72" t="s">
        <v>1794</v>
      </c>
      <c r="AV146" s="310" t="s">
        <v>671</v>
      </c>
      <c r="AW146" s="304" t="s">
        <v>459</v>
      </c>
      <c r="AX146" s="311">
        <v>45663</v>
      </c>
      <c r="AY146" s="72">
        <v>36</v>
      </c>
      <c r="AZ146" s="72" t="s">
        <v>1743</v>
      </c>
      <c r="BA146" s="7" t="s">
        <v>3513</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1116</v>
      </c>
      <c r="EU146" s="7" t="s">
        <v>2490</v>
      </c>
      <c r="EV146" s="7" t="s">
        <v>1111</v>
      </c>
      <c r="EW146" s="7" t="s">
        <v>1804</v>
      </c>
      <c r="EX146" s="183" t="s">
        <v>1874</v>
      </c>
      <c r="EY146" s="313">
        <v>46179</v>
      </c>
      <c r="EZ146" s="313"/>
      <c r="FA146" s="183"/>
      <c r="FB146" s="313"/>
      <c r="FC146" s="7"/>
      <c r="FD146" s="7" t="s">
        <v>3166</v>
      </c>
      <c r="FE146" s="7">
        <f t="shared" si="38"/>
        <v>4278</v>
      </c>
      <c r="FF146" s="72">
        <f t="shared" si="39"/>
        <v>8730</v>
      </c>
      <c r="FG146" t="s">
        <v>3516</v>
      </c>
    </row>
    <row r="147" spans="1:163" ht="17.25">
      <c r="A147" s="72">
        <v>464515369</v>
      </c>
      <c r="B147" s="304" t="s">
        <v>1782</v>
      </c>
      <c r="C147" s="72"/>
      <c r="D147" s="72"/>
      <c r="E147" s="72"/>
      <c r="F147" s="72"/>
      <c r="G147" s="306"/>
      <c r="H147" s="306"/>
      <c r="I147" s="72">
        <v>3957</v>
      </c>
      <c r="J147" s="72">
        <v>19777</v>
      </c>
      <c r="K147" s="258">
        <v>3873</v>
      </c>
      <c r="L147" s="258">
        <f t="shared" si="30"/>
        <v>24645</v>
      </c>
      <c r="M147" s="315">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3524</v>
      </c>
      <c r="AC147" s="72"/>
      <c r="AD147" s="72" t="s">
        <v>3022</v>
      </c>
      <c r="AE147" s="308"/>
      <c r="AF147" s="309" t="s">
        <v>1798</v>
      </c>
      <c r="AG147" s="7" t="s">
        <v>1130</v>
      </c>
      <c r="AH147" s="72" t="s">
        <v>909</v>
      </c>
      <c r="AI147" s="7" t="s">
        <v>1130</v>
      </c>
      <c r="AJ147" s="7" t="s">
        <v>1130</v>
      </c>
      <c r="AK147" s="7" t="s">
        <v>1130</v>
      </c>
      <c r="AL147" s="7">
        <v>24436</v>
      </c>
      <c r="AM147" s="255">
        <v>76306</v>
      </c>
      <c r="AN147" s="258">
        <v>147</v>
      </c>
      <c r="AO147" s="306">
        <v>163</v>
      </c>
      <c r="AP147" s="306" t="str">
        <f t="shared" si="35"/>
        <v>FLOW</v>
      </c>
      <c r="AQ147" s="306"/>
      <c r="AR147" s="306"/>
      <c r="AS147" s="306"/>
      <c r="AT147" s="306"/>
      <c r="AU147" s="72" t="s">
        <v>944</v>
      </c>
      <c r="AV147" s="310" t="s">
        <v>1784</v>
      </c>
      <c r="AW147" s="304" t="s">
        <v>191</v>
      </c>
      <c r="AX147" s="311">
        <v>45596</v>
      </c>
      <c r="AY147" s="72">
        <v>36</v>
      </c>
      <c r="AZ147" s="72" t="s">
        <v>1743</v>
      </c>
      <c r="BA147" s="7" t="s">
        <v>3514</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1126</v>
      </c>
      <c r="EU147" s="7" t="s">
        <v>2491</v>
      </c>
      <c r="EV147" s="7" t="s">
        <v>1111</v>
      </c>
      <c r="EW147" s="7" t="s">
        <v>1849</v>
      </c>
      <c r="EX147" s="183" t="s">
        <v>1810</v>
      </c>
      <c r="EY147" s="313">
        <v>46181</v>
      </c>
      <c r="EZ147" s="313"/>
      <c r="FA147" s="183"/>
      <c r="FB147" s="313"/>
      <c r="FC147" s="7"/>
      <c r="FD147" s="7" t="s">
        <v>3169</v>
      </c>
      <c r="FE147" s="7">
        <f t="shared" si="38"/>
        <v>4558</v>
      </c>
      <c r="FF147" s="72">
        <f t="shared" si="39"/>
        <v>24645</v>
      </c>
      <c r="FG147" t="s">
        <v>3516</v>
      </c>
    </row>
    <row r="148" spans="1:163" ht="17.25">
      <c r="A148" s="72">
        <v>464930378</v>
      </c>
      <c r="B148" s="304" t="s">
        <v>494</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8"/>
      <c r="AF148" s="309" t="s">
        <v>1798</v>
      </c>
      <c r="AG148" s="7" t="s">
        <v>1130</v>
      </c>
      <c r="AH148" s="72" t="s">
        <v>485</v>
      </c>
      <c r="AI148" s="7" t="s">
        <v>1130</v>
      </c>
      <c r="AJ148" s="7" t="s">
        <v>1130</v>
      </c>
      <c r="AK148" s="7" t="s">
        <v>1130</v>
      </c>
      <c r="AL148" s="7">
        <v>23666</v>
      </c>
      <c r="AM148" s="255">
        <v>75508</v>
      </c>
      <c r="AN148" s="258">
        <v>116</v>
      </c>
      <c r="AO148" s="306">
        <v>132</v>
      </c>
      <c r="AP148" s="306" t="str">
        <f t="shared" si="35"/>
        <v>FLOW</v>
      </c>
      <c r="AQ148" s="306"/>
      <c r="AR148" s="306"/>
      <c r="AS148" s="306"/>
      <c r="AT148" s="306"/>
      <c r="AU148" s="72" t="s">
        <v>944</v>
      </c>
      <c r="AV148" s="310" t="s">
        <v>495</v>
      </c>
      <c r="AW148" s="304" t="s">
        <v>157</v>
      </c>
      <c r="AX148" s="311">
        <v>45638</v>
      </c>
      <c r="AY148" s="72">
        <v>36</v>
      </c>
      <c r="AZ148" s="72" t="s">
        <v>1743</v>
      </c>
      <c r="BA148" s="7" t="s">
        <v>3513</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1120</v>
      </c>
      <c r="EU148" s="7" t="s">
        <v>2492</v>
      </c>
      <c r="EV148" s="7" t="s">
        <v>1111</v>
      </c>
      <c r="EW148" s="7" t="s">
        <v>1809</v>
      </c>
      <c r="EX148" s="183" t="s">
        <v>1887</v>
      </c>
      <c r="EY148" s="313">
        <v>46178</v>
      </c>
      <c r="EZ148" s="313"/>
      <c r="FA148" s="183"/>
      <c r="FB148" s="313"/>
      <c r="FC148" s="7"/>
      <c r="FD148" s="7" t="s">
        <v>3170</v>
      </c>
      <c r="FE148" s="7">
        <f t="shared" si="38"/>
        <v>4859</v>
      </c>
      <c r="FF148" s="72">
        <f t="shared" si="39"/>
        <v>21883</v>
      </c>
      <c r="FG148" t="s">
        <v>3516</v>
      </c>
    </row>
    <row r="149" spans="1:163" ht="17.25">
      <c r="A149" s="72">
        <v>467076911</v>
      </c>
      <c r="B149" s="304" t="s">
        <v>856</v>
      </c>
      <c r="C149" s="72"/>
      <c r="D149" s="72"/>
      <c r="E149" s="72"/>
      <c r="F149" s="72"/>
      <c r="G149" s="306"/>
      <c r="H149" s="306"/>
      <c r="I149" s="72">
        <v>3236</v>
      </c>
      <c r="J149" s="72">
        <v>9708</v>
      </c>
      <c r="K149" s="258">
        <f t="shared" si="42"/>
        <v>3434</v>
      </c>
      <c r="L149" s="258">
        <f t="shared" si="30"/>
        <v>13340</v>
      </c>
      <c r="M149" s="315">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8"/>
      <c r="AF149" s="309" t="s">
        <v>1798</v>
      </c>
      <c r="AG149" s="7" t="s">
        <v>1130</v>
      </c>
      <c r="AH149" s="72" t="s">
        <v>857</v>
      </c>
      <c r="AI149" s="7" t="s">
        <v>1130</v>
      </c>
      <c r="AJ149" s="7" t="s">
        <v>1130</v>
      </c>
      <c r="AK149" s="7" t="s">
        <v>1130</v>
      </c>
      <c r="AL149" s="7">
        <v>11256</v>
      </c>
      <c r="AM149" s="255">
        <v>75488</v>
      </c>
      <c r="AN149" s="258">
        <v>88</v>
      </c>
      <c r="AO149" s="306">
        <v>104</v>
      </c>
      <c r="AP149" s="306" t="str">
        <f t="shared" si="35"/>
        <v>FLOW</v>
      </c>
      <c r="AQ149" s="306"/>
      <c r="AR149" s="306"/>
      <c r="AS149" s="306"/>
      <c r="AT149" s="306"/>
      <c r="AU149" s="72" t="s">
        <v>1794</v>
      </c>
      <c r="AV149" s="310" t="s">
        <v>858</v>
      </c>
      <c r="AW149" s="304" t="s">
        <v>859</v>
      </c>
      <c r="AX149" s="311">
        <v>45944</v>
      </c>
      <c r="AY149" s="72">
        <v>36</v>
      </c>
      <c r="AZ149" s="72" t="s">
        <v>1743</v>
      </c>
      <c r="BA149" s="7" t="s">
        <v>3514</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1125</v>
      </c>
      <c r="EU149" s="7" t="s">
        <v>2493</v>
      </c>
      <c r="EV149" s="7" t="s">
        <v>1111</v>
      </c>
      <c r="EW149" s="7" t="s">
        <v>1809</v>
      </c>
      <c r="EX149" s="183" t="s">
        <v>1888</v>
      </c>
      <c r="EY149" s="313">
        <v>46178</v>
      </c>
      <c r="EZ149" s="313"/>
      <c r="FA149" s="183"/>
      <c r="FB149" s="313"/>
      <c r="FC149" s="7"/>
      <c r="FD149" s="7" t="s">
        <v>3171</v>
      </c>
      <c r="FE149" s="7">
        <f t="shared" si="38"/>
        <v>3434</v>
      </c>
      <c r="FF149" s="72">
        <f t="shared" si="39"/>
        <v>13340</v>
      </c>
      <c r="FG149" t="s">
        <v>3516</v>
      </c>
    </row>
    <row r="150" spans="1:163" ht="17.25">
      <c r="A150" s="72">
        <v>462252818</v>
      </c>
      <c r="B150" s="304" t="s">
        <v>2084</v>
      </c>
      <c r="C150" s="72" t="s">
        <v>1778</v>
      </c>
      <c r="D150" s="72" t="s">
        <v>3618</v>
      </c>
      <c r="E150" s="72">
        <f>6500+4000+1000+3500</f>
        <v>15000</v>
      </c>
      <c r="F150" s="72"/>
      <c r="G150" s="306"/>
      <c r="H150" s="306"/>
      <c r="I150" s="72">
        <v>7369</v>
      </c>
      <c r="J150" s="72">
        <v>7274</v>
      </c>
      <c r="K150" s="258">
        <f t="shared" si="42"/>
        <v>7368</v>
      </c>
      <c r="L150" s="258">
        <f t="shared" si="30"/>
        <v>-156</v>
      </c>
      <c r="M150" s="307">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8"/>
      <c r="AF150" s="309"/>
      <c r="AG150" s="7"/>
      <c r="AH150" s="72" t="s">
        <v>241</v>
      </c>
      <c r="AI150" s="7"/>
      <c r="AJ150" s="7"/>
      <c r="AK150" s="7"/>
      <c r="AL150" s="7">
        <v>9168</v>
      </c>
      <c r="AM150" s="255">
        <v>75127</v>
      </c>
      <c r="AN150" s="258">
        <v>27</v>
      </c>
      <c r="AO150" s="306">
        <v>43</v>
      </c>
      <c r="AP150" s="306" t="str">
        <f t="shared" si="35"/>
        <v>FLOW</v>
      </c>
      <c r="AQ150" s="306"/>
      <c r="AR150" s="306"/>
      <c r="AS150" s="306"/>
      <c r="AT150" s="306"/>
      <c r="AU150" s="72" t="s">
        <v>1130</v>
      </c>
      <c r="AV150" s="310" t="s">
        <v>2230</v>
      </c>
      <c r="AW150" s="304" t="s">
        <v>136</v>
      </c>
      <c r="AX150" s="311">
        <v>45367</v>
      </c>
      <c r="AY150" s="72">
        <v>36</v>
      </c>
      <c r="AZ150" s="72" t="s">
        <v>2058</v>
      </c>
      <c r="BA150" s="7" t="s">
        <v>3513</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1114</v>
      </c>
      <c r="EU150" s="7" t="s">
        <v>2494</v>
      </c>
      <c r="EV150" s="7" t="s">
        <v>1111</v>
      </c>
      <c r="EW150" s="7" t="s">
        <v>1802</v>
      </c>
      <c r="EX150" s="183" t="s">
        <v>3573</v>
      </c>
      <c r="EY150" s="313">
        <v>46185</v>
      </c>
      <c r="EZ150" s="313"/>
      <c r="FA150" s="183"/>
      <c r="FB150" s="313"/>
      <c r="FC150" s="7"/>
      <c r="FD150" s="7" t="s">
        <v>3144</v>
      </c>
      <c r="FE150" s="7">
        <f t="shared" si="38"/>
        <v>7368</v>
      </c>
      <c r="FF150" s="72">
        <f t="shared" si="39"/>
        <v>14844</v>
      </c>
      <c r="FG150" t="s">
        <v>3516</v>
      </c>
    </row>
    <row r="151" spans="1:163" ht="17.25">
      <c r="A151" s="72">
        <v>463370462</v>
      </c>
      <c r="B151" s="304" t="s">
        <v>2095</v>
      </c>
      <c r="C151" s="72" t="s">
        <v>1800</v>
      </c>
      <c r="D151" s="72" t="s">
        <v>3017</v>
      </c>
      <c r="E151" s="72">
        <f>5650+100</f>
        <v>5750</v>
      </c>
      <c r="F151" s="72"/>
      <c r="G151" s="306"/>
      <c r="H151" s="306"/>
      <c r="I151" s="72">
        <v>5626</v>
      </c>
      <c r="J151" s="72">
        <v>5602</v>
      </c>
      <c r="K151" s="258">
        <f t="shared" si="42"/>
        <v>5690</v>
      </c>
      <c r="L151" s="258">
        <f t="shared" si="30"/>
        <v>5606</v>
      </c>
      <c r="M151" s="307">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8"/>
      <c r="AF151" s="309"/>
      <c r="AG151" s="7"/>
      <c r="AH151" s="72" t="s">
        <v>326</v>
      </c>
      <c r="AI151" s="7"/>
      <c r="AJ151" s="7"/>
      <c r="AK151" s="7"/>
      <c r="AL151" s="7">
        <v>11790</v>
      </c>
      <c r="AM151" s="255">
        <v>74709</v>
      </c>
      <c r="AN151" s="258">
        <v>27</v>
      </c>
      <c r="AO151" s="306">
        <v>12</v>
      </c>
      <c r="AP151" s="306" t="str">
        <f t="shared" si="35"/>
        <v>STABLE</v>
      </c>
      <c r="AQ151" s="306"/>
      <c r="AR151" s="306"/>
      <c r="AS151" s="306"/>
      <c r="AT151" s="306"/>
      <c r="AU151" s="72" t="s">
        <v>1130</v>
      </c>
      <c r="AV151" s="310" t="s">
        <v>2240</v>
      </c>
      <c r="AW151" s="304" t="s">
        <v>175</v>
      </c>
      <c r="AX151" s="311">
        <v>45475</v>
      </c>
      <c r="AY151" s="72">
        <v>36</v>
      </c>
      <c r="AZ151" s="72" t="s">
        <v>2058</v>
      </c>
      <c r="BA151" s="7" t="s">
        <v>3514</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1125</v>
      </c>
      <c r="EU151" s="7" t="s">
        <v>2495</v>
      </c>
      <c r="EV151" s="7" t="s">
        <v>1111</v>
      </c>
      <c r="EW151" s="7" t="s">
        <v>1821</v>
      </c>
      <c r="EX151" s="183" t="s">
        <v>1821</v>
      </c>
      <c r="EY151" s="313">
        <v>46185</v>
      </c>
      <c r="EZ151" s="313"/>
      <c r="FA151" s="183"/>
      <c r="FB151" s="313"/>
      <c r="FC151" s="7"/>
      <c r="FD151" s="7" t="s">
        <v>3172</v>
      </c>
      <c r="FE151" s="7">
        <f t="shared" si="38"/>
        <v>5690</v>
      </c>
      <c r="FF151" s="72">
        <f t="shared" si="39"/>
        <v>11356</v>
      </c>
      <c r="FG151" t="s">
        <v>3516</v>
      </c>
    </row>
    <row r="152" spans="1:163" ht="17.25">
      <c r="A152" s="72">
        <v>465922492</v>
      </c>
      <c r="B152" s="304" t="s">
        <v>305</v>
      </c>
      <c r="C152" s="72" t="s">
        <v>1776</v>
      </c>
      <c r="D152" s="72" t="s">
        <v>1796</v>
      </c>
      <c r="E152" s="72">
        <f>3838+130</f>
        <v>3968</v>
      </c>
      <c r="F152" s="72"/>
      <c r="G152" s="306"/>
      <c r="H152" s="306"/>
      <c r="I152" s="72">
        <v>3838</v>
      </c>
      <c r="J152" s="72">
        <v>7622</v>
      </c>
      <c r="K152" s="258">
        <f t="shared" si="42"/>
        <v>4023</v>
      </c>
      <c r="L152" s="258">
        <f t="shared" si="30"/>
        <v>7810</v>
      </c>
      <c r="M152" s="315">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8"/>
      <c r="AF152" s="309" t="s">
        <v>1130</v>
      </c>
      <c r="AG152" s="7" t="s">
        <v>1130</v>
      </c>
      <c r="AH152" s="72" t="s">
        <v>284</v>
      </c>
      <c r="AI152" s="7" t="s">
        <v>1130</v>
      </c>
      <c r="AJ152" s="7" t="s">
        <v>1130</v>
      </c>
      <c r="AK152" s="7" t="s">
        <v>1130</v>
      </c>
      <c r="AL152" s="7">
        <v>13259</v>
      </c>
      <c r="AM152" s="255">
        <v>74559</v>
      </c>
      <c r="AN152" s="258">
        <v>57</v>
      </c>
      <c r="AO152" s="306">
        <v>43</v>
      </c>
      <c r="AP152" s="306" t="str">
        <f t="shared" si="35"/>
        <v>STABLE</v>
      </c>
      <c r="AQ152" s="306"/>
      <c r="AR152" s="306"/>
      <c r="AS152" s="306"/>
      <c r="AT152" s="306"/>
      <c r="AU152" s="72" t="s">
        <v>1794</v>
      </c>
      <c r="AV152" s="310" t="s">
        <v>306</v>
      </c>
      <c r="AW152" s="304" t="s">
        <v>68</v>
      </c>
      <c r="AX152" s="311">
        <v>45762</v>
      </c>
      <c r="AY152" s="72">
        <v>36</v>
      </c>
      <c r="AZ152" s="72" t="s">
        <v>1743</v>
      </c>
      <c r="BA152" s="7" t="s">
        <v>3514</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1115</v>
      </c>
      <c r="EU152" s="7" t="s">
        <v>2496</v>
      </c>
      <c r="EV152" s="7" t="s">
        <v>1111</v>
      </c>
      <c r="EW152" s="7" t="s">
        <v>1802</v>
      </c>
      <c r="EX152" s="183" t="s">
        <v>1889</v>
      </c>
      <c r="EY152" s="313">
        <v>46178</v>
      </c>
      <c r="EZ152" s="313"/>
      <c r="FA152" s="183"/>
      <c r="FB152" s="313"/>
      <c r="FC152" s="7"/>
      <c r="FD152" s="7" t="s">
        <v>3173</v>
      </c>
      <c r="FE152" s="7">
        <f t="shared" si="38"/>
        <v>4023</v>
      </c>
      <c r="FF152" s="72">
        <f t="shared" si="39"/>
        <v>11778</v>
      </c>
      <c r="FG152" t="s">
        <v>3516</v>
      </c>
    </row>
    <row r="153" spans="1:163" ht="17.25">
      <c r="A153" s="72">
        <v>467095115</v>
      </c>
      <c r="B153" s="304" t="s">
        <v>226</v>
      </c>
      <c r="C153" s="72" t="s">
        <v>1776</v>
      </c>
      <c r="D153" s="72" t="s">
        <v>1743</v>
      </c>
      <c r="E153" s="72">
        <v>6075</v>
      </c>
      <c r="F153" s="72"/>
      <c r="G153" s="306"/>
      <c r="H153" s="306"/>
      <c r="I153" s="72">
        <v>5978</v>
      </c>
      <c r="J153" s="72">
        <v>17934</v>
      </c>
      <c r="K153" s="258">
        <f t="shared" si="42"/>
        <v>6269</v>
      </c>
      <c r="L153" s="258">
        <f t="shared" si="30"/>
        <v>18409</v>
      </c>
      <c r="M153" s="315">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8"/>
      <c r="AF153" s="309" t="s">
        <v>1798</v>
      </c>
      <c r="AG153" s="7" t="s">
        <v>1130</v>
      </c>
      <c r="AH153" s="72" t="s">
        <v>203</v>
      </c>
      <c r="AI153" s="7" t="s">
        <v>1130</v>
      </c>
      <c r="AJ153" s="7" t="s">
        <v>1130</v>
      </c>
      <c r="AK153" s="7" t="s">
        <v>1130</v>
      </c>
      <c r="AL153" s="7">
        <v>19575</v>
      </c>
      <c r="AM153" s="255">
        <v>74325</v>
      </c>
      <c r="AN153" s="258">
        <v>88</v>
      </c>
      <c r="AO153" s="306">
        <v>73</v>
      </c>
      <c r="AP153" s="306" t="str">
        <f t="shared" si="35"/>
        <v>STABLE</v>
      </c>
      <c r="AQ153" s="306"/>
      <c r="AR153" s="306"/>
      <c r="AS153" s="306"/>
      <c r="AT153" s="306"/>
      <c r="AU153" s="72" t="s">
        <v>1794</v>
      </c>
      <c r="AV153" s="310" t="s">
        <v>227</v>
      </c>
      <c r="AW153" s="304" t="s">
        <v>228</v>
      </c>
      <c r="AX153" s="311">
        <v>45946</v>
      </c>
      <c r="AY153" s="72">
        <v>18</v>
      </c>
      <c r="AZ153" s="72" t="s">
        <v>1743</v>
      </c>
      <c r="BA153" s="7" t="s">
        <v>3513</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1124</v>
      </c>
      <c r="EU153" s="7" t="s">
        <v>2497</v>
      </c>
      <c r="EV153" s="7" t="s">
        <v>1111</v>
      </c>
      <c r="EW153" s="7" t="s">
        <v>1809</v>
      </c>
      <c r="EX153" s="183" t="s">
        <v>1890</v>
      </c>
      <c r="EY153" s="313">
        <v>46174</v>
      </c>
      <c r="EZ153" s="313"/>
      <c r="FA153" s="183"/>
      <c r="FB153" s="313"/>
      <c r="FC153" s="7"/>
      <c r="FD153" s="7" t="s">
        <v>3174</v>
      </c>
      <c r="FE153" s="7">
        <f t="shared" si="38"/>
        <v>6269</v>
      </c>
      <c r="FF153" s="72">
        <f t="shared" si="39"/>
        <v>24484</v>
      </c>
      <c r="FG153" t="s">
        <v>3516</v>
      </c>
    </row>
    <row r="154" spans="1:163" ht="17.25">
      <c r="A154" s="72">
        <v>467312870</v>
      </c>
      <c r="B154" s="304" t="s">
        <v>582</v>
      </c>
      <c r="C154" s="72" t="s">
        <v>1776</v>
      </c>
      <c r="D154" s="72" t="s">
        <v>1799</v>
      </c>
      <c r="E154" s="72">
        <v>4000</v>
      </c>
      <c r="F154" s="72"/>
      <c r="G154" s="306"/>
      <c r="H154" s="306"/>
      <c r="I154" s="72">
        <v>9394</v>
      </c>
      <c r="J154" s="72">
        <v>22646</v>
      </c>
      <c r="K154" s="258">
        <f t="shared" si="42"/>
        <v>4374</v>
      </c>
      <c r="L154" s="258">
        <f t="shared" si="30"/>
        <v>28817</v>
      </c>
      <c r="M154" s="315">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8"/>
      <c r="AF154" s="309" t="s">
        <v>1798</v>
      </c>
      <c r="AG154" s="7" t="s">
        <v>1130</v>
      </c>
      <c r="AH154" s="72" t="s">
        <v>580</v>
      </c>
      <c r="AI154" s="7" t="s">
        <v>1130</v>
      </c>
      <c r="AJ154" s="7" t="s">
        <v>1130</v>
      </c>
      <c r="AK154" s="7" t="s">
        <v>1130</v>
      </c>
      <c r="AL154" s="7">
        <v>24962</v>
      </c>
      <c r="AM154" s="255">
        <v>73905</v>
      </c>
      <c r="AN154" s="258">
        <v>83</v>
      </c>
      <c r="AO154" s="306">
        <v>68</v>
      </c>
      <c r="AP154" s="306" t="str">
        <f t="shared" si="35"/>
        <v>STABLE</v>
      </c>
      <c r="AQ154" s="306"/>
      <c r="AR154" s="306"/>
      <c r="AS154" s="306"/>
      <c r="AT154" s="306"/>
      <c r="AU154" s="72" t="s">
        <v>1794</v>
      </c>
      <c r="AV154" s="310" t="s">
        <v>583</v>
      </c>
      <c r="AW154" s="304" t="s">
        <v>453</v>
      </c>
      <c r="AX154" s="311">
        <v>45981</v>
      </c>
      <c r="AY154" s="72">
        <v>12</v>
      </c>
      <c r="AZ154" s="72" t="s">
        <v>1743</v>
      </c>
      <c r="BA154" s="7" t="s">
        <v>3513</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1127</v>
      </c>
      <c r="EU154" s="7" t="s">
        <v>2498</v>
      </c>
      <c r="EV154" s="7" t="s">
        <v>1111</v>
      </c>
      <c r="EW154" s="7" t="s">
        <v>1830</v>
      </c>
      <c r="EX154" s="183" t="s">
        <v>1891</v>
      </c>
      <c r="EY154" s="313">
        <v>46174</v>
      </c>
      <c r="EZ154" s="313"/>
      <c r="FA154" s="183"/>
      <c r="FB154" s="313"/>
      <c r="FC154" s="7"/>
      <c r="FD154" s="7" t="s">
        <v>3175</v>
      </c>
      <c r="FE154" s="7">
        <f t="shared" si="38"/>
        <v>4374</v>
      </c>
      <c r="FF154" s="72">
        <f t="shared" si="39"/>
        <v>32817</v>
      </c>
      <c r="FG154" t="s">
        <v>3516</v>
      </c>
    </row>
    <row r="155" spans="1:163" ht="17.25">
      <c r="A155" s="72">
        <v>457317317</v>
      </c>
      <c r="B155" s="304" t="s">
        <v>2118</v>
      </c>
      <c r="C155" s="72"/>
      <c r="D155" s="72"/>
      <c r="E155" s="72"/>
      <c r="F155" s="72"/>
      <c r="G155" s="306"/>
      <c r="H155" s="306"/>
      <c r="I155" s="72">
        <v>6685</v>
      </c>
      <c r="J155" s="72">
        <v>7059</v>
      </c>
      <c r="K155" s="258">
        <f t="shared" si="42"/>
        <v>655</v>
      </c>
      <c r="L155" s="258">
        <f t="shared" si="30"/>
        <v>14153</v>
      </c>
      <c r="M155" s="315">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8"/>
      <c r="AF155" s="309"/>
      <c r="AG155" s="7"/>
      <c r="AH155" s="72" t="s">
        <v>2191</v>
      </c>
      <c r="AI155" s="7"/>
      <c r="AJ155" s="7"/>
      <c r="AK155" s="7"/>
      <c r="AL155" s="7">
        <v>12297</v>
      </c>
      <c r="AM155" s="255">
        <v>73863</v>
      </c>
      <c r="AN155" s="258">
        <v>57</v>
      </c>
      <c r="AO155" s="306">
        <v>73</v>
      </c>
      <c r="AP155" s="306" t="str">
        <f t="shared" si="35"/>
        <v>FLOW</v>
      </c>
      <c r="AQ155" s="306"/>
      <c r="AR155" s="306"/>
      <c r="AS155" s="306"/>
      <c r="AT155" s="306"/>
      <c r="AU155" s="72" t="s">
        <v>1130</v>
      </c>
      <c r="AV155" s="310" t="s">
        <v>2262</v>
      </c>
      <c r="AW155" s="304" t="s">
        <v>207</v>
      </c>
      <c r="AX155" s="311">
        <v>45006</v>
      </c>
      <c r="AY155" s="72">
        <v>48</v>
      </c>
      <c r="AZ155" s="72" t="s">
        <v>2058</v>
      </c>
      <c r="BA155" s="7" t="s">
        <v>3514</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1112</v>
      </c>
      <c r="EU155" s="7" t="s">
        <v>2499</v>
      </c>
      <c r="EV155" s="7" t="s">
        <v>1111</v>
      </c>
      <c r="EW155" s="7" t="e">
        <v>#N/A</v>
      </c>
      <c r="EX155" s="183" t="e">
        <v>#N/A</v>
      </c>
      <c r="EY155" s="313" t="e">
        <v>#N/A</v>
      </c>
      <c r="EZ155" s="313"/>
      <c r="FA155" s="183"/>
      <c r="FB155" s="313"/>
      <c r="FC155" s="7"/>
      <c r="FD155" s="7" t="s">
        <v>3176</v>
      </c>
      <c r="FE155" s="7">
        <f t="shared" si="38"/>
        <v>655</v>
      </c>
      <c r="FF155" s="72">
        <f t="shared" si="39"/>
        <v>14153</v>
      </c>
      <c r="FG155" t="s">
        <v>3517</v>
      </c>
    </row>
    <row r="156" spans="1:163" ht="17.25">
      <c r="A156" s="72">
        <v>464712874</v>
      </c>
      <c r="B156" s="304" t="s">
        <v>548</v>
      </c>
      <c r="C156" s="72"/>
      <c r="D156" s="72"/>
      <c r="E156" s="72"/>
      <c r="F156" s="72"/>
      <c r="G156" s="306"/>
      <c r="H156" s="306"/>
      <c r="I156" s="72">
        <v>3668</v>
      </c>
      <c r="J156" s="72">
        <v>21980</v>
      </c>
      <c r="K156" s="258">
        <f t="shared" si="42"/>
        <v>4473</v>
      </c>
      <c r="L156" s="258">
        <f t="shared" si="30"/>
        <v>26806</v>
      </c>
      <c r="M156" s="315">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8"/>
      <c r="AF156" s="309" t="s">
        <v>1798</v>
      </c>
      <c r="AG156" s="7" t="s">
        <v>1130</v>
      </c>
      <c r="AH156" s="72" t="s">
        <v>544</v>
      </c>
      <c r="AI156" s="7" t="s">
        <v>1130</v>
      </c>
      <c r="AJ156" s="7" t="s">
        <v>1130</v>
      </c>
      <c r="AK156" s="7" t="s">
        <v>1130</v>
      </c>
      <c r="AL156" s="7">
        <v>26165</v>
      </c>
      <c r="AM156" s="255">
        <v>73656</v>
      </c>
      <c r="AN156" s="258">
        <v>178</v>
      </c>
      <c r="AO156" s="306">
        <v>194</v>
      </c>
      <c r="AP156" s="306" t="str">
        <f t="shared" si="35"/>
        <v>FLOW</v>
      </c>
      <c r="AQ156" s="306"/>
      <c r="AR156" s="306"/>
      <c r="AS156" s="306"/>
      <c r="AT156" s="306"/>
      <c r="AU156" s="72" t="s">
        <v>944</v>
      </c>
      <c r="AV156" s="310"/>
      <c r="AW156" s="304" t="s">
        <v>549</v>
      </c>
      <c r="AX156" s="311">
        <v>45614</v>
      </c>
      <c r="AY156" s="72">
        <v>36</v>
      </c>
      <c r="AZ156" s="72" t="s">
        <v>1743</v>
      </c>
      <c r="BA156" s="7" t="s">
        <v>3514</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1126</v>
      </c>
      <c r="EU156" s="7" t="s">
        <v>2500</v>
      </c>
      <c r="EV156" s="7" t="s">
        <v>1111</v>
      </c>
      <c r="EW156" s="7" t="s">
        <v>1809</v>
      </c>
      <c r="EX156" s="183" t="s">
        <v>1810</v>
      </c>
      <c r="EY156" s="313">
        <v>46178</v>
      </c>
      <c r="EZ156" s="313"/>
      <c r="FA156" s="183"/>
      <c r="FB156" s="313"/>
      <c r="FC156" s="7"/>
      <c r="FD156" s="7" t="s">
        <v>3177</v>
      </c>
      <c r="FE156" s="7">
        <f t="shared" si="38"/>
        <v>4473</v>
      </c>
      <c r="FF156" s="72">
        <f t="shared" si="39"/>
        <v>26806</v>
      </c>
      <c r="FG156" t="s">
        <v>3516</v>
      </c>
    </row>
    <row r="157" spans="1:163" ht="17.25">
      <c r="A157" s="72">
        <v>466301939</v>
      </c>
      <c r="B157" s="304" t="s">
        <v>416</v>
      </c>
      <c r="C157" s="72"/>
      <c r="D157" s="72"/>
      <c r="E157" s="72"/>
      <c r="F157" s="72"/>
      <c r="G157" s="306"/>
      <c r="H157" s="306"/>
      <c r="I157" s="72">
        <v>3382</v>
      </c>
      <c r="J157" s="72">
        <v>5185</v>
      </c>
      <c r="K157" s="258">
        <f t="shared" si="42"/>
        <v>1896</v>
      </c>
      <c r="L157" s="258">
        <f t="shared" si="30"/>
        <v>8743</v>
      </c>
      <c r="M157" s="315">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8"/>
      <c r="AF157" s="309" t="s">
        <v>1130</v>
      </c>
      <c r="AG157" s="7" t="s">
        <v>1130</v>
      </c>
      <c r="AH157" s="72" t="s">
        <v>386</v>
      </c>
      <c r="AI157" s="7" t="s">
        <v>1130</v>
      </c>
      <c r="AJ157" s="7" t="s">
        <v>1130</v>
      </c>
      <c r="AK157" s="7" t="s">
        <v>1130</v>
      </c>
      <c r="AL157" s="7">
        <v>7978</v>
      </c>
      <c r="AM157" s="255">
        <v>73439</v>
      </c>
      <c r="AN157" s="258">
        <v>57</v>
      </c>
      <c r="AO157" s="306">
        <v>73</v>
      </c>
      <c r="AP157" s="306" t="str">
        <f t="shared" si="35"/>
        <v>FLOW</v>
      </c>
      <c r="AQ157" s="306"/>
      <c r="AR157" s="306"/>
      <c r="AS157" s="306"/>
      <c r="AT157" s="306"/>
      <c r="AU157" s="72" t="s">
        <v>1794</v>
      </c>
      <c r="AV157" s="310" t="s">
        <v>417</v>
      </c>
      <c r="AW157" s="304" t="s">
        <v>418</v>
      </c>
      <c r="AX157" s="311">
        <v>45818</v>
      </c>
      <c r="AY157" s="72">
        <v>36</v>
      </c>
      <c r="AZ157" s="72" t="s">
        <v>1743</v>
      </c>
      <c r="BA157" s="7" t="s">
        <v>3513</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1116</v>
      </c>
      <c r="EU157" s="7" t="s">
        <v>2501</v>
      </c>
      <c r="EV157" s="7" t="s">
        <v>1111</v>
      </c>
      <c r="EW157" s="7" t="s">
        <v>1807</v>
      </c>
      <c r="EX157" s="183" t="s">
        <v>1816</v>
      </c>
      <c r="EY157" s="313">
        <v>46187</v>
      </c>
      <c r="EZ157" s="313"/>
      <c r="FA157" s="183"/>
      <c r="FB157" s="313"/>
      <c r="FC157" s="7"/>
      <c r="FD157" s="7" t="s">
        <v>3178</v>
      </c>
      <c r="FE157" s="7">
        <f t="shared" si="38"/>
        <v>1896</v>
      </c>
      <c r="FF157" s="72">
        <f t="shared" si="39"/>
        <v>8743</v>
      </c>
      <c r="FG157" t="s">
        <v>3516</v>
      </c>
    </row>
    <row r="158" spans="1:163" ht="17.25">
      <c r="A158" s="72">
        <v>465510482</v>
      </c>
      <c r="B158" s="304" t="s">
        <v>411</v>
      </c>
      <c r="C158" s="72"/>
      <c r="D158" s="72"/>
      <c r="E158" s="72"/>
      <c r="F158" s="72"/>
      <c r="G158" s="306"/>
      <c r="H158" s="306"/>
      <c r="I158" s="72">
        <v>3655</v>
      </c>
      <c r="J158" s="72">
        <v>14620</v>
      </c>
      <c r="K158" s="258">
        <f t="shared" si="42"/>
        <v>4071</v>
      </c>
      <c r="L158" s="258">
        <f t="shared" si="30"/>
        <v>18949</v>
      </c>
      <c r="M158" s="315">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3505</v>
      </c>
      <c r="AC158" s="72"/>
      <c r="AD158" s="72" t="s">
        <v>3023</v>
      </c>
      <c r="AE158" s="308"/>
      <c r="AF158" s="309" t="s">
        <v>1798</v>
      </c>
      <c r="AG158" s="7" t="s">
        <v>1130</v>
      </c>
      <c r="AH158" s="72" t="s">
        <v>386</v>
      </c>
      <c r="AI158" s="7" t="s">
        <v>1130</v>
      </c>
      <c r="AJ158" s="7" t="s">
        <v>1130</v>
      </c>
      <c r="AK158" s="7" t="s">
        <v>1130</v>
      </c>
      <c r="AL158" s="7">
        <v>16836</v>
      </c>
      <c r="AM158" s="255">
        <v>73394</v>
      </c>
      <c r="AN158" s="258">
        <v>116</v>
      </c>
      <c r="AO158" s="306">
        <v>132</v>
      </c>
      <c r="AP158" s="306" t="str">
        <f t="shared" si="35"/>
        <v>FLOW</v>
      </c>
      <c r="AQ158" s="306"/>
      <c r="AR158" s="306"/>
      <c r="AS158" s="306"/>
      <c r="AT158" s="306"/>
      <c r="AU158" s="72" t="s">
        <v>944</v>
      </c>
      <c r="AV158" s="310" t="s">
        <v>412</v>
      </c>
      <c r="AW158" s="304" t="s">
        <v>25</v>
      </c>
      <c r="AX158" s="311">
        <v>45703</v>
      </c>
      <c r="AY158" s="72">
        <v>36</v>
      </c>
      <c r="AZ158" s="72" t="s">
        <v>1743</v>
      </c>
      <c r="BA158" s="7" t="s">
        <v>3513</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1116</v>
      </c>
      <c r="EU158" s="7" t="s">
        <v>2502</v>
      </c>
      <c r="EV158" s="7" t="s">
        <v>1111</v>
      </c>
      <c r="EW158" s="7" t="s">
        <v>1832</v>
      </c>
      <c r="EX158" s="183" t="s">
        <v>1892</v>
      </c>
      <c r="EY158" s="313">
        <v>46182</v>
      </c>
      <c r="EZ158" s="313"/>
      <c r="FA158" s="183"/>
      <c r="FB158" s="313"/>
      <c r="FC158" s="7"/>
      <c r="FD158" s="7" t="s">
        <v>3179</v>
      </c>
      <c r="FE158" s="7">
        <f t="shared" si="38"/>
        <v>4071</v>
      </c>
      <c r="FF158" s="72">
        <f t="shared" si="39"/>
        <v>18949</v>
      </c>
      <c r="FG158" t="s">
        <v>3516</v>
      </c>
    </row>
    <row r="159" spans="1:163" ht="17.25">
      <c r="A159" s="72">
        <v>462498267</v>
      </c>
      <c r="B159" s="304" t="s">
        <v>664</v>
      </c>
      <c r="C159" s="72"/>
      <c r="D159" s="72"/>
      <c r="E159" s="72"/>
      <c r="F159" s="72"/>
      <c r="G159" s="306"/>
      <c r="H159" s="306" t="s">
        <v>2350</v>
      </c>
      <c r="I159" s="72">
        <v>4659</v>
      </c>
      <c r="J159" s="72">
        <v>4514</v>
      </c>
      <c r="K159" s="258">
        <f t="shared" si="42"/>
        <v>4641</v>
      </c>
      <c r="L159" s="258">
        <f t="shared" si="30"/>
        <v>9269</v>
      </c>
      <c r="M159" s="307">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8"/>
      <c r="AF159" s="309" t="s">
        <v>1130</v>
      </c>
      <c r="AG159" s="7" t="s">
        <v>1130</v>
      </c>
      <c r="AH159" s="72" t="s">
        <v>662</v>
      </c>
      <c r="AI159" s="7" t="s">
        <v>1130</v>
      </c>
      <c r="AJ159" s="7" t="s">
        <v>1130</v>
      </c>
      <c r="AK159" s="7" t="s">
        <v>1130</v>
      </c>
      <c r="AL159" s="7">
        <v>10491</v>
      </c>
      <c r="AM159" s="255">
        <v>73155</v>
      </c>
      <c r="AN159" s="258">
        <v>27</v>
      </c>
      <c r="AO159" s="306">
        <v>12</v>
      </c>
      <c r="AP159" s="306" t="str">
        <f t="shared" si="35"/>
        <v>STABLE</v>
      </c>
      <c r="AQ159" s="306"/>
      <c r="AR159" s="306"/>
      <c r="AS159" s="306"/>
      <c r="AT159" s="306"/>
      <c r="AU159" s="72" t="s">
        <v>1794</v>
      </c>
      <c r="AV159" s="310" t="s">
        <v>665</v>
      </c>
      <c r="AW159" s="304" t="s">
        <v>17</v>
      </c>
      <c r="AX159" s="311">
        <v>45390</v>
      </c>
      <c r="AY159" s="72">
        <v>42</v>
      </c>
      <c r="AZ159" s="72" t="s">
        <v>1743</v>
      </c>
      <c r="BA159" s="7" t="s">
        <v>3513</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1116</v>
      </c>
      <c r="EU159" s="7" t="s">
        <v>2503</v>
      </c>
      <c r="EV159" s="7" t="s">
        <v>1111</v>
      </c>
      <c r="EW159" s="7" t="s">
        <v>1802</v>
      </c>
      <c r="EX159" s="183" t="s">
        <v>1878</v>
      </c>
      <c r="EY159" s="313">
        <v>46179</v>
      </c>
      <c r="EZ159" s="313"/>
      <c r="FA159" s="183"/>
      <c r="FB159" s="313"/>
      <c r="FC159" s="7"/>
      <c r="FD159" s="7" t="s">
        <v>3180</v>
      </c>
      <c r="FE159" s="7">
        <f t="shared" si="38"/>
        <v>4641</v>
      </c>
      <c r="FF159" s="72">
        <f t="shared" si="39"/>
        <v>9269</v>
      </c>
      <c r="FG159" t="s">
        <v>3516</v>
      </c>
    </row>
    <row r="160" spans="1:163" ht="17.25">
      <c r="A160" s="72">
        <v>460139116</v>
      </c>
      <c r="B160" s="304" t="s">
        <v>910</v>
      </c>
      <c r="C160" s="72"/>
      <c r="D160" s="72"/>
      <c r="E160" s="72"/>
      <c r="F160" s="72"/>
      <c r="G160" s="306"/>
      <c r="H160" s="306"/>
      <c r="I160" s="72">
        <v>4186</v>
      </c>
      <c r="J160" s="72">
        <v>12558</v>
      </c>
      <c r="K160" s="258">
        <f t="shared" si="42"/>
        <v>4382</v>
      </c>
      <c r="L160" s="258">
        <f t="shared" si="30"/>
        <v>17113</v>
      </c>
      <c r="M160" s="315">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8"/>
      <c r="AF160" s="309" t="s">
        <v>1798</v>
      </c>
      <c r="AG160" s="7" t="s">
        <v>1130</v>
      </c>
      <c r="AH160" s="72" t="s">
        <v>909</v>
      </c>
      <c r="AI160" s="7" t="s">
        <v>1130</v>
      </c>
      <c r="AJ160" s="7" t="s">
        <v>1130</v>
      </c>
      <c r="AK160" s="7" t="s">
        <v>1130</v>
      </c>
      <c r="AL160" s="7">
        <v>18743</v>
      </c>
      <c r="AM160" s="255">
        <v>72754.460000000006</v>
      </c>
      <c r="AN160" s="258">
        <v>88</v>
      </c>
      <c r="AO160" s="306">
        <v>104</v>
      </c>
      <c r="AP160" s="306" t="str">
        <f t="shared" si="35"/>
        <v>FLOW</v>
      </c>
      <c r="AQ160" s="306"/>
      <c r="AR160" s="306"/>
      <c r="AS160" s="306"/>
      <c r="AT160" s="306"/>
      <c r="AU160" s="72" t="s">
        <v>944</v>
      </c>
      <c r="AV160" s="310" t="s">
        <v>911</v>
      </c>
      <c r="AW160" s="304" t="s">
        <v>912</v>
      </c>
      <c r="AX160" s="311">
        <v>45215</v>
      </c>
      <c r="AY160" s="72">
        <v>48</v>
      </c>
      <c r="AZ160" s="72" t="s">
        <v>1743</v>
      </c>
      <c r="BA160" s="7" t="s">
        <v>3514</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1126</v>
      </c>
      <c r="EU160" s="7" t="s">
        <v>2504</v>
      </c>
      <c r="EV160" s="7" t="s">
        <v>1111</v>
      </c>
      <c r="EW160" s="7" t="s">
        <v>1809</v>
      </c>
      <c r="EX160" s="183" t="s">
        <v>1810</v>
      </c>
      <c r="EY160" s="313">
        <v>46175</v>
      </c>
      <c r="EZ160" s="313"/>
      <c r="FA160" s="183"/>
      <c r="FB160" s="313"/>
      <c r="FC160" s="7"/>
      <c r="FD160" s="7" t="s">
        <v>3181</v>
      </c>
      <c r="FE160" s="7">
        <f t="shared" si="38"/>
        <v>4382</v>
      </c>
      <c r="FF160" s="72">
        <f t="shared" si="39"/>
        <v>17113</v>
      </c>
      <c r="FG160" t="s">
        <v>3516</v>
      </c>
    </row>
    <row r="161" spans="1:163" ht="17.25">
      <c r="A161" s="72">
        <v>457264616</v>
      </c>
      <c r="B161" s="304" t="s">
        <v>247</v>
      </c>
      <c r="C161" s="72"/>
      <c r="D161" s="72"/>
      <c r="E161" s="72"/>
      <c r="F161" s="72"/>
      <c r="G161" s="306"/>
      <c r="H161" s="306"/>
      <c r="I161" s="72">
        <v>7070</v>
      </c>
      <c r="J161" s="72">
        <v>6004</v>
      </c>
      <c r="K161" s="258">
        <f t="shared" si="42"/>
        <v>6140</v>
      </c>
      <c r="L161" s="258">
        <f t="shared" si="30"/>
        <v>13346</v>
      </c>
      <c r="M161" s="307">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23</v>
      </c>
      <c r="AD161" s="72" t="s">
        <v>3023</v>
      </c>
      <c r="AE161" s="308"/>
      <c r="AF161" s="309" t="s">
        <v>1130</v>
      </c>
      <c r="AG161" s="7" t="s">
        <v>1130</v>
      </c>
      <c r="AH161" s="72" t="s">
        <v>241</v>
      </c>
      <c r="AI161" s="7" t="s">
        <v>1130</v>
      </c>
      <c r="AJ161" s="7" t="s">
        <v>1130</v>
      </c>
      <c r="AK161" s="7" t="s">
        <v>1130</v>
      </c>
      <c r="AL161" s="7">
        <v>12408</v>
      </c>
      <c r="AM161" s="255">
        <v>72515.34</v>
      </c>
      <c r="AN161" s="258">
        <v>27</v>
      </c>
      <c r="AO161" s="306">
        <v>43</v>
      </c>
      <c r="AP161" s="306" t="str">
        <f t="shared" si="35"/>
        <v>FLOW</v>
      </c>
      <c r="AQ161" s="306"/>
      <c r="AR161" s="306"/>
      <c r="AS161" s="306"/>
      <c r="AT161" s="306"/>
      <c r="AU161" s="72" t="s">
        <v>1794</v>
      </c>
      <c r="AV161" s="310"/>
      <c r="AW161" s="304" t="s">
        <v>248</v>
      </c>
      <c r="AX161" s="311">
        <v>45002</v>
      </c>
      <c r="AY161" s="72">
        <v>48</v>
      </c>
      <c r="AZ161" s="72" t="s">
        <v>1743</v>
      </c>
      <c r="BA161" s="7" t="s">
        <v>3513</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1114</v>
      </c>
      <c r="EU161" s="7" t="s">
        <v>2505</v>
      </c>
      <c r="EV161" s="7" t="s">
        <v>1111</v>
      </c>
      <c r="EW161" s="7" t="s">
        <v>1809</v>
      </c>
      <c r="EX161" s="183" t="s">
        <v>1893</v>
      </c>
      <c r="EY161" s="313">
        <v>46179</v>
      </c>
      <c r="EZ161" s="313"/>
      <c r="FA161" s="183"/>
      <c r="FB161" s="313"/>
      <c r="FC161" s="7"/>
      <c r="FD161" s="7" t="s">
        <v>3165</v>
      </c>
      <c r="FE161" s="7">
        <f t="shared" si="38"/>
        <v>6140</v>
      </c>
      <c r="FF161" s="72">
        <f t="shared" si="39"/>
        <v>13346</v>
      </c>
      <c r="FG161" t="s">
        <v>3516</v>
      </c>
    </row>
    <row r="162" spans="1:163" ht="17.25">
      <c r="A162" s="72">
        <v>464416298</v>
      </c>
      <c r="B162" s="304" t="s">
        <v>1418</v>
      </c>
      <c r="C162" s="72" t="s">
        <v>1776</v>
      </c>
      <c r="D162" s="72" t="s">
        <v>3017</v>
      </c>
      <c r="E162" s="72">
        <v>3103</v>
      </c>
      <c r="F162" s="72"/>
      <c r="G162" s="306"/>
      <c r="H162" s="306"/>
      <c r="I162" s="72">
        <v>3005</v>
      </c>
      <c r="J162" s="72">
        <v>2515</v>
      </c>
      <c r="K162" s="258">
        <f t="shared" si="42"/>
        <v>2585</v>
      </c>
      <c r="L162" s="258">
        <f t="shared" si="30"/>
        <v>2487</v>
      </c>
      <c r="M162" s="307">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8"/>
      <c r="AF162" s="309" t="s">
        <v>1130</v>
      </c>
      <c r="AG162" s="7" t="s">
        <v>1130</v>
      </c>
      <c r="AH162" s="72" t="s">
        <v>689</v>
      </c>
      <c r="AI162" s="7" t="s">
        <v>1130</v>
      </c>
      <c r="AJ162" s="7" t="s">
        <v>1130</v>
      </c>
      <c r="AK162" s="7" t="s">
        <v>1130</v>
      </c>
      <c r="AL162" s="7">
        <v>4385</v>
      </c>
      <c r="AM162" s="255">
        <v>72280</v>
      </c>
      <c r="AN162" s="258">
        <v>27</v>
      </c>
      <c r="AO162" s="306">
        <v>12</v>
      </c>
      <c r="AP162" s="306" t="str">
        <f t="shared" si="35"/>
        <v>STABLE</v>
      </c>
      <c r="AQ162" s="306"/>
      <c r="AR162" s="306"/>
      <c r="AS162" s="306"/>
      <c r="AT162" s="306"/>
      <c r="AU162" s="72" t="s">
        <v>1794</v>
      </c>
      <c r="AV162" s="310" t="s">
        <v>1419</v>
      </c>
      <c r="AW162" s="304" t="s">
        <v>348</v>
      </c>
      <c r="AX162" s="311">
        <v>45588</v>
      </c>
      <c r="AY162" s="72">
        <v>48</v>
      </c>
      <c r="AZ162" s="72" t="s">
        <v>1743</v>
      </c>
      <c r="BA162" s="7" t="s">
        <v>3513</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1116</v>
      </c>
      <c r="EU162" s="7" t="s">
        <v>2506</v>
      </c>
      <c r="EV162" s="7" t="s">
        <v>1111</v>
      </c>
      <c r="EW162" s="7" t="s">
        <v>1807</v>
      </c>
      <c r="EX162" s="183" t="s">
        <v>1816</v>
      </c>
      <c r="EY162" s="313">
        <v>46199</v>
      </c>
      <c r="EZ162" s="313"/>
      <c r="FA162" s="183"/>
      <c r="FB162" s="313"/>
      <c r="FC162" s="7"/>
      <c r="FD162" s="7" t="s">
        <v>3095</v>
      </c>
      <c r="FE162" s="7">
        <f t="shared" si="38"/>
        <v>2585</v>
      </c>
      <c r="FF162" s="72">
        <f t="shared" si="39"/>
        <v>5590</v>
      </c>
      <c r="FG162" t="s">
        <v>3516</v>
      </c>
    </row>
    <row r="163" spans="1:163" ht="17.25">
      <c r="A163" s="72">
        <v>465213274</v>
      </c>
      <c r="B163" s="304" t="s">
        <v>1452</v>
      </c>
      <c r="C163" s="72"/>
      <c r="D163" s="72"/>
      <c r="E163" s="72"/>
      <c r="F163" s="72"/>
      <c r="G163" s="306"/>
      <c r="H163" s="306" t="s">
        <v>2350</v>
      </c>
      <c r="I163" s="72">
        <v>5451</v>
      </c>
      <c r="J163" s="72">
        <v>4714</v>
      </c>
      <c r="K163" s="258">
        <f t="shared" si="42"/>
        <v>4805</v>
      </c>
      <c r="L163" s="258">
        <f t="shared" si="30"/>
        <v>10292</v>
      </c>
      <c r="M163" s="307">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8"/>
      <c r="AF163" s="309" t="s">
        <v>1130</v>
      </c>
      <c r="AG163" s="7" t="s">
        <v>1130</v>
      </c>
      <c r="AH163" s="72" t="s">
        <v>781</v>
      </c>
      <c r="AI163" s="7" t="s">
        <v>1130</v>
      </c>
      <c r="AJ163" s="7" t="s">
        <v>1130</v>
      </c>
      <c r="AK163" s="7" t="s">
        <v>1130</v>
      </c>
      <c r="AL163" s="7">
        <v>7505</v>
      </c>
      <c r="AM163" s="255">
        <v>72117</v>
      </c>
      <c r="AN163" s="258">
        <v>27</v>
      </c>
      <c r="AO163" s="306">
        <v>12</v>
      </c>
      <c r="AP163" s="306" t="str">
        <f t="shared" si="35"/>
        <v>STABLE</v>
      </c>
      <c r="AQ163" s="306"/>
      <c r="AR163" s="306"/>
      <c r="AS163" s="306"/>
      <c r="AT163" s="306"/>
      <c r="AU163" s="72" t="s">
        <v>1794</v>
      </c>
      <c r="AV163" s="310" t="s">
        <v>1453</v>
      </c>
      <c r="AW163" s="304" t="s">
        <v>17</v>
      </c>
      <c r="AX163" s="311">
        <v>45671</v>
      </c>
      <c r="AY163" s="72">
        <v>30</v>
      </c>
      <c r="AZ163" s="72" t="s">
        <v>1743</v>
      </c>
      <c r="BA163" s="7" t="s">
        <v>3513</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1117</v>
      </c>
      <c r="EU163" s="7" t="s">
        <v>2507</v>
      </c>
      <c r="EV163" s="7" t="s">
        <v>1111</v>
      </c>
      <c r="EW163" s="7" t="s">
        <v>1802</v>
      </c>
      <c r="EX163" s="183" t="s">
        <v>1811</v>
      </c>
      <c r="EY163" s="313">
        <v>46177</v>
      </c>
      <c r="EZ163" s="313"/>
      <c r="FA163" s="183"/>
      <c r="FB163" s="313"/>
      <c r="FC163" s="7"/>
      <c r="FD163" s="7" t="s">
        <v>3182</v>
      </c>
      <c r="FE163" s="7">
        <f t="shared" si="38"/>
        <v>4805</v>
      </c>
      <c r="FF163" s="72">
        <f t="shared" si="39"/>
        <v>10292</v>
      </c>
      <c r="FG163" t="s">
        <v>3516</v>
      </c>
    </row>
    <row r="164" spans="1:163" ht="17.25">
      <c r="A164" s="72">
        <v>462234854</v>
      </c>
      <c r="B164" s="304" t="s">
        <v>1445</v>
      </c>
      <c r="C164" s="72"/>
      <c r="D164" s="72"/>
      <c r="E164" s="72"/>
      <c r="F164" s="72"/>
      <c r="G164" s="306"/>
      <c r="H164" s="306" t="s">
        <v>3511</v>
      </c>
      <c r="I164" s="72">
        <v>6572</v>
      </c>
      <c r="J164" s="72">
        <v>13143</v>
      </c>
      <c r="K164" s="258">
        <f t="shared" si="42"/>
        <v>6747</v>
      </c>
      <c r="L164" s="258">
        <f t="shared" si="30"/>
        <v>19998</v>
      </c>
      <c r="M164" s="315">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8"/>
      <c r="AF164" s="309" t="s">
        <v>1130</v>
      </c>
      <c r="AG164" s="7" t="s">
        <v>1130</v>
      </c>
      <c r="AH164" s="72" t="s">
        <v>1444</v>
      </c>
      <c r="AI164" s="7" t="s">
        <v>1130</v>
      </c>
      <c r="AJ164" s="7" t="s">
        <v>1130</v>
      </c>
      <c r="AK164" s="7" t="s">
        <v>1130</v>
      </c>
      <c r="AL164" s="7">
        <v>14280</v>
      </c>
      <c r="AM164" s="255">
        <v>71965</v>
      </c>
      <c r="AN164" s="258">
        <v>57</v>
      </c>
      <c r="AO164" s="306">
        <v>43</v>
      </c>
      <c r="AP164" s="306" t="str">
        <f t="shared" si="35"/>
        <v>STABLE</v>
      </c>
      <c r="AQ164" s="306"/>
      <c r="AR164" s="306"/>
      <c r="AS164" s="306"/>
      <c r="AT164" s="306"/>
      <c r="AU164" s="72" t="s">
        <v>1794</v>
      </c>
      <c r="AV164" s="310" t="s">
        <v>1446</v>
      </c>
      <c r="AW164" s="304" t="s">
        <v>1393</v>
      </c>
      <c r="AX164" s="311">
        <v>45365</v>
      </c>
      <c r="AY164" s="72">
        <v>36</v>
      </c>
      <c r="AZ164" s="72" t="s">
        <v>1743</v>
      </c>
      <c r="BA164" s="7" t="s">
        <v>3513</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1117</v>
      </c>
      <c r="EU164" s="7" t="s">
        <v>2508</v>
      </c>
      <c r="EV164" s="7" t="s">
        <v>1111</v>
      </c>
      <c r="EW164" s="7" t="s">
        <v>1804</v>
      </c>
      <c r="EX164" s="183" t="s">
        <v>1812</v>
      </c>
      <c r="EY164" s="313">
        <v>46179</v>
      </c>
      <c r="EZ164" s="313"/>
      <c r="FA164" s="183"/>
      <c r="FB164" s="313"/>
      <c r="FC164" s="7"/>
      <c r="FD164" s="7" t="s">
        <v>3056</v>
      </c>
      <c r="FE164" s="7">
        <f t="shared" si="38"/>
        <v>6747</v>
      </c>
      <c r="FF164" s="72">
        <f t="shared" si="39"/>
        <v>19998</v>
      </c>
      <c r="FG164" t="s">
        <v>3516</v>
      </c>
    </row>
    <row r="165" spans="1:163" ht="17.25">
      <c r="A165" s="72">
        <v>463997528</v>
      </c>
      <c r="B165" s="304" t="s">
        <v>1519</v>
      </c>
      <c r="C165" s="72" t="s">
        <v>1776</v>
      </c>
      <c r="D165" s="72" t="s">
        <v>3618</v>
      </c>
      <c r="E165" s="72">
        <f>3153+2953</f>
        <v>6106</v>
      </c>
      <c r="F165" s="72"/>
      <c r="G165" s="306"/>
      <c r="H165" s="306"/>
      <c r="I165" s="72">
        <v>2953</v>
      </c>
      <c r="J165" s="72">
        <v>9764</v>
      </c>
      <c r="K165" s="258">
        <f t="shared" si="42"/>
        <v>1209</v>
      </c>
      <c r="L165" s="258">
        <f t="shared" si="30"/>
        <v>7095</v>
      </c>
      <c r="M165" s="315">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8"/>
      <c r="AF165" s="309" t="s">
        <v>1798</v>
      </c>
      <c r="AG165" s="7" t="s">
        <v>1130</v>
      </c>
      <c r="AH165" s="72" t="s">
        <v>1758</v>
      </c>
      <c r="AI165" s="7" t="s">
        <v>1130</v>
      </c>
      <c r="AJ165" s="7" t="s">
        <v>1130</v>
      </c>
      <c r="AK165" s="7" t="s">
        <v>1130</v>
      </c>
      <c r="AL165" s="7">
        <v>12768</v>
      </c>
      <c r="AM165" s="255">
        <v>71959</v>
      </c>
      <c r="AN165" s="258">
        <v>116</v>
      </c>
      <c r="AO165" s="306">
        <v>132</v>
      </c>
      <c r="AP165" s="306" t="str">
        <f t="shared" si="35"/>
        <v>FLOW</v>
      </c>
      <c r="AQ165" s="306"/>
      <c r="AR165" s="306"/>
      <c r="AS165" s="306"/>
      <c r="AT165" s="306"/>
      <c r="AU165" s="72" t="s">
        <v>944</v>
      </c>
      <c r="AV165" s="310" t="s">
        <v>1632</v>
      </c>
      <c r="AW165" s="304" t="s">
        <v>41</v>
      </c>
      <c r="AX165" s="311">
        <v>45546</v>
      </c>
      <c r="AY165" s="72">
        <v>48</v>
      </c>
      <c r="AZ165" s="72" t="s">
        <v>1743</v>
      </c>
      <c r="BA165" s="7" t="s">
        <v>3514</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1118</v>
      </c>
      <c r="EU165" s="7" t="s">
        <v>2509</v>
      </c>
      <c r="EV165" s="7" t="s">
        <v>1111</v>
      </c>
      <c r="EW165" s="7" t="s">
        <v>1807</v>
      </c>
      <c r="EX165" s="183" t="s">
        <v>1894</v>
      </c>
      <c r="EY165" s="313">
        <v>46188</v>
      </c>
      <c r="EZ165" s="313"/>
      <c r="FA165" s="183"/>
      <c r="FB165" s="313"/>
      <c r="FC165" s="7"/>
      <c r="FD165" s="7" t="s">
        <v>3183</v>
      </c>
      <c r="FE165" s="7">
        <f t="shared" si="38"/>
        <v>1209</v>
      </c>
      <c r="FF165" s="72">
        <f t="shared" si="39"/>
        <v>13201</v>
      </c>
      <c r="FG165" t="s">
        <v>3516</v>
      </c>
    </row>
    <row r="166" spans="1:163" ht="17.25">
      <c r="A166" s="72">
        <v>467279658</v>
      </c>
      <c r="B166" s="304" t="s">
        <v>368</v>
      </c>
      <c r="C166" s="72"/>
      <c r="D166" s="72"/>
      <c r="E166" s="72"/>
      <c r="F166" s="72"/>
      <c r="G166" s="306"/>
      <c r="H166" s="306"/>
      <c r="I166" s="72">
        <v>4084</v>
      </c>
      <c r="J166" s="72">
        <v>16336</v>
      </c>
      <c r="K166" s="258">
        <f t="shared" si="42"/>
        <v>4626</v>
      </c>
      <c r="L166" s="258">
        <f t="shared" si="30"/>
        <v>21296</v>
      </c>
      <c r="M166" s="315">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8"/>
      <c r="AF166" s="309" t="s">
        <v>1798</v>
      </c>
      <c r="AG166" s="7" t="s">
        <v>1130</v>
      </c>
      <c r="AH166" s="72" t="s">
        <v>364</v>
      </c>
      <c r="AI166" s="7" t="s">
        <v>1130</v>
      </c>
      <c r="AJ166" s="7" t="s">
        <v>1130</v>
      </c>
      <c r="AK166" s="7" t="s">
        <v>1130</v>
      </c>
      <c r="AL166" s="7">
        <v>19124.84</v>
      </c>
      <c r="AM166" s="255">
        <v>71794</v>
      </c>
      <c r="AN166" s="258">
        <v>116</v>
      </c>
      <c r="AO166" s="306">
        <v>132</v>
      </c>
      <c r="AP166" s="306" t="str">
        <f t="shared" si="35"/>
        <v>FLOW</v>
      </c>
      <c r="AQ166" s="306"/>
      <c r="AR166" s="306"/>
      <c r="AS166" s="306"/>
      <c r="AT166" s="306"/>
      <c r="AU166" s="72" t="s">
        <v>944</v>
      </c>
      <c r="AV166" s="310" t="s">
        <v>369</v>
      </c>
      <c r="AW166" s="304" t="s">
        <v>25</v>
      </c>
      <c r="AX166" s="311">
        <v>45974</v>
      </c>
      <c r="AY166" s="72">
        <v>24</v>
      </c>
      <c r="AZ166" s="72" t="s">
        <v>1743</v>
      </c>
      <c r="BA166" s="7" t="s">
        <v>3513</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1127</v>
      </c>
      <c r="EU166" s="7" t="s">
        <v>2510</v>
      </c>
      <c r="EV166" s="7" t="s">
        <v>1111</v>
      </c>
      <c r="EW166" s="7" t="s">
        <v>1830</v>
      </c>
      <c r="EX166" s="183" t="s">
        <v>1891</v>
      </c>
      <c r="EY166" s="313">
        <v>46176</v>
      </c>
      <c r="EZ166" s="313"/>
      <c r="FA166" s="183"/>
      <c r="FB166" s="313"/>
      <c r="FC166" s="7" t="s">
        <v>3623</v>
      </c>
      <c r="FD166" s="7" t="s">
        <v>3184</v>
      </c>
      <c r="FE166" s="7">
        <f t="shared" si="38"/>
        <v>4626</v>
      </c>
      <c r="FF166" s="72">
        <f t="shared" si="39"/>
        <v>21296</v>
      </c>
      <c r="FG166" t="s">
        <v>3516</v>
      </c>
    </row>
    <row r="167" spans="1:163" ht="17.25">
      <c r="A167" s="72">
        <v>464419363</v>
      </c>
      <c r="B167" s="304" t="s">
        <v>928</v>
      </c>
      <c r="C167" s="72"/>
      <c r="D167" s="72"/>
      <c r="E167" s="72"/>
      <c r="F167" s="72"/>
      <c r="G167" s="306"/>
      <c r="H167" s="306"/>
      <c r="I167" s="72">
        <v>4606</v>
      </c>
      <c r="J167" s="72">
        <v>27636</v>
      </c>
      <c r="K167" s="258">
        <f t="shared" si="42"/>
        <v>5715</v>
      </c>
      <c r="L167" s="258">
        <f t="shared" si="30"/>
        <v>33794</v>
      </c>
      <c r="M167" s="315">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8"/>
      <c r="AF167" s="309" t="s">
        <v>1130</v>
      </c>
      <c r="AG167" s="7" t="s">
        <v>1130</v>
      </c>
      <c r="AH167" s="72" t="s">
        <v>909</v>
      </c>
      <c r="AI167" s="7" t="s">
        <v>1130</v>
      </c>
      <c r="AJ167" s="7" t="s">
        <v>1130</v>
      </c>
      <c r="AK167" s="7" t="s">
        <v>1130</v>
      </c>
      <c r="AL167" s="7">
        <v>31445</v>
      </c>
      <c r="AM167" s="255">
        <v>71520</v>
      </c>
      <c r="AN167" s="258">
        <v>178</v>
      </c>
      <c r="AO167" s="306">
        <v>194</v>
      </c>
      <c r="AP167" s="306" t="str">
        <f t="shared" si="35"/>
        <v>FLOW</v>
      </c>
      <c r="AQ167" s="306"/>
      <c r="AR167" s="306"/>
      <c r="AS167" s="306"/>
      <c r="AT167" s="306"/>
      <c r="AU167" s="72" t="s">
        <v>944</v>
      </c>
      <c r="AV167" s="310"/>
      <c r="AW167" s="304" t="s">
        <v>191</v>
      </c>
      <c r="AX167" s="311">
        <v>45588</v>
      </c>
      <c r="AY167" s="72">
        <v>30</v>
      </c>
      <c r="AZ167" s="72" t="s">
        <v>1743</v>
      </c>
      <c r="BA167" s="7" t="s">
        <v>3514</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1126</v>
      </c>
      <c r="EU167" s="7" t="s">
        <v>2511</v>
      </c>
      <c r="EV167" s="7" t="s">
        <v>1111</v>
      </c>
      <c r="EW167" s="7" t="s">
        <v>1830</v>
      </c>
      <c r="EX167" s="183" t="s">
        <v>3574</v>
      </c>
      <c r="EY167" s="313">
        <v>46189</v>
      </c>
      <c r="EZ167" s="313"/>
      <c r="FA167" s="183"/>
      <c r="FB167" s="313"/>
      <c r="FC167" s="7"/>
      <c r="FD167" s="7" t="s">
        <v>3185</v>
      </c>
      <c r="FE167" s="7">
        <f t="shared" si="38"/>
        <v>5715</v>
      </c>
      <c r="FF167" s="72">
        <f t="shared" si="39"/>
        <v>33794</v>
      </c>
      <c r="FG167" t="s">
        <v>3516</v>
      </c>
    </row>
    <row r="168" spans="1:163" ht="17.25">
      <c r="A168" s="72">
        <v>464515656</v>
      </c>
      <c r="B168" s="304" t="s">
        <v>1460</v>
      </c>
      <c r="C168" s="72"/>
      <c r="D168" s="72"/>
      <c r="E168" s="72"/>
      <c r="F168" s="72"/>
      <c r="G168" s="306"/>
      <c r="H168" s="306"/>
      <c r="I168" s="72">
        <v>4381</v>
      </c>
      <c r="J168" s="72">
        <v>4381</v>
      </c>
      <c r="K168" s="258">
        <f t="shared" si="42"/>
        <v>4381</v>
      </c>
      <c r="L168" s="258">
        <f t="shared" si="30"/>
        <v>8832</v>
      </c>
      <c r="M168" s="307">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8"/>
      <c r="AF168" s="309"/>
      <c r="AG168" s="7"/>
      <c r="AH168" s="72" t="s">
        <v>909</v>
      </c>
      <c r="AI168" s="7"/>
      <c r="AJ168" s="7"/>
      <c r="AK168" s="7"/>
      <c r="AL168" s="7">
        <v>4831</v>
      </c>
      <c r="AM168" s="255">
        <v>71259</v>
      </c>
      <c r="AN168" s="258">
        <v>27</v>
      </c>
      <c r="AO168" s="306">
        <v>43</v>
      </c>
      <c r="AP168" s="306" t="str">
        <f t="shared" si="35"/>
        <v>FLOW</v>
      </c>
      <c r="AQ168" s="306"/>
      <c r="AR168" s="306"/>
      <c r="AS168" s="306"/>
      <c r="AT168" s="306"/>
      <c r="AU168" s="72" t="s">
        <v>1130</v>
      </c>
      <c r="AV168" s="310" t="s">
        <v>1461</v>
      </c>
      <c r="AW168" s="304" t="s">
        <v>191</v>
      </c>
      <c r="AX168" s="311">
        <v>45596</v>
      </c>
      <c r="AY168" s="72">
        <v>36</v>
      </c>
      <c r="AZ168" s="72" t="s">
        <v>2058</v>
      </c>
      <c r="BA168" s="7" t="s">
        <v>3514</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1126</v>
      </c>
      <c r="EU168" s="7" t="s">
        <v>2512</v>
      </c>
      <c r="EV168" s="7" t="s">
        <v>1111</v>
      </c>
      <c r="EW168" s="7" t="s">
        <v>1802</v>
      </c>
      <c r="EX168" s="183" t="s">
        <v>1871</v>
      </c>
      <c r="EY168" s="313">
        <v>46186</v>
      </c>
      <c r="EZ168" s="313"/>
      <c r="FA168" s="183"/>
      <c r="FB168" s="313"/>
      <c r="FC168" s="7"/>
      <c r="FD168" s="7" t="s">
        <v>3095</v>
      </c>
      <c r="FE168" s="7">
        <f t="shared" si="38"/>
        <v>4381</v>
      </c>
      <c r="FF168" s="72">
        <f t="shared" si="39"/>
        <v>8832</v>
      </c>
      <c r="FG168" t="s">
        <v>3516</v>
      </c>
    </row>
    <row r="169" spans="1:163" ht="17.25">
      <c r="A169" s="72">
        <v>457685874</v>
      </c>
      <c r="B169" s="304" t="s">
        <v>1520</v>
      </c>
      <c r="C169" s="72"/>
      <c r="D169" s="72"/>
      <c r="E169" s="72"/>
      <c r="F169" s="72"/>
      <c r="G169" s="306"/>
      <c r="H169" s="306"/>
      <c r="I169" s="72">
        <v>6036</v>
      </c>
      <c r="J169" s="72">
        <v>11023</v>
      </c>
      <c r="K169" s="258">
        <f t="shared" si="42"/>
        <v>5241</v>
      </c>
      <c r="L169" s="258">
        <f t="shared" si="30"/>
        <v>17467</v>
      </c>
      <c r="M169" s="315">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3505</v>
      </c>
      <c r="AC169" s="72">
        <v>20</v>
      </c>
      <c r="AD169" s="72" t="s">
        <v>3023</v>
      </c>
      <c r="AE169" s="308"/>
      <c r="AF169" s="309" t="s">
        <v>1130</v>
      </c>
      <c r="AG169" s="7" t="s">
        <v>1130</v>
      </c>
      <c r="AH169" s="72" t="s">
        <v>698</v>
      </c>
      <c r="AI169" s="7" t="s">
        <v>1130</v>
      </c>
      <c r="AJ169" s="7" t="s">
        <v>1130</v>
      </c>
      <c r="AK169" s="7" t="s">
        <v>1130</v>
      </c>
      <c r="AL169" s="7">
        <v>11277</v>
      </c>
      <c r="AM169" s="255">
        <v>71251.58</v>
      </c>
      <c r="AN169" s="258">
        <v>57</v>
      </c>
      <c r="AO169" s="306">
        <v>73</v>
      </c>
      <c r="AP169" s="306" t="str">
        <f t="shared" si="35"/>
        <v>FLOW</v>
      </c>
      <c r="AQ169" s="306"/>
      <c r="AR169" s="306"/>
      <c r="AS169" s="306"/>
      <c r="AT169" s="306"/>
      <c r="AU169" s="72" t="s">
        <v>1794</v>
      </c>
      <c r="AV169" s="310" t="s">
        <v>1633</v>
      </c>
      <c r="AW169" s="304" t="s">
        <v>1730</v>
      </c>
      <c r="AX169" s="311">
        <v>45031</v>
      </c>
      <c r="AY169" s="72">
        <v>48</v>
      </c>
      <c r="AZ169" s="72" t="s">
        <v>1743</v>
      </c>
      <c r="BA169" s="7" t="s">
        <v>3513</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1128</v>
      </c>
      <c r="EU169" s="7" t="s">
        <v>2513</v>
      </c>
      <c r="EV169" s="7" t="s">
        <v>1111</v>
      </c>
      <c r="EW169" s="7" t="s">
        <v>1807</v>
      </c>
      <c r="EX169" s="183" t="s">
        <v>1895</v>
      </c>
      <c r="EY169" s="313">
        <v>46183</v>
      </c>
      <c r="EZ169" s="313"/>
      <c r="FA169" s="183"/>
      <c r="FB169" s="313"/>
      <c r="FC169" s="7"/>
      <c r="FD169" s="7" t="s">
        <v>3186</v>
      </c>
      <c r="FE169" s="7">
        <f t="shared" si="38"/>
        <v>5241</v>
      </c>
      <c r="FF169" s="72">
        <f t="shared" si="39"/>
        <v>17467</v>
      </c>
      <c r="FG169" t="s">
        <v>3516</v>
      </c>
    </row>
    <row r="170" spans="1:163" ht="17.25">
      <c r="A170" s="72">
        <v>464245745</v>
      </c>
      <c r="B170" s="304" t="s">
        <v>791</v>
      </c>
      <c r="C170" s="72"/>
      <c r="D170" s="72"/>
      <c r="E170" s="72"/>
      <c r="F170" s="72"/>
      <c r="G170" s="306"/>
      <c r="H170" s="306"/>
      <c r="I170" s="72">
        <v>3850</v>
      </c>
      <c r="J170" s="72">
        <v>19179</v>
      </c>
      <c r="K170" s="258">
        <f t="shared" si="42"/>
        <v>4578</v>
      </c>
      <c r="L170" s="258">
        <f t="shared" si="30"/>
        <v>24129</v>
      </c>
      <c r="M170" s="315">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8"/>
      <c r="AF170" s="309" t="s">
        <v>1798</v>
      </c>
      <c r="AG170" s="7" t="s">
        <v>1130</v>
      </c>
      <c r="AH170" s="72" t="s">
        <v>781</v>
      </c>
      <c r="AI170" s="7" t="s">
        <v>1130</v>
      </c>
      <c r="AJ170" s="7" t="s">
        <v>1130</v>
      </c>
      <c r="AK170" s="7" t="s">
        <v>1130</v>
      </c>
      <c r="AL170" s="7">
        <v>23128</v>
      </c>
      <c r="AM170" s="255">
        <v>71123</v>
      </c>
      <c r="AN170" s="258">
        <v>147</v>
      </c>
      <c r="AO170" s="306">
        <v>163</v>
      </c>
      <c r="AP170" s="306" t="str">
        <f t="shared" si="35"/>
        <v>FLOW</v>
      </c>
      <c r="AQ170" s="306"/>
      <c r="AR170" s="306"/>
      <c r="AS170" s="306"/>
      <c r="AT170" s="306"/>
      <c r="AU170" s="72" t="s">
        <v>944</v>
      </c>
      <c r="AV170" s="310" t="s">
        <v>792</v>
      </c>
      <c r="AW170" s="304" t="s">
        <v>51</v>
      </c>
      <c r="AX170" s="311">
        <v>45573</v>
      </c>
      <c r="AY170" s="72">
        <v>36</v>
      </c>
      <c r="AZ170" s="72" t="s">
        <v>1743</v>
      </c>
      <c r="BA170" s="7" t="s">
        <v>3513</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1117</v>
      </c>
      <c r="EU170" s="7" t="s">
        <v>2514</v>
      </c>
      <c r="EV170" s="7" t="s">
        <v>1111</v>
      </c>
      <c r="EW170" s="7" t="s">
        <v>1830</v>
      </c>
      <c r="EX170" s="183" t="s">
        <v>1891</v>
      </c>
      <c r="EY170" s="313">
        <v>46180</v>
      </c>
      <c r="EZ170" s="313"/>
      <c r="FA170" s="183"/>
      <c r="FB170" s="313"/>
      <c r="FC170" s="7"/>
      <c r="FD170" s="7" t="s">
        <v>3050</v>
      </c>
      <c r="FE170" s="7">
        <f t="shared" si="38"/>
        <v>4578</v>
      </c>
      <c r="FF170" s="72">
        <f t="shared" si="39"/>
        <v>24129</v>
      </c>
      <c r="FG170" t="s">
        <v>3516</v>
      </c>
    </row>
    <row r="171" spans="1:163" ht="17.25">
      <c r="A171" s="72">
        <v>464733502</v>
      </c>
      <c r="B171" s="304" t="s">
        <v>998</v>
      </c>
      <c r="C171" s="72"/>
      <c r="D171" s="72"/>
      <c r="E171" s="72"/>
      <c r="F171" s="72"/>
      <c r="G171" s="306"/>
      <c r="H171" s="306"/>
      <c r="I171" s="72">
        <v>4196</v>
      </c>
      <c r="J171" s="72">
        <v>4177</v>
      </c>
      <c r="K171" s="258">
        <f t="shared" si="42"/>
        <v>4247</v>
      </c>
      <c r="L171" s="258">
        <f t="shared" si="30"/>
        <v>8550</v>
      </c>
      <c r="M171" s="307">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22</v>
      </c>
      <c r="AD171" s="72" t="s">
        <v>3023</v>
      </c>
      <c r="AE171" s="308"/>
      <c r="AF171" s="309" t="s">
        <v>1130</v>
      </c>
      <c r="AG171" s="7" t="s">
        <v>1130</v>
      </c>
      <c r="AH171" s="72" t="s">
        <v>22</v>
      </c>
      <c r="AI171" s="7" t="s">
        <v>1130</v>
      </c>
      <c r="AJ171" s="7" t="s">
        <v>1130</v>
      </c>
      <c r="AK171" s="7" t="s">
        <v>1130</v>
      </c>
      <c r="AL171" s="7">
        <v>10002.99</v>
      </c>
      <c r="AM171" s="255">
        <v>70873</v>
      </c>
      <c r="AN171" s="258">
        <v>27</v>
      </c>
      <c r="AO171" s="306">
        <v>43</v>
      </c>
      <c r="AP171" s="306" t="str">
        <f t="shared" si="35"/>
        <v>FLOW</v>
      </c>
      <c r="AQ171" s="306"/>
      <c r="AR171" s="306"/>
      <c r="AS171" s="306"/>
      <c r="AT171" s="306"/>
      <c r="AU171" s="72" t="s">
        <v>1794</v>
      </c>
      <c r="AV171" s="310" t="s">
        <v>1066</v>
      </c>
      <c r="AW171" s="304" t="s">
        <v>395</v>
      </c>
      <c r="AX171" s="311">
        <v>45617</v>
      </c>
      <c r="AY171" s="72">
        <v>36</v>
      </c>
      <c r="AZ171" s="72" t="s">
        <v>1743</v>
      </c>
      <c r="BA171" s="7" t="s">
        <v>3514</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1115</v>
      </c>
      <c r="EU171" s="7" t="s">
        <v>2515</v>
      </c>
      <c r="EV171" s="7" t="s">
        <v>1111</v>
      </c>
      <c r="EW171" s="7" t="s">
        <v>1809</v>
      </c>
      <c r="EX171" s="183" t="s">
        <v>1876</v>
      </c>
      <c r="EY171" s="313">
        <v>46175</v>
      </c>
      <c r="EZ171" s="313"/>
      <c r="FA171" s="183"/>
      <c r="FB171" s="313"/>
      <c r="FC171" s="7"/>
      <c r="FD171" s="7" t="s">
        <v>3187</v>
      </c>
      <c r="FE171" s="7">
        <f t="shared" si="38"/>
        <v>4247</v>
      </c>
      <c r="FF171" s="72">
        <f t="shared" si="39"/>
        <v>8550</v>
      </c>
      <c r="FG171" t="s">
        <v>3516</v>
      </c>
    </row>
    <row r="172" spans="1:163" ht="17.25">
      <c r="A172" s="72">
        <v>463325530</v>
      </c>
      <c r="B172" s="304" t="s">
        <v>496</v>
      </c>
      <c r="C172" s="72"/>
      <c r="D172" s="72"/>
      <c r="E172" s="72"/>
      <c r="F172" s="72"/>
      <c r="G172" s="306"/>
      <c r="H172" s="306"/>
      <c r="I172" s="72">
        <v>4117</v>
      </c>
      <c r="J172" s="72">
        <v>24470.86</v>
      </c>
      <c r="K172" s="258">
        <f t="shared" si="42"/>
        <v>5065.8600000000006</v>
      </c>
      <c r="L172" s="258">
        <f t="shared" si="30"/>
        <v>30174.86</v>
      </c>
      <c r="M172" s="315">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8"/>
      <c r="AF172" s="309" t="s">
        <v>1798</v>
      </c>
      <c r="AG172" s="7" t="s">
        <v>1130</v>
      </c>
      <c r="AH172" s="72" t="s">
        <v>485</v>
      </c>
      <c r="AI172" s="7" t="s">
        <v>1130</v>
      </c>
      <c r="AJ172" s="7" t="s">
        <v>1130</v>
      </c>
      <c r="AK172" s="7" t="s">
        <v>1130</v>
      </c>
      <c r="AL172" s="7">
        <v>31950.86</v>
      </c>
      <c r="AM172" s="255">
        <v>69544</v>
      </c>
      <c r="AN172" s="258">
        <v>178</v>
      </c>
      <c r="AO172" s="306">
        <v>194</v>
      </c>
      <c r="AP172" s="306" t="str">
        <f t="shared" si="35"/>
        <v>FLOW</v>
      </c>
      <c r="AQ172" s="306"/>
      <c r="AR172" s="306"/>
      <c r="AS172" s="306"/>
      <c r="AT172" s="306"/>
      <c r="AU172" s="72" t="s">
        <v>944</v>
      </c>
      <c r="AV172" s="310" t="s">
        <v>497</v>
      </c>
      <c r="AW172" s="304" t="s">
        <v>178</v>
      </c>
      <c r="AX172" s="311">
        <v>45470</v>
      </c>
      <c r="AY172" s="72">
        <v>36</v>
      </c>
      <c r="AZ172" s="72" t="s">
        <v>1743</v>
      </c>
      <c r="BA172" s="7" t="s">
        <v>3513</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1120</v>
      </c>
      <c r="EU172" s="7" t="s">
        <v>2516</v>
      </c>
      <c r="EV172" s="7" t="s">
        <v>1111</v>
      </c>
      <c r="EW172" s="7" t="s">
        <v>1809</v>
      </c>
      <c r="EX172" s="183" t="s">
        <v>1887</v>
      </c>
      <c r="EY172" s="313">
        <v>46178</v>
      </c>
      <c r="EZ172" s="313"/>
      <c r="FA172" s="183"/>
      <c r="FB172" s="313"/>
      <c r="FC172" s="7"/>
      <c r="FD172" s="7" t="s">
        <v>3188</v>
      </c>
      <c r="FE172" s="7">
        <f t="shared" si="38"/>
        <v>5065.8600000000006</v>
      </c>
      <c r="FF172" s="72">
        <f t="shared" si="39"/>
        <v>30174.86</v>
      </c>
      <c r="FG172" t="s">
        <v>3516</v>
      </c>
    </row>
    <row r="173" spans="1:163" ht="17.25">
      <c r="A173" s="72">
        <v>464273873</v>
      </c>
      <c r="B173" s="304" t="s">
        <v>728</v>
      </c>
      <c r="C173" s="72" t="s">
        <v>1776</v>
      </c>
      <c r="D173" s="72" t="s">
        <v>2058</v>
      </c>
      <c r="E173" s="72">
        <v>4216</v>
      </c>
      <c r="F173" s="72"/>
      <c r="G173" s="306"/>
      <c r="H173" s="306"/>
      <c r="I173" s="72">
        <v>4216</v>
      </c>
      <c r="J173" s="72">
        <v>8428</v>
      </c>
      <c r="K173" s="258">
        <f t="shared" si="42"/>
        <v>4419</v>
      </c>
      <c r="L173" s="258">
        <f t="shared" si="30"/>
        <v>8754</v>
      </c>
      <c r="M173" s="315">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8"/>
      <c r="AF173" s="309" t="s">
        <v>1130</v>
      </c>
      <c r="AG173" s="7" t="s">
        <v>1130</v>
      </c>
      <c r="AH173" s="72" t="s">
        <v>726</v>
      </c>
      <c r="AI173" s="7" t="s">
        <v>1130</v>
      </c>
      <c r="AJ173" s="7" t="s">
        <v>1130</v>
      </c>
      <c r="AK173" s="7" t="s">
        <v>1130</v>
      </c>
      <c r="AL173" s="7">
        <v>12235</v>
      </c>
      <c r="AM173" s="255">
        <v>69517</v>
      </c>
      <c r="AN173" s="258">
        <v>57</v>
      </c>
      <c r="AO173" s="306">
        <v>73</v>
      </c>
      <c r="AP173" s="306" t="str">
        <f t="shared" si="35"/>
        <v>FLOW</v>
      </c>
      <c r="AQ173" s="306"/>
      <c r="AR173" s="306"/>
      <c r="AS173" s="306"/>
      <c r="AT173" s="306"/>
      <c r="AU173" s="72" t="s">
        <v>1794</v>
      </c>
      <c r="AV173" s="310" t="s">
        <v>729</v>
      </c>
      <c r="AW173" s="304" t="s">
        <v>730</v>
      </c>
      <c r="AX173" s="311">
        <v>45574</v>
      </c>
      <c r="AY173" s="72">
        <v>36</v>
      </c>
      <c r="AZ173" s="72" t="s">
        <v>1743</v>
      </c>
      <c r="BA173" s="7" t="s">
        <v>3513</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1119</v>
      </c>
      <c r="EU173" s="7" t="s">
        <v>2517</v>
      </c>
      <c r="EV173" s="7" t="s">
        <v>1111</v>
      </c>
      <c r="EW173" s="7" t="s">
        <v>1802</v>
      </c>
      <c r="EX173" s="183" t="s">
        <v>1896</v>
      </c>
      <c r="EY173" s="313">
        <v>46178</v>
      </c>
      <c r="EZ173" s="313"/>
      <c r="FA173" s="183"/>
      <c r="FB173" s="313"/>
      <c r="FC173" s="7"/>
      <c r="FD173" s="7" t="s">
        <v>3189</v>
      </c>
      <c r="FE173" s="7">
        <f t="shared" si="38"/>
        <v>4419</v>
      </c>
      <c r="FF173" s="72">
        <f t="shared" si="39"/>
        <v>12970</v>
      </c>
      <c r="FG173" t="s">
        <v>3516</v>
      </c>
    </row>
    <row r="174" spans="1:163" ht="17.25">
      <c r="A174" s="314">
        <v>463336005</v>
      </c>
      <c r="B174" s="304" t="s">
        <v>984</v>
      </c>
      <c r="C174" s="72" t="s">
        <v>1776</v>
      </c>
      <c r="D174" s="72" t="s">
        <v>3499</v>
      </c>
      <c r="E174" s="72">
        <f>5191+123+5333</f>
        <v>10647</v>
      </c>
      <c r="F174" s="72"/>
      <c r="G174" s="306"/>
      <c r="H174" s="306"/>
      <c r="I174" s="72">
        <v>5193</v>
      </c>
      <c r="J174" s="72">
        <v>5091</v>
      </c>
      <c r="K174" s="258">
        <f t="shared" si="42"/>
        <v>5214</v>
      </c>
      <c r="L174" s="258">
        <f t="shared" si="30"/>
        <v>-100</v>
      </c>
      <c r="M174" s="307">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8"/>
      <c r="AF174" s="309" t="s">
        <v>1130</v>
      </c>
      <c r="AG174" s="7" t="s">
        <v>1130</v>
      </c>
      <c r="AH174" s="72" t="s">
        <v>1444</v>
      </c>
      <c r="AI174" s="7" t="s">
        <v>1130</v>
      </c>
      <c r="AJ174" s="7" t="s">
        <v>1130</v>
      </c>
      <c r="AK174" s="7" t="s">
        <v>1130</v>
      </c>
      <c r="AL174" s="7">
        <v>8355</v>
      </c>
      <c r="AM174" s="255">
        <v>69399</v>
      </c>
      <c r="AN174" s="258">
        <v>27</v>
      </c>
      <c r="AO174" s="306">
        <v>12</v>
      </c>
      <c r="AP174" s="306" t="str">
        <f t="shared" si="35"/>
        <v>STABLE</v>
      </c>
      <c r="AQ174" s="306"/>
      <c r="AR174" s="306"/>
      <c r="AS174" s="306"/>
      <c r="AT174" s="306"/>
      <c r="AU174" s="72" t="s">
        <v>944</v>
      </c>
      <c r="AV174" s="310" t="s">
        <v>1053</v>
      </c>
      <c r="AW174" s="304" t="s">
        <v>459</v>
      </c>
      <c r="AX174" s="311">
        <v>45471</v>
      </c>
      <c r="AY174" s="72">
        <v>36</v>
      </c>
      <c r="AZ174" s="72" t="s">
        <v>1743</v>
      </c>
      <c r="BA174" s="7" t="s">
        <v>3513</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1117</v>
      </c>
      <c r="EU174" s="7" t="s">
        <v>2518</v>
      </c>
      <c r="EV174" s="7" t="s">
        <v>1111</v>
      </c>
      <c r="EW174" s="7" t="s">
        <v>1802</v>
      </c>
      <c r="EX174" s="183" t="s">
        <v>1897</v>
      </c>
      <c r="EY174" s="313">
        <v>46179</v>
      </c>
      <c r="EZ174" s="313"/>
      <c r="FA174" s="183"/>
      <c r="FB174" s="313"/>
      <c r="FC174" s="7"/>
      <c r="FD174" s="7" t="s">
        <v>3190</v>
      </c>
      <c r="FE174" s="7">
        <f t="shared" si="38"/>
        <v>5214</v>
      </c>
      <c r="FF174" s="72">
        <f t="shared" si="39"/>
        <v>10547</v>
      </c>
      <c r="FG174" t="s">
        <v>3516</v>
      </c>
    </row>
    <row r="175" spans="1:163" ht="17.25">
      <c r="A175" s="72">
        <v>467443060</v>
      </c>
      <c r="B175" s="304" t="s">
        <v>2067</v>
      </c>
      <c r="C175" s="72"/>
      <c r="D175" s="72"/>
      <c r="E175" s="72"/>
      <c r="F175" s="72"/>
      <c r="G175" s="306"/>
      <c r="H175" s="306"/>
      <c r="I175" s="72">
        <v>4154</v>
      </c>
      <c r="J175" s="72">
        <v>3630</v>
      </c>
      <c r="K175" s="258">
        <f t="shared" si="42"/>
        <v>3704</v>
      </c>
      <c r="L175" s="258">
        <f t="shared" si="30"/>
        <v>7931</v>
      </c>
      <c r="M175" s="307">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8"/>
      <c r="AF175" s="309"/>
      <c r="AG175" s="7"/>
      <c r="AH175" s="72" t="s">
        <v>2182</v>
      </c>
      <c r="AI175" s="7"/>
      <c r="AJ175" s="7"/>
      <c r="AK175" s="7"/>
      <c r="AL175" s="7">
        <v>4154</v>
      </c>
      <c r="AM175" s="255">
        <v>68976</v>
      </c>
      <c r="AN175" s="258">
        <v>27</v>
      </c>
      <c r="AO175" s="306">
        <v>43</v>
      </c>
      <c r="AP175" s="306" t="str">
        <f t="shared" si="35"/>
        <v>FLOW</v>
      </c>
      <c r="AQ175" s="306"/>
      <c r="AR175" s="306"/>
      <c r="AS175" s="306"/>
      <c r="AT175" s="306"/>
      <c r="AU175" s="72" t="s">
        <v>1130</v>
      </c>
      <c r="AV175" s="310" t="s">
        <v>2213</v>
      </c>
      <c r="AW175" s="304" t="s">
        <v>54</v>
      </c>
      <c r="AX175" s="311">
        <v>46007</v>
      </c>
      <c r="AY175" s="72">
        <v>24</v>
      </c>
      <c r="AZ175" s="72" t="s">
        <v>2058</v>
      </c>
      <c r="BA175" s="7" t="s">
        <v>3513</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1120</v>
      </c>
      <c r="EU175" s="7" t="s">
        <v>2519</v>
      </c>
      <c r="EV175" s="7" t="s">
        <v>1111</v>
      </c>
      <c r="EW175" s="7" t="s">
        <v>1809</v>
      </c>
      <c r="EX175" s="183" t="s">
        <v>3575</v>
      </c>
      <c r="EY175" s="313">
        <v>46186</v>
      </c>
      <c r="EZ175" s="313"/>
      <c r="FA175" s="183"/>
      <c r="FB175" s="313"/>
      <c r="FC175" s="7" t="s">
        <v>3623</v>
      </c>
      <c r="FD175" s="7" t="s">
        <v>3191</v>
      </c>
      <c r="FE175" s="7">
        <f t="shared" si="38"/>
        <v>3704</v>
      </c>
      <c r="FF175" s="72">
        <f t="shared" si="39"/>
        <v>7931</v>
      </c>
      <c r="FG175" t="s">
        <v>3516</v>
      </c>
    </row>
    <row r="176" spans="1:163" ht="17.25">
      <c r="A176" s="72">
        <v>463212097</v>
      </c>
      <c r="B176" s="304" t="s">
        <v>2074</v>
      </c>
      <c r="C176" s="72" t="s">
        <v>1776</v>
      </c>
      <c r="D176" s="72" t="s">
        <v>3499</v>
      </c>
      <c r="E176" s="72">
        <v>9130</v>
      </c>
      <c r="F176" s="72"/>
      <c r="G176" s="306"/>
      <c r="H176" s="306"/>
      <c r="I176" s="72">
        <v>9130</v>
      </c>
      <c r="J176" s="72">
        <v>8491</v>
      </c>
      <c r="K176" s="258">
        <f t="shared" si="42"/>
        <v>8630</v>
      </c>
      <c r="L176" s="258">
        <f t="shared" si="30"/>
        <v>8776</v>
      </c>
      <c r="M176" s="307">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8"/>
      <c r="AF176" s="309"/>
      <c r="AG176" s="7"/>
      <c r="AH176" s="72" t="s">
        <v>152</v>
      </c>
      <c r="AI176" s="7"/>
      <c r="AJ176" s="7"/>
      <c r="AK176" s="7"/>
      <c r="AL176" s="7">
        <v>14930</v>
      </c>
      <c r="AM176" s="255">
        <v>68943</v>
      </c>
      <c r="AN176" s="258">
        <v>27</v>
      </c>
      <c r="AO176" s="306">
        <v>12</v>
      </c>
      <c r="AP176" s="306" t="str">
        <f t="shared" si="35"/>
        <v>STABLE</v>
      </c>
      <c r="AQ176" s="306"/>
      <c r="AR176" s="306"/>
      <c r="AS176" s="306"/>
      <c r="AT176" s="306"/>
      <c r="AU176" s="72" t="s">
        <v>1130</v>
      </c>
      <c r="AV176" s="310" t="s">
        <v>2220</v>
      </c>
      <c r="AW176" s="304" t="s">
        <v>136</v>
      </c>
      <c r="AX176" s="311">
        <v>45457</v>
      </c>
      <c r="AY176" s="72">
        <v>30</v>
      </c>
      <c r="AZ176" s="72" t="s">
        <v>2058</v>
      </c>
      <c r="BA176" s="7" t="s">
        <v>3514</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1123</v>
      </c>
      <c r="EU176" s="7" t="s">
        <v>3491</v>
      </c>
      <c r="EV176" s="7" t="s">
        <v>2465</v>
      </c>
      <c r="EW176" s="7" t="s">
        <v>1807</v>
      </c>
      <c r="EX176" s="183" t="s">
        <v>1808</v>
      </c>
      <c r="EY176" s="313">
        <v>46190</v>
      </c>
      <c r="EZ176" s="313"/>
      <c r="FA176" s="183"/>
      <c r="FB176" s="313"/>
      <c r="FC176" s="7"/>
      <c r="FD176" s="7" t="s">
        <v>3192</v>
      </c>
      <c r="FE176" s="7">
        <f t="shared" si="38"/>
        <v>8630</v>
      </c>
      <c r="FF176" s="72">
        <f t="shared" si="39"/>
        <v>17906</v>
      </c>
      <c r="FG176" t="s">
        <v>3517</v>
      </c>
    </row>
    <row r="177" spans="1:163" ht="17.25">
      <c r="A177" s="72">
        <v>463259658</v>
      </c>
      <c r="B177" s="304" t="s">
        <v>830</v>
      </c>
      <c r="C177" s="72"/>
      <c r="D177" s="72"/>
      <c r="E177" s="72"/>
      <c r="F177" s="72"/>
      <c r="G177" s="306"/>
      <c r="H177" s="306"/>
      <c r="I177" s="72">
        <v>5475</v>
      </c>
      <c r="J177" s="72">
        <v>3861</v>
      </c>
      <c r="K177" s="258">
        <f t="shared" si="42"/>
        <v>3953</v>
      </c>
      <c r="L177" s="258">
        <f t="shared" si="30"/>
        <v>9555</v>
      </c>
      <c r="M177" s="307">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8"/>
      <c r="AF177" s="309" t="s">
        <v>1130</v>
      </c>
      <c r="AG177" s="7" t="s">
        <v>1130</v>
      </c>
      <c r="AH177" s="72" t="s">
        <v>831</v>
      </c>
      <c r="AI177" s="7" t="s">
        <v>1130</v>
      </c>
      <c r="AJ177" s="7" t="s">
        <v>1130</v>
      </c>
      <c r="AK177" s="7" t="s">
        <v>1130</v>
      </c>
      <c r="AL177" s="7">
        <v>8398</v>
      </c>
      <c r="AM177" s="255">
        <v>68266</v>
      </c>
      <c r="AN177" s="258">
        <v>27</v>
      </c>
      <c r="AO177" s="306">
        <v>43</v>
      </c>
      <c r="AP177" s="306" t="str">
        <f t="shared" si="35"/>
        <v>FLOW</v>
      </c>
      <c r="AQ177" s="306"/>
      <c r="AR177" s="306"/>
      <c r="AS177" s="306"/>
      <c r="AT177" s="306"/>
      <c r="AU177" s="72" t="s">
        <v>1794</v>
      </c>
      <c r="AV177" s="310" t="s">
        <v>832</v>
      </c>
      <c r="AW177" s="304" t="s">
        <v>63</v>
      </c>
      <c r="AX177" s="311">
        <v>45463</v>
      </c>
      <c r="AY177" s="72">
        <v>36</v>
      </c>
      <c r="AZ177" s="72" t="s">
        <v>1743</v>
      </c>
      <c r="BA177" s="7" t="s">
        <v>3513</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1114</v>
      </c>
      <c r="EU177" s="7" t="s">
        <v>2520</v>
      </c>
      <c r="EV177" s="7" t="s">
        <v>1111</v>
      </c>
      <c r="EW177" s="7" t="s">
        <v>1809</v>
      </c>
      <c r="EX177" s="183" t="s">
        <v>1893</v>
      </c>
      <c r="EY177" s="313">
        <v>46178</v>
      </c>
      <c r="EZ177" s="313"/>
      <c r="FA177" s="183"/>
      <c r="FB177" s="313"/>
      <c r="FC177" s="7"/>
      <c r="FD177" s="7" t="s">
        <v>3136</v>
      </c>
      <c r="FE177" s="7">
        <f t="shared" si="38"/>
        <v>3953</v>
      </c>
      <c r="FF177" s="72">
        <f t="shared" si="39"/>
        <v>9555</v>
      </c>
      <c r="FG177" t="s">
        <v>3516</v>
      </c>
    </row>
    <row r="178" spans="1:163" ht="17.25">
      <c r="A178" s="72">
        <v>464211952</v>
      </c>
      <c r="B178" s="304" t="s">
        <v>870</v>
      </c>
      <c r="C178" s="72"/>
      <c r="D178" s="72"/>
      <c r="E178" s="72"/>
      <c r="F178" s="72"/>
      <c r="G178" s="306"/>
      <c r="H178" s="306"/>
      <c r="I178" s="72">
        <v>6725</v>
      </c>
      <c r="J178" s="72">
        <v>40342</v>
      </c>
      <c r="K178" s="258">
        <f t="shared" si="42"/>
        <v>8536</v>
      </c>
      <c r="L178" s="258">
        <f t="shared" si="30"/>
        <v>49457</v>
      </c>
      <c r="M178" s="315">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8"/>
      <c r="AF178" s="309" t="s">
        <v>1798</v>
      </c>
      <c r="AG178" s="7" t="s">
        <v>1130</v>
      </c>
      <c r="AH178" s="72" t="s">
        <v>869</v>
      </c>
      <c r="AI178" s="7" t="s">
        <v>1130</v>
      </c>
      <c r="AJ178" s="7" t="s">
        <v>1130</v>
      </c>
      <c r="AK178" s="7" t="s">
        <v>1130</v>
      </c>
      <c r="AL178" s="7">
        <v>46761.99</v>
      </c>
      <c r="AM178" s="255">
        <v>68057</v>
      </c>
      <c r="AN178" s="258">
        <v>178</v>
      </c>
      <c r="AO178" s="306">
        <v>194</v>
      </c>
      <c r="AP178" s="306" t="str">
        <f t="shared" si="35"/>
        <v>FLOW</v>
      </c>
      <c r="AQ178" s="306"/>
      <c r="AR178" s="306"/>
      <c r="AS178" s="306"/>
      <c r="AT178" s="306"/>
      <c r="AU178" s="72" t="s">
        <v>944</v>
      </c>
      <c r="AV178" s="310" t="s">
        <v>871</v>
      </c>
      <c r="AW178" s="304" t="s">
        <v>72</v>
      </c>
      <c r="AX178" s="311">
        <v>45570</v>
      </c>
      <c r="AY178" s="72">
        <v>24</v>
      </c>
      <c r="AZ178" s="72" t="s">
        <v>1743</v>
      </c>
      <c r="BA178" s="7" t="s">
        <v>3513</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1119</v>
      </c>
      <c r="EU178" s="7" t="s">
        <v>2521</v>
      </c>
      <c r="EV178" s="7" t="s">
        <v>1111</v>
      </c>
      <c r="EW178" s="7" t="s">
        <v>1830</v>
      </c>
      <c r="EX178" s="183" t="s">
        <v>1891</v>
      </c>
      <c r="EY178" s="313">
        <v>46189</v>
      </c>
      <c r="EZ178" s="313"/>
      <c r="FA178" s="183"/>
      <c r="FB178" s="313"/>
      <c r="FC178" s="7"/>
      <c r="FD178" s="7" t="s">
        <v>3193</v>
      </c>
      <c r="FE178" s="7">
        <f t="shared" si="38"/>
        <v>8536</v>
      </c>
      <c r="FF178" s="72">
        <f t="shared" si="39"/>
        <v>49457</v>
      </c>
      <c r="FG178" t="s">
        <v>3517</v>
      </c>
    </row>
    <row r="179" spans="1:163" ht="17.25">
      <c r="A179" s="72">
        <v>467091224</v>
      </c>
      <c r="B179" s="304" t="s">
        <v>2164</v>
      </c>
      <c r="C179" s="72" t="s">
        <v>1776</v>
      </c>
      <c r="D179" s="72" t="s">
        <v>2348</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8"/>
      <c r="AF179" s="309"/>
      <c r="AG179" s="7"/>
      <c r="AH179" s="72" t="s">
        <v>835</v>
      </c>
      <c r="AI179" s="7"/>
      <c r="AJ179" s="7"/>
      <c r="AK179" s="7"/>
      <c r="AL179" s="7">
        <v>4040</v>
      </c>
      <c r="AM179" s="255">
        <v>67788</v>
      </c>
      <c r="AN179" s="258">
        <v>27</v>
      </c>
      <c r="AO179" s="306">
        <v>12</v>
      </c>
      <c r="AP179" s="306" t="str">
        <f t="shared" si="35"/>
        <v>STABLE</v>
      </c>
      <c r="AQ179" s="306"/>
      <c r="AR179" s="306"/>
      <c r="AS179" s="306"/>
      <c r="AT179" s="306"/>
      <c r="AU179" s="72" t="s">
        <v>1130</v>
      </c>
      <c r="AV179" s="310"/>
      <c r="AW179" s="304" t="s">
        <v>25</v>
      </c>
      <c r="AX179" s="311">
        <v>45945</v>
      </c>
      <c r="AY179" s="72">
        <v>24</v>
      </c>
      <c r="AZ179" s="72" t="s">
        <v>2058</v>
      </c>
      <c r="BA179" s="7" t="s">
        <v>3513</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1114</v>
      </c>
      <c r="EU179" s="7" t="s">
        <v>2522</v>
      </c>
      <c r="EV179" s="7" t="s">
        <v>1111</v>
      </c>
      <c r="EW179" s="7" t="s">
        <v>1807</v>
      </c>
      <c r="EX179" s="183" t="s">
        <v>3576</v>
      </c>
      <c r="EY179" s="313">
        <v>46185</v>
      </c>
      <c r="EZ179" s="313"/>
      <c r="FA179" s="183"/>
      <c r="FB179" s="313"/>
      <c r="FC179" s="7"/>
      <c r="FD179" s="7" t="s">
        <v>3194</v>
      </c>
      <c r="FE179" s="7">
        <f t="shared" si="38"/>
        <v>1340</v>
      </c>
      <c r="FF179" s="72">
        <f t="shared" si="39"/>
        <v>5838</v>
      </c>
      <c r="FG179" t="s">
        <v>3516</v>
      </c>
    </row>
    <row r="180" spans="1:163" ht="17.25">
      <c r="A180" s="72">
        <v>457429849</v>
      </c>
      <c r="B180" s="304" t="s">
        <v>1388</v>
      </c>
      <c r="C180" s="72" t="s">
        <v>1776</v>
      </c>
      <c r="D180" s="72" t="s">
        <v>1796</v>
      </c>
      <c r="E180" s="72">
        <v>5671</v>
      </c>
      <c r="F180" s="72"/>
      <c r="G180" s="306"/>
      <c r="H180" s="306"/>
      <c r="I180" s="72">
        <v>5671</v>
      </c>
      <c r="J180" s="72">
        <v>11340</v>
      </c>
      <c r="K180" s="258">
        <f t="shared" si="44"/>
        <v>5952</v>
      </c>
      <c r="L180" s="258">
        <f t="shared" si="30"/>
        <v>11624</v>
      </c>
      <c r="M180" s="315">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8"/>
      <c r="AF180" s="309" t="s">
        <v>1130</v>
      </c>
      <c r="AG180" s="7" t="s">
        <v>1130</v>
      </c>
      <c r="AH180" s="72" t="s">
        <v>1389</v>
      </c>
      <c r="AI180" s="7" t="s">
        <v>1130</v>
      </c>
      <c r="AJ180" s="7" t="s">
        <v>1130</v>
      </c>
      <c r="AK180" s="7" t="s">
        <v>1130</v>
      </c>
      <c r="AL180" s="7">
        <v>13873</v>
      </c>
      <c r="AM180" s="255">
        <v>67655</v>
      </c>
      <c r="AN180" s="258">
        <v>57</v>
      </c>
      <c r="AO180" s="306">
        <v>43</v>
      </c>
      <c r="AP180" s="306" t="str">
        <f t="shared" si="35"/>
        <v>STABLE</v>
      </c>
      <c r="AQ180" s="306"/>
      <c r="AR180" s="306"/>
      <c r="AS180" s="306"/>
      <c r="AT180" s="306"/>
      <c r="AU180" s="72" t="s">
        <v>1794</v>
      </c>
      <c r="AV180" s="310" t="s">
        <v>1390</v>
      </c>
      <c r="AW180" s="304" t="s">
        <v>384</v>
      </c>
      <c r="AX180" s="311">
        <v>45013</v>
      </c>
      <c r="AY180" s="72">
        <v>48</v>
      </c>
      <c r="AZ180" s="72" t="s">
        <v>1743</v>
      </c>
      <c r="BA180" s="7" t="s">
        <v>3513</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1127</v>
      </c>
      <c r="EU180" s="7" t="s">
        <v>2523</v>
      </c>
      <c r="EV180" s="7" t="s">
        <v>1111</v>
      </c>
      <c r="EW180" s="7" t="s">
        <v>1830</v>
      </c>
      <c r="EX180" s="183" t="s">
        <v>1891</v>
      </c>
      <c r="EY180" s="313">
        <v>46177</v>
      </c>
      <c r="EZ180" s="313"/>
      <c r="FA180" s="183"/>
      <c r="FB180" s="313"/>
      <c r="FC180" s="7"/>
      <c r="FD180" s="7" t="s">
        <v>3061</v>
      </c>
      <c r="FE180" s="7">
        <f t="shared" si="38"/>
        <v>5952</v>
      </c>
      <c r="FF180" s="72">
        <f t="shared" si="39"/>
        <v>17295</v>
      </c>
      <c r="FG180" t="s">
        <v>3516</v>
      </c>
    </row>
    <row r="181" spans="1:163" ht="17.25">
      <c r="A181" s="72">
        <v>464738848</v>
      </c>
      <c r="B181" s="304" t="s">
        <v>647</v>
      </c>
      <c r="C181" s="72"/>
      <c r="D181" s="72"/>
      <c r="E181" s="72"/>
      <c r="F181" s="72"/>
      <c r="G181" s="306"/>
      <c r="H181" s="306"/>
      <c r="I181" s="72">
        <v>3993</v>
      </c>
      <c r="J181" s="72">
        <v>3891.2</v>
      </c>
      <c r="K181" s="258">
        <f t="shared" si="44"/>
        <v>3984.2</v>
      </c>
      <c r="L181" s="258">
        <f t="shared" si="30"/>
        <v>8079.2</v>
      </c>
      <c r="M181" s="307">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8"/>
      <c r="AF181" s="309" t="s">
        <v>1130</v>
      </c>
      <c r="AG181" s="7" t="s">
        <v>1130</v>
      </c>
      <c r="AH181" s="72" t="s">
        <v>646</v>
      </c>
      <c r="AI181" s="7" t="s">
        <v>1130</v>
      </c>
      <c r="AJ181" s="7" t="s">
        <v>1130</v>
      </c>
      <c r="AK181" s="7" t="s">
        <v>1130</v>
      </c>
      <c r="AL181" s="7">
        <v>8934.2000000000007</v>
      </c>
      <c r="AM181" s="255">
        <v>67450</v>
      </c>
      <c r="AN181" s="258">
        <v>27</v>
      </c>
      <c r="AO181" s="306">
        <v>43</v>
      </c>
      <c r="AP181" s="306" t="str">
        <f t="shared" si="35"/>
        <v>FLOW</v>
      </c>
      <c r="AQ181" s="306"/>
      <c r="AR181" s="306"/>
      <c r="AS181" s="306"/>
      <c r="AT181" s="306"/>
      <c r="AU181" s="72" t="s">
        <v>1794</v>
      </c>
      <c r="AV181" s="310" t="s">
        <v>648</v>
      </c>
      <c r="AW181" s="304"/>
      <c r="AX181" s="311">
        <v>45617</v>
      </c>
      <c r="AY181" s="72">
        <v>36</v>
      </c>
      <c r="AZ181" s="72" t="s">
        <v>1743</v>
      </c>
      <c r="BA181" s="7" t="s">
        <v>3513</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1</v>
      </c>
      <c r="ES181" s="72">
        <f t="shared" si="37"/>
        <v>1</v>
      </c>
      <c r="ET181" s="72" t="s">
        <v>1127</v>
      </c>
      <c r="EU181" s="7" t="s">
        <v>2524</v>
      </c>
      <c r="EV181" s="7" t="s">
        <v>1111</v>
      </c>
      <c r="EW181" s="7" t="e">
        <v>#N/A</v>
      </c>
      <c r="EX181" s="183" t="e">
        <v>#N/A</v>
      </c>
      <c r="EY181" s="313" t="e">
        <v>#N/A</v>
      </c>
      <c r="EZ181" s="313"/>
      <c r="FA181" s="183"/>
      <c r="FB181" s="313"/>
      <c r="FC181" s="7"/>
      <c r="FD181" s="7" t="s">
        <v>3115</v>
      </c>
      <c r="FE181" s="7">
        <f t="shared" si="38"/>
        <v>3984.2</v>
      </c>
      <c r="FF181" s="72">
        <f t="shared" si="39"/>
        <v>8079.2</v>
      </c>
      <c r="FG181" t="s">
        <v>3516</v>
      </c>
    </row>
    <row r="182" spans="1:163" ht="17.25">
      <c r="A182" s="72">
        <v>465072149</v>
      </c>
      <c r="B182" s="304" t="s">
        <v>999</v>
      </c>
      <c r="C182" s="72"/>
      <c r="D182" s="72"/>
      <c r="E182" s="72"/>
      <c r="F182" s="72"/>
      <c r="G182" s="306"/>
      <c r="H182" s="306" t="s">
        <v>3511</v>
      </c>
      <c r="I182" s="72">
        <v>7571</v>
      </c>
      <c r="J182" s="72">
        <v>11211</v>
      </c>
      <c r="K182" s="258">
        <f t="shared" si="44"/>
        <v>3840</v>
      </c>
      <c r="L182" s="258">
        <f t="shared" si="30"/>
        <v>19072</v>
      </c>
      <c r="M182" s="315">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3527</v>
      </c>
      <c r="AC182" s="72"/>
      <c r="AD182" s="72" t="s">
        <v>3023</v>
      </c>
      <c r="AE182" s="308"/>
      <c r="AF182" s="309" t="s">
        <v>1130</v>
      </c>
      <c r="AG182" s="7" t="s">
        <v>1130</v>
      </c>
      <c r="AH182" s="72" t="s">
        <v>781</v>
      </c>
      <c r="AI182" s="7" t="s">
        <v>1130</v>
      </c>
      <c r="AJ182" s="7" t="s">
        <v>1130</v>
      </c>
      <c r="AK182" s="7" t="s">
        <v>1130</v>
      </c>
      <c r="AL182" s="7">
        <v>12311</v>
      </c>
      <c r="AM182" s="255">
        <v>67062</v>
      </c>
      <c r="AN182" s="258">
        <v>57</v>
      </c>
      <c r="AO182" s="306">
        <v>43</v>
      </c>
      <c r="AP182" s="306" t="str">
        <f t="shared" si="35"/>
        <v>STABLE</v>
      </c>
      <c r="AQ182" s="306"/>
      <c r="AR182" s="306"/>
      <c r="AS182" s="306"/>
      <c r="AT182" s="306"/>
      <c r="AU182" s="72" t="s">
        <v>1794</v>
      </c>
      <c r="AV182" s="310" t="s">
        <v>1067</v>
      </c>
      <c r="AW182" s="304" t="s">
        <v>319</v>
      </c>
      <c r="AX182" s="311">
        <v>45656</v>
      </c>
      <c r="AY182" s="72">
        <v>24</v>
      </c>
      <c r="AZ182" s="72" t="s">
        <v>1743</v>
      </c>
      <c r="BA182" s="7" t="s">
        <v>3513</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1117</v>
      </c>
      <c r="EU182" s="7" t="s">
        <v>2525</v>
      </c>
      <c r="EV182" s="7" t="s">
        <v>1111</v>
      </c>
      <c r="EW182" s="7" t="s">
        <v>1804</v>
      </c>
      <c r="EX182" s="183" t="s">
        <v>1812</v>
      </c>
      <c r="EY182" s="313">
        <v>46180</v>
      </c>
      <c r="EZ182" s="313"/>
      <c r="FA182" s="183"/>
      <c r="FB182" s="313"/>
      <c r="FC182" s="7"/>
      <c r="FD182" s="7" t="s">
        <v>3195</v>
      </c>
      <c r="FE182" s="7">
        <f t="shared" si="38"/>
        <v>3840</v>
      </c>
      <c r="FF182" s="72">
        <f t="shared" si="39"/>
        <v>19072</v>
      </c>
      <c r="FG182" t="s">
        <v>3516</v>
      </c>
    </row>
    <row r="183" spans="1:163" ht="17.25">
      <c r="A183" s="72">
        <v>465800021</v>
      </c>
      <c r="B183" s="304" t="s">
        <v>2088</v>
      </c>
      <c r="C183" s="72" t="s">
        <v>1776</v>
      </c>
      <c r="D183" s="72" t="s">
        <v>3017</v>
      </c>
      <c r="E183" s="72">
        <f>4871+3459</f>
        <v>8330</v>
      </c>
      <c r="F183" s="72"/>
      <c r="G183" s="306"/>
      <c r="H183" s="306"/>
      <c r="I183" s="72">
        <v>3459</v>
      </c>
      <c r="J183" s="72">
        <v>3459</v>
      </c>
      <c r="K183" s="258">
        <f t="shared" si="44"/>
        <v>3459</v>
      </c>
      <c r="L183" s="258">
        <f t="shared" si="30"/>
        <v>-1350</v>
      </c>
      <c r="M183" s="307">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8"/>
      <c r="AF183" s="309"/>
      <c r="AG183" s="7"/>
      <c r="AH183" s="72" t="s">
        <v>266</v>
      </c>
      <c r="AI183" s="7"/>
      <c r="AJ183" s="7"/>
      <c r="AK183" s="7"/>
      <c r="AL183" s="7">
        <v>4359</v>
      </c>
      <c r="AM183" s="255">
        <v>66998</v>
      </c>
      <c r="AN183" s="258">
        <v>27</v>
      </c>
      <c r="AO183" s="306">
        <v>0</v>
      </c>
      <c r="AP183" s="306" t="str">
        <f t="shared" si="35"/>
        <v>RB</v>
      </c>
      <c r="AQ183" s="306"/>
      <c r="AR183" s="306"/>
      <c r="AS183" s="306"/>
      <c r="AT183" s="306"/>
      <c r="AU183" s="72" t="s">
        <v>1130</v>
      </c>
      <c r="AV183" s="310" t="s">
        <v>2234</v>
      </c>
      <c r="AW183" s="304" t="s">
        <v>2328</v>
      </c>
      <c r="AX183" s="311">
        <v>45745</v>
      </c>
      <c r="AY183" s="72">
        <v>36</v>
      </c>
      <c r="AZ183" s="72" t="s">
        <v>2058</v>
      </c>
      <c r="BA183" s="7" t="s">
        <v>3513</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1114</v>
      </c>
      <c r="EU183" s="7" t="s">
        <v>2526</v>
      </c>
      <c r="EV183" s="7" t="s">
        <v>1111</v>
      </c>
      <c r="EW183" s="7" t="s">
        <v>1849</v>
      </c>
      <c r="EX183" s="183" t="s">
        <v>3577</v>
      </c>
      <c r="EY183" s="313">
        <v>46185</v>
      </c>
      <c r="EZ183" s="313"/>
      <c r="FA183" s="183"/>
      <c r="FB183" s="313"/>
      <c r="FC183" s="7"/>
      <c r="FD183" s="7" t="s">
        <v>3196</v>
      </c>
      <c r="FE183" s="7">
        <f t="shared" si="38"/>
        <v>3459</v>
      </c>
      <c r="FF183" s="72">
        <f t="shared" si="39"/>
        <v>6980</v>
      </c>
      <c r="FG183" t="s">
        <v>3516</v>
      </c>
    </row>
    <row r="184" spans="1:163" ht="17.25">
      <c r="A184" s="72">
        <v>466129754</v>
      </c>
      <c r="B184" s="304" t="s">
        <v>1521</v>
      </c>
      <c r="C184" s="72"/>
      <c r="D184" s="72"/>
      <c r="E184" s="72"/>
      <c r="F184" s="72"/>
      <c r="G184" s="306"/>
      <c r="H184" s="306"/>
      <c r="I184" s="72">
        <v>3348</v>
      </c>
      <c r="J184" s="72">
        <v>3348</v>
      </c>
      <c r="K184" s="258">
        <f t="shared" si="44"/>
        <v>3414</v>
      </c>
      <c r="L184" s="258">
        <f t="shared" si="30"/>
        <v>6822</v>
      </c>
      <c r="M184" s="307">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3505</v>
      </c>
      <c r="AC184" s="72">
        <v>26</v>
      </c>
      <c r="AD184" s="72" t="s">
        <v>3020</v>
      </c>
      <c r="AE184" s="308"/>
      <c r="AF184" s="309" t="s">
        <v>1130</v>
      </c>
      <c r="AG184" s="7" t="s">
        <v>1130</v>
      </c>
      <c r="AH184" s="72" t="s">
        <v>627</v>
      </c>
      <c r="AI184" s="7" t="s">
        <v>1130</v>
      </c>
      <c r="AJ184" s="7" t="s">
        <v>1130</v>
      </c>
      <c r="AK184" s="7" t="s">
        <v>1130</v>
      </c>
      <c r="AL184" s="7">
        <v>7427</v>
      </c>
      <c r="AM184" s="255">
        <v>66990</v>
      </c>
      <c r="AN184" s="258">
        <v>27</v>
      </c>
      <c r="AO184" s="306">
        <v>43</v>
      </c>
      <c r="AP184" s="306" t="str">
        <f t="shared" si="35"/>
        <v>FLOW</v>
      </c>
      <c r="AQ184" s="306"/>
      <c r="AR184" s="306"/>
      <c r="AS184" s="306"/>
      <c r="AT184" s="306"/>
      <c r="AU184" s="72" t="s">
        <v>1794</v>
      </c>
      <c r="AV184" s="310" t="s">
        <v>1634</v>
      </c>
      <c r="AW184" s="304" t="s">
        <v>25</v>
      </c>
      <c r="AX184" s="311">
        <v>45792</v>
      </c>
      <c r="AY184" s="72">
        <v>36</v>
      </c>
      <c r="AZ184" s="72" t="s">
        <v>1743</v>
      </c>
      <c r="BA184" s="7" t="s">
        <v>3513</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1116</v>
      </c>
      <c r="EU184" s="7" t="s">
        <v>2527</v>
      </c>
      <c r="EV184" s="7" t="s">
        <v>1111</v>
      </c>
      <c r="EW184" s="7" t="s">
        <v>1807</v>
      </c>
      <c r="EX184" s="183" t="s">
        <v>1816</v>
      </c>
      <c r="EY184" s="313">
        <v>46193</v>
      </c>
      <c r="EZ184" s="313"/>
      <c r="FA184" s="183"/>
      <c r="FB184" s="313"/>
      <c r="FC184" s="7"/>
      <c r="FD184" s="7" t="s">
        <v>3197</v>
      </c>
      <c r="FE184" s="7">
        <f t="shared" si="38"/>
        <v>3414</v>
      </c>
      <c r="FF184" s="72">
        <f t="shared" si="39"/>
        <v>6822</v>
      </c>
      <c r="FG184" t="s">
        <v>3516</v>
      </c>
    </row>
    <row r="185" spans="1:163" ht="17.25">
      <c r="A185" s="314">
        <v>457889140</v>
      </c>
      <c r="B185" s="304" t="s">
        <v>1522</v>
      </c>
      <c r="C185" s="72" t="s">
        <v>1776</v>
      </c>
      <c r="D185" s="72" t="s">
        <v>2349</v>
      </c>
      <c r="E185" s="72">
        <f>5290+103</f>
        <v>5393</v>
      </c>
      <c r="F185" s="72"/>
      <c r="G185" s="306"/>
      <c r="H185" s="306"/>
      <c r="I185" s="72">
        <v>5290</v>
      </c>
      <c r="J185" s="72">
        <v>10310.57</v>
      </c>
      <c r="K185" s="258">
        <f t="shared" si="44"/>
        <v>5374.57</v>
      </c>
      <c r="L185" s="258">
        <f t="shared" si="30"/>
        <v>10566.57</v>
      </c>
      <c r="M185" s="315">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8"/>
      <c r="AF185" s="309" t="s">
        <v>1130</v>
      </c>
      <c r="AG185" s="7" t="s">
        <v>1130</v>
      </c>
      <c r="AH185" s="72" t="s">
        <v>1759</v>
      </c>
      <c r="AI185" s="7" t="s">
        <v>1130</v>
      </c>
      <c r="AJ185" s="7" t="s">
        <v>1130</v>
      </c>
      <c r="AK185" s="7" t="s">
        <v>1130</v>
      </c>
      <c r="AL185" s="7">
        <v>14264.57</v>
      </c>
      <c r="AM185" s="255">
        <v>66849</v>
      </c>
      <c r="AN185" s="258">
        <v>57</v>
      </c>
      <c r="AO185" s="306">
        <v>43</v>
      </c>
      <c r="AP185" s="306" t="str">
        <f t="shared" si="35"/>
        <v>STABLE</v>
      </c>
      <c r="AQ185" s="306"/>
      <c r="AR185" s="306"/>
      <c r="AS185" s="306"/>
      <c r="AT185" s="306"/>
      <c r="AU185" s="72" t="s">
        <v>1794</v>
      </c>
      <c r="AV185" s="310" t="s">
        <v>1635</v>
      </c>
      <c r="AW185" s="304" t="s">
        <v>75</v>
      </c>
      <c r="AX185" s="311">
        <v>45044</v>
      </c>
      <c r="AY185" s="72">
        <v>48</v>
      </c>
      <c r="AZ185" s="72" t="s">
        <v>1743</v>
      </c>
      <c r="BA185" s="7" t="s">
        <v>3514</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1121</v>
      </c>
      <c r="EU185" s="7" t="s">
        <v>2528</v>
      </c>
      <c r="EV185" s="7" t="s">
        <v>1111</v>
      </c>
      <c r="EW185" s="7" t="s">
        <v>1830</v>
      </c>
      <c r="EX185" s="183" t="s">
        <v>1898</v>
      </c>
      <c r="EY185" s="313">
        <v>46181</v>
      </c>
      <c r="EZ185" s="313"/>
      <c r="FA185" s="183"/>
      <c r="FB185" s="313"/>
      <c r="FC185" s="7"/>
      <c r="FD185" s="7" t="s">
        <v>3198</v>
      </c>
      <c r="FE185" s="7">
        <f t="shared" si="38"/>
        <v>5374.57</v>
      </c>
      <c r="FF185" s="72">
        <f t="shared" si="39"/>
        <v>15959.57</v>
      </c>
      <c r="FG185" t="s">
        <v>3516</v>
      </c>
    </row>
    <row r="186" spans="1:163" ht="17.25">
      <c r="A186" s="72">
        <v>460269294</v>
      </c>
      <c r="B186" s="304" t="s">
        <v>2137</v>
      </c>
      <c r="C186" s="72" t="s">
        <v>1776</v>
      </c>
      <c r="D186" s="72" t="s">
        <v>3017</v>
      </c>
      <c r="E186" s="72">
        <v>4100</v>
      </c>
      <c r="F186" s="72"/>
      <c r="G186" s="306"/>
      <c r="H186" s="306"/>
      <c r="I186" s="72">
        <v>4047</v>
      </c>
      <c r="J186" s="72">
        <v>3939</v>
      </c>
      <c r="K186" s="258">
        <f t="shared" si="44"/>
        <v>3998</v>
      </c>
      <c r="L186" s="258">
        <f t="shared" si="30"/>
        <v>3958</v>
      </c>
      <c r="M186" s="307">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8"/>
      <c r="AF186" s="309"/>
      <c r="AG186" s="7"/>
      <c r="AH186" s="72" t="s">
        <v>708</v>
      </c>
      <c r="AI186" s="7"/>
      <c r="AJ186" s="7"/>
      <c r="AK186" s="7"/>
      <c r="AL186" s="7">
        <v>9324</v>
      </c>
      <c r="AM186" s="255">
        <v>66730</v>
      </c>
      <c r="AN186" s="258">
        <v>27</v>
      </c>
      <c r="AO186" s="306">
        <v>12</v>
      </c>
      <c r="AP186" s="306" t="str">
        <f t="shared" si="35"/>
        <v>STABLE</v>
      </c>
      <c r="AQ186" s="306"/>
      <c r="AR186" s="306"/>
      <c r="AS186" s="306"/>
      <c r="AT186" s="306"/>
      <c r="AU186" s="72" t="s">
        <v>1130</v>
      </c>
      <c r="AV186" s="310" t="s">
        <v>2281</v>
      </c>
      <c r="AW186" s="304" t="s">
        <v>2338</v>
      </c>
      <c r="AX186" s="311">
        <v>45222</v>
      </c>
      <c r="AY186" s="72">
        <v>48</v>
      </c>
      <c r="AZ186" s="72" t="s">
        <v>2058</v>
      </c>
      <c r="BA186" s="7" t="s">
        <v>3513</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1128</v>
      </c>
      <c r="EU186" s="7" t="s">
        <v>2529</v>
      </c>
      <c r="EV186" s="7" t="s">
        <v>1111</v>
      </c>
      <c r="EW186" s="7" t="s">
        <v>1809</v>
      </c>
      <c r="EX186" s="183" t="s">
        <v>3578</v>
      </c>
      <c r="EY186" s="313">
        <v>46190</v>
      </c>
      <c r="EZ186" s="313"/>
      <c r="FA186" s="183"/>
      <c r="FB186" s="313"/>
      <c r="FC186" s="7"/>
      <c r="FD186" s="7" t="s">
        <v>3089</v>
      </c>
      <c r="FE186" s="7">
        <f t="shared" si="38"/>
        <v>3998</v>
      </c>
      <c r="FF186" s="72">
        <f t="shared" si="39"/>
        <v>8058</v>
      </c>
      <c r="FG186" t="s">
        <v>3516</v>
      </c>
    </row>
    <row r="187" spans="1:163" ht="17.25">
      <c r="A187" s="72">
        <v>457622833</v>
      </c>
      <c r="B187" s="304" t="s">
        <v>704</v>
      </c>
      <c r="C187" s="72" t="s">
        <v>1776</v>
      </c>
      <c r="D187" s="72" t="s">
        <v>3614</v>
      </c>
      <c r="E187" s="72">
        <f>2000+2000+2197</f>
        <v>6197</v>
      </c>
      <c r="F187" s="72"/>
      <c r="G187" s="306"/>
      <c r="H187" s="306"/>
      <c r="I187" s="72">
        <v>6063</v>
      </c>
      <c r="J187" s="72">
        <v>5910</v>
      </c>
      <c r="K187" s="258">
        <f t="shared" si="44"/>
        <v>6040</v>
      </c>
      <c r="L187" s="258">
        <f t="shared" si="30"/>
        <v>5999</v>
      </c>
      <c r="M187" s="307">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8"/>
      <c r="AF187" s="309" t="s">
        <v>1130</v>
      </c>
      <c r="AG187" s="7" t="s">
        <v>1130</v>
      </c>
      <c r="AH187" s="72" t="s">
        <v>698</v>
      </c>
      <c r="AI187" s="7" t="s">
        <v>1130</v>
      </c>
      <c r="AJ187" s="7" t="s">
        <v>1130</v>
      </c>
      <c r="AK187" s="7" t="s">
        <v>1130</v>
      </c>
      <c r="AL187" s="7">
        <v>11391</v>
      </c>
      <c r="AM187" s="255">
        <v>66645.679999999993</v>
      </c>
      <c r="AN187" s="258">
        <v>27</v>
      </c>
      <c r="AO187" s="306">
        <v>43</v>
      </c>
      <c r="AP187" s="306" t="str">
        <f t="shared" si="35"/>
        <v>FLOW</v>
      </c>
      <c r="AQ187" s="306"/>
      <c r="AR187" s="306"/>
      <c r="AS187" s="306"/>
      <c r="AT187" s="306"/>
      <c r="AU187" s="72" t="s">
        <v>1794</v>
      </c>
      <c r="AV187" s="310" t="s">
        <v>705</v>
      </c>
      <c r="AW187" s="304" t="s">
        <v>139</v>
      </c>
      <c r="AX187" s="311">
        <v>45027</v>
      </c>
      <c r="AY187" s="72">
        <v>48</v>
      </c>
      <c r="AZ187" s="72" t="s">
        <v>1743</v>
      </c>
      <c r="BA187" s="7" t="s">
        <v>3513</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1128</v>
      </c>
      <c r="EU187" s="7" t="s">
        <v>2530</v>
      </c>
      <c r="EV187" s="7" t="s">
        <v>1111</v>
      </c>
      <c r="EW187" s="7" t="s">
        <v>1807</v>
      </c>
      <c r="EX187" s="183" t="s">
        <v>1899</v>
      </c>
      <c r="EY187" s="313">
        <v>46188</v>
      </c>
      <c r="EZ187" s="313"/>
      <c r="FA187" s="183"/>
      <c r="FB187" s="313"/>
      <c r="FC187" s="7"/>
      <c r="FD187" s="7" t="s">
        <v>3199</v>
      </c>
      <c r="FE187" s="7">
        <f t="shared" si="38"/>
        <v>6040</v>
      </c>
      <c r="FF187" s="72">
        <f t="shared" si="39"/>
        <v>12196</v>
      </c>
      <c r="FG187" t="s">
        <v>3516</v>
      </c>
    </row>
    <row r="188" spans="1:163" ht="17.25">
      <c r="A188" s="72">
        <v>457619974</v>
      </c>
      <c r="B188" s="304" t="s">
        <v>140</v>
      </c>
      <c r="C188" s="72"/>
      <c r="D188" s="72"/>
      <c r="E188" s="72"/>
      <c r="F188" s="72"/>
      <c r="G188" s="306"/>
      <c r="H188" s="306"/>
      <c r="I188" s="72">
        <v>4706</v>
      </c>
      <c r="J188" s="72">
        <v>21954</v>
      </c>
      <c r="K188" s="258">
        <f t="shared" si="44"/>
        <v>4357</v>
      </c>
      <c r="L188" s="258">
        <f t="shared" si="30"/>
        <v>28189</v>
      </c>
      <c r="M188" s="315">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8"/>
      <c r="AF188" s="309" t="s">
        <v>1798</v>
      </c>
      <c r="AG188" s="7" t="s">
        <v>1130</v>
      </c>
      <c r="AH188" s="72" t="s">
        <v>113</v>
      </c>
      <c r="AI188" s="7" t="s">
        <v>1130</v>
      </c>
      <c r="AJ188" s="7" t="s">
        <v>1130</v>
      </c>
      <c r="AK188" s="7" t="s">
        <v>1130</v>
      </c>
      <c r="AL188" s="7">
        <v>29481</v>
      </c>
      <c r="AM188" s="255">
        <v>66525.149999999994</v>
      </c>
      <c r="AN188" s="258">
        <v>147</v>
      </c>
      <c r="AO188" s="306">
        <v>163</v>
      </c>
      <c r="AP188" s="306" t="str">
        <f t="shared" si="35"/>
        <v>FLOW</v>
      </c>
      <c r="AQ188" s="306"/>
      <c r="AR188" s="306"/>
      <c r="AS188" s="306"/>
      <c r="AT188" s="306"/>
      <c r="AU188" s="72" t="s">
        <v>944</v>
      </c>
      <c r="AV188" s="310" t="s">
        <v>141</v>
      </c>
      <c r="AW188" s="304" t="s">
        <v>142</v>
      </c>
      <c r="AX188" s="311">
        <v>45027</v>
      </c>
      <c r="AY188" s="72">
        <v>48</v>
      </c>
      <c r="AZ188" s="72" t="s">
        <v>1743</v>
      </c>
      <c r="BA188" s="7" t="s">
        <v>3514</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1122</v>
      </c>
      <c r="EU188" s="7" t="s">
        <v>2531</v>
      </c>
      <c r="EV188" s="7" t="s">
        <v>1111</v>
      </c>
      <c r="EW188" s="7" t="s">
        <v>1809</v>
      </c>
      <c r="EX188" s="183" t="s">
        <v>1900</v>
      </c>
      <c r="EY188" s="313">
        <v>46181</v>
      </c>
      <c r="EZ188" s="313"/>
      <c r="FA188" s="183"/>
      <c r="FB188" s="313"/>
      <c r="FC188" s="7"/>
      <c r="FD188" s="7" t="s">
        <v>3200</v>
      </c>
      <c r="FE188" s="7">
        <f t="shared" si="38"/>
        <v>4357</v>
      </c>
      <c r="FF188" s="72">
        <f t="shared" si="39"/>
        <v>28189</v>
      </c>
      <c r="FG188" t="s">
        <v>3516</v>
      </c>
    </row>
    <row r="189" spans="1:163" ht="17.25">
      <c r="A189" s="72">
        <v>463536873</v>
      </c>
      <c r="B189" s="304" t="s">
        <v>460</v>
      </c>
      <c r="C189" s="72" t="s">
        <v>1776</v>
      </c>
      <c r="D189" s="72" t="s">
        <v>3026</v>
      </c>
      <c r="E189" s="72">
        <v>3070</v>
      </c>
      <c r="F189" s="72"/>
      <c r="G189" s="306"/>
      <c r="H189" s="306"/>
      <c r="I189" s="72">
        <v>2988</v>
      </c>
      <c r="J189" s="72">
        <v>2987.99</v>
      </c>
      <c r="K189" s="258">
        <f t="shared" si="44"/>
        <v>3063.99</v>
      </c>
      <c r="L189" s="258">
        <f t="shared" si="30"/>
        <v>3059.99</v>
      </c>
      <c r="M189" s="307">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8"/>
      <c r="AF189" s="309" t="s">
        <v>1130</v>
      </c>
      <c r="AG189" s="7" t="s">
        <v>1130</v>
      </c>
      <c r="AH189" s="72" t="s">
        <v>461</v>
      </c>
      <c r="AI189" s="7" t="s">
        <v>1130</v>
      </c>
      <c r="AJ189" s="7" t="s">
        <v>1130</v>
      </c>
      <c r="AK189" s="7" t="s">
        <v>1130</v>
      </c>
      <c r="AL189" s="7">
        <v>7113.99</v>
      </c>
      <c r="AM189" s="255">
        <v>66434</v>
      </c>
      <c r="AN189" s="258">
        <v>27</v>
      </c>
      <c r="AO189" s="306">
        <v>12</v>
      </c>
      <c r="AP189" s="306" t="str">
        <f t="shared" si="35"/>
        <v>STABLE</v>
      </c>
      <c r="AQ189" s="306"/>
      <c r="AR189" s="306"/>
      <c r="AS189" s="306"/>
      <c r="AT189" s="306"/>
      <c r="AU189" s="72" t="s">
        <v>1794</v>
      </c>
      <c r="AV189" s="310" t="s">
        <v>462</v>
      </c>
      <c r="AW189" s="304" t="s">
        <v>145</v>
      </c>
      <c r="AX189" s="311">
        <v>45495</v>
      </c>
      <c r="AY189" s="72">
        <v>48</v>
      </c>
      <c r="AZ189" s="72" t="s">
        <v>1743</v>
      </c>
      <c r="BA189" s="7" t="s">
        <v>3514</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1121</v>
      </c>
      <c r="EU189" s="7" t="s">
        <v>2532</v>
      </c>
      <c r="EV189" s="7" t="s">
        <v>1111</v>
      </c>
      <c r="EW189" s="7" t="s">
        <v>1821</v>
      </c>
      <c r="EX189" s="183" t="s">
        <v>1821</v>
      </c>
      <c r="EY189" s="313">
        <v>46187</v>
      </c>
      <c r="EZ189" s="313"/>
      <c r="FA189" s="183"/>
      <c r="FB189" s="313"/>
      <c r="FC189" s="7"/>
      <c r="FD189" s="7" t="s">
        <v>3110</v>
      </c>
      <c r="FE189" s="7">
        <f t="shared" si="38"/>
        <v>3063.99</v>
      </c>
      <c r="FF189" s="72">
        <f t="shared" si="39"/>
        <v>6129.99</v>
      </c>
      <c r="FG189" t="s">
        <v>3516</v>
      </c>
    </row>
    <row r="190" spans="1:163" ht="17.25">
      <c r="A190" s="72">
        <v>464393491</v>
      </c>
      <c r="B190" s="304" t="s">
        <v>2121</v>
      </c>
      <c r="C190" s="72"/>
      <c r="D190" s="72"/>
      <c r="E190" s="72"/>
      <c r="F190" s="72"/>
      <c r="G190" s="306"/>
      <c r="H190" s="306"/>
      <c r="I190" s="72">
        <v>4083</v>
      </c>
      <c r="J190" s="72">
        <v>4083</v>
      </c>
      <c r="K190" s="258">
        <f t="shared" si="44"/>
        <v>4149</v>
      </c>
      <c r="L190" s="258">
        <f t="shared" si="30"/>
        <v>8319</v>
      </c>
      <c r="M190" s="307">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8"/>
      <c r="AF190" s="309"/>
      <c r="AG190" s="7"/>
      <c r="AH190" s="72" t="s">
        <v>2192</v>
      </c>
      <c r="AI190" s="7"/>
      <c r="AJ190" s="7"/>
      <c r="AK190" s="7"/>
      <c r="AL190" s="7">
        <v>5499</v>
      </c>
      <c r="AM190" s="255">
        <v>66413</v>
      </c>
      <c r="AN190" s="258">
        <v>27</v>
      </c>
      <c r="AO190" s="306">
        <v>43</v>
      </c>
      <c r="AP190" s="306" t="str">
        <f t="shared" si="35"/>
        <v>FLOW</v>
      </c>
      <c r="AQ190" s="306"/>
      <c r="AR190" s="306"/>
      <c r="AS190" s="306"/>
      <c r="AT190" s="306"/>
      <c r="AU190" s="72" t="s">
        <v>1130</v>
      </c>
      <c r="AV190" s="310" t="s">
        <v>2265</v>
      </c>
      <c r="AW190" s="304" t="s">
        <v>191</v>
      </c>
      <c r="AX190" s="311">
        <v>45586</v>
      </c>
      <c r="AY190" s="72">
        <v>36</v>
      </c>
      <c r="AZ190" s="72" t="s">
        <v>2058</v>
      </c>
      <c r="BA190" s="7" t="s">
        <v>3514</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1121</v>
      </c>
      <c r="EU190" s="7" t="s">
        <v>2533</v>
      </c>
      <c r="EV190" s="7" t="s">
        <v>1111</v>
      </c>
      <c r="EW190" s="7" t="s">
        <v>1830</v>
      </c>
      <c r="EX190" s="183" t="s">
        <v>1898</v>
      </c>
      <c r="EY190" s="313">
        <v>46185</v>
      </c>
      <c r="EZ190" s="313"/>
      <c r="FA190" s="183"/>
      <c r="FB190" s="313"/>
      <c r="FC190" s="7"/>
      <c r="FD190" s="7" t="s">
        <v>3201</v>
      </c>
      <c r="FE190" s="7">
        <f t="shared" si="38"/>
        <v>4149</v>
      </c>
      <c r="FF190" s="72">
        <f t="shared" si="39"/>
        <v>8319</v>
      </c>
      <c r="FG190" t="s">
        <v>3516</v>
      </c>
    </row>
    <row r="191" spans="1:163" ht="17.25">
      <c r="A191" s="72">
        <v>463556168</v>
      </c>
      <c r="B191" s="304" t="s">
        <v>2065</v>
      </c>
      <c r="C191" s="72" t="s">
        <v>1776</v>
      </c>
      <c r="D191" s="72" t="s">
        <v>3026</v>
      </c>
      <c r="E191" s="72">
        <f>4729+83</f>
        <v>4812</v>
      </c>
      <c r="F191" s="72"/>
      <c r="G191" s="306"/>
      <c r="H191" s="306"/>
      <c r="I191" s="72">
        <v>4726</v>
      </c>
      <c r="J191" s="72">
        <v>4726</v>
      </c>
      <c r="K191" s="258">
        <f t="shared" si="44"/>
        <v>4801</v>
      </c>
      <c r="L191" s="258">
        <f t="shared" si="30"/>
        <v>4717</v>
      </c>
      <c r="M191" s="307">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8"/>
      <c r="AF191" s="309"/>
      <c r="AG191" s="7"/>
      <c r="AH191" s="72" t="s">
        <v>1107</v>
      </c>
      <c r="AI191" s="7"/>
      <c r="AJ191" s="7"/>
      <c r="AK191" s="7"/>
      <c r="AL191" s="7">
        <v>11091</v>
      </c>
      <c r="AM191" s="255">
        <v>66337</v>
      </c>
      <c r="AN191" s="258">
        <v>27</v>
      </c>
      <c r="AO191" s="306">
        <v>12</v>
      </c>
      <c r="AP191" s="306" t="str">
        <f t="shared" si="35"/>
        <v>STABLE</v>
      </c>
      <c r="AQ191" s="306"/>
      <c r="AR191" s="306"/>
      <c r="AS191" s="306"/>
      <c r="AT191" s="306"/>
      <c r="AU191" s="72" t="s">
        <v>1130</v>
      </c>
      <c r="AV191" s="310"/>
      <c r="AW191" s="304" t="s">
        <v>2324</v>
      </c>
      <c r="AX191" s="311">
        <v>45496</v>
      </c>
      <c r="AY191" s="72">
        <v>36</v>
      </c>
      <c r="AZ191" s="72" t="s">
        <v>2058</v>
      </c>
      <c r="BA191" s="7" t="s">
        <v>3513</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1117</v>
      </c>
      <c r="EU191" s="7" t="s">
        <v>2534</v>
      </c>
      <c r="EV191" s="7" t="s">
        <v>1111</v>
      </c>
      <c r="EW191" s="7" t="s">
        <v>1802</v>
      </c>
      <c r="EX191" s="183" t="s">
        <v>1967</v>
      </c>
      <c r="EY191" s="313">
        <v>46185</v>
      </c>
      <c r="EZ191" s="313"/>
      <c r="FA191" s="183"/>
      <c r="FB191" s="313"/>
      <c r="FC191" s="7"/>
      <c r="FD191" s="7" t="s">
        <v>3202</v>
      </c>
      <c r="FE191" s="7">
        <f t="shared" si="38"/>
        <v>4801</v>
      </c>
      <c r="FF191" s="72">
        <f t="shared" si="39"/>
        <v>9529</v>
      </c>
      <c r="FG191" t="s">
        <v>3516</v>
      </c>
    </row>
    <row r="192" spans="1:163" ht="17.25">
      <c r="A192" s="72">
        <v>466597180</v>
      </c>
      <c r="B192" s="304" t="s">
        <v>2169</v>
      </c>
      <c r="C192" s="72"/>
      <c r="D192" s="72"/>
      <c r="E192" s="72"/>
      <c r="F192" s="72"/>
      <c r="G192" s="306"/>
      <c r="H192" s="306"/>
      <c r="I192" s="72">
        <v>3087</v>
      </c>
      <c r="J192" s="72">
        <v>3085</v>
      </c>
      <c r="K192" s="258">
        <f t="shared" si="44"/>
        <v>3161</v>
      </c>
      <c r="L192" s="258">
        <f t="shared" si="30"/>
        <v>6311</v>
      </c>
      <c r="M192" s="307">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8"/>
      <c r="AF192" s="309"/>
      <c r="AG192" s="7"/>
      <c r="AH192" s="72" t="s">
        <v>886</v>
      </c>
      <c r="AI192" s="7"/>
      <c r="AJ192" s="7"/>
      <c r="AK192" s="7"/>
      <c r="AL192" s="7">
        <v>6311</v>
      </c>
      <c r="AM192" s="255">
        <v>65337</v>
      </c>
      <c r="AN192" s="258">
        <v>27</v>
      </c>
      <c r="AO192" s="306">
        <v>43</v>
      </c>
      <c r="AP192" s="306" t="str">
        <f t="shared" si="35"/>
        <v>FLOW</v>
      </c>
      <c r="AQ192" s="306"/>
      <c r="AR192" s="306"/>
      <c r="AS192" s="306"/>
      <c r="AT192" s="306"/>
      <c r="AU192" s="72" t="s">
        <v>1130</v>
      </c>
      <c r="AV192" s="310" t="s">
        <v>2311</v>
      </c>
      <c r="AW192" s="304" t="s">
        <v>51</v>
      </c>
      <c r="AX192" s="311">
        <v>45867</v>
      </c>
      <c r="AY192" s="72">
        <v>36</v>
      </c>
      <c r="AZ192" s="72" t="s">
        <v>2058</v>
      </c>
      <c r="BA192" s="7" t="s">
        <v>3514</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1129</v>
      </c>
      <c r="EU192" s="7" t="s">
        <v>2535</v>
      </c>
      <c r="EV192" s="7" t="s">
        <v>1111</v>
      </c>
      <c r="EW192" s="7" t="s">
        <v>1809</v>
      </c>
      <c r="EX192" s="183" t="s">
        <v>1912</v>
      </c>
      <c r="EY192" s="313">
        <v>46184</v>
      </c>
      <c r="EZ192" s="313"/>
      <c r="FA192" s="183"/>
      <c r="FB192" s="313"/>
      <c r="FC192" s="7"/>
      <c r="FD192" s="7" t="s">
        <v>3203</v>
      </c>
      <c r="FE192" s="7">
        <f t="shared" si="38"/>
        <v>3161</v>
      </c>
      <c r="FF192" s="72">
        <f t="shared" si="39"/>
        <v>6311</v>
      </c>
      <c r="FG192" t="s">
        <v>3516</v>
      </c>
    </row>
    <row r="193" spans="1:163" ht="17.25">
      <c r="A193" s="72">
        <v>464626828</v>
      </c>
      <c r="B193" s="304" t="s">
        <v>2069</v>
      </c>
      <c r="C193" s="72" t="s">
        <v>1776</v>
      </c>
      <c r="D193" s="72" t="s">
        <v>2348</v>
      </c>
      <c r="E193" s="72">
        <v>4023</v>
      </c>
      <c r="F193" s="72"/>
      <c r="G193" s="306"/>
      <c r="H193" s="306"/>
      <c r="I193" s="72">
        <v>4023</v>
      </c>
      <c r="J193" s="72">
        <v>2429</v>
      </c>
      <c r="K193" s="258">
        <f t="shared" si="44"/>
        <v>2471</v>
      </c>
      <c r="L193" s="258">
        <f t="shared" ref="L193:L256" si="45">FF193-E193</f>
        <v>2474</v>
      </c>
      <c r="M193" s="307">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8"/>
      <c r="AF193" s="309"/>
      <c r="AG193" s="7"/>
      <c r="AH193" s="72" t="s">
        <v>2183</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1130</v>
      </c>
      <c r="AV193" s="310" t="s">
        <v>2215</v>
      </c>
      <c r="AW193" s="304" t="s">
        <v>93</v>
      </c>
      <c r="AX193" s="311">
        <v>45605</v>
      </c>
      <c r="AY193" s="72">
        <v>36</v>
      </c>
      <c r="AZ193" s="72" t="s">
        <v>2058</v>
      </c>
      <c r="BA193" s="7" t="s">
        <v>3513</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3">
        <v>46190</v>
      </c>
      <c r="EZ193" s="313"/>
      <c r="FA193" s="183"/>
      <c r="FB193" s="313"/>
      <c r="FC193" s="7"/>
      <c r="FD193" s="7" t="s">
        <v>3204</v>
      </c>
      <c r="FE193" s="7">
        <f t="shared" si="38"/>
        <v>2471</v>
      </c>
      <c r="FF193" s="72">
        <f t="shared" si="39"/>
        <v>6497</v>
      </c>
      <c r="FG193" t="s">
        <v>3517</v>
      </c>
    </row>
    <row r="194" spans="1:163" ht="17.25">
      <c r="A194" s="72">
        <v>466006259</v>
      </c>
      <c r="B194" s="304" t="s">
        <v>842</v>
      </c>
      <c r="C194" s="72"/>
      <c r="D194" s="72"/>
      <c r="E194" s="72"/>
      <c r="F194" s="72"/>
      <c r="G194" s="306"/>
      <c r="H194" s="306"/>
      <c r="I194" s="72">
        <v>5635</v>
      </c>
      <c r="J194" s="72">
        <v>5526</v>
      </c>
      <c r="K194" s="258">
        <f t="shared" si="44"/>
        <v>5644</v>
      </c>
      <c r="L194" s="258">
        <f t="shared" si="45"/>
        <v>11409</v>
      </c>
      <c r="M194" s="307">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8"/>
      <c r="AF194" s="309" t="s">
        <v>1130</v>
      </c>
      <c r="AG194" s="7" t="s">
        <v>1130</v>
      </c>
      <c r="AH194" s="72" t="s">
        <v>835</v>
      </c>
      <c r="AI194" s="7" t="s">
        <v>1130</v>
      </c>
      <c r="AJ194" s="7" t="s">
        <v>1130</v>
      </c>
      <c r="AK194" s="7" t="s">
        <v>1130</v>
      </c>
      <c r="AL194" s="7">
        <v>10072.42</v>
      </c>
      <c r="AM194" s="255">
        <v>65019</v>
      </c>
      <c r="AN194" s="258">
        <v>27</v>
      </c>
      <c r="AO194" s="306">
        <v>43</v>
      </c>
      <c r="AP194" s="306" t="str">
        <f t="shared" si="48"/>
        <v>FLOW</v>
      </c>
      <c r="AQ194" s="306"/>
      <c r="AR194" s="306"/>
      <c r="AS194" s="306"/>
      <c r="AT194" s="306"/>
      <c r="AU194" s="72" t="s">
        <v>1794</v>
      </c>
      <c r="AV194" s="310" t="s">
        <v>843</v>
      </c>
      <c r="AW194" s="304" t="s">
        <v>68</v>
      </c>
      <c r="AX194" s="311">
        <v>45775</v>
      </c>
      <c r="AY194" s="72">
        <v>24</v>
      </c>
      <c r="AZ194" s="72" t="s">
        <v>1743</v>
      </c>
      <c r="BA194" s="7" t="s">
        <v>3513</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1114</v>
      </c>
      <c r="EU194" s="7" t="s">
        <v>2537</v>
      </c>
      <c r="EV194" s="7" t="s">
        <v>1111</v>
      </c>
      <c r="EW194" s="7" t="s">
        <v>1849</v>
      </c>
      <c r="EX194" s="183" t="s">
        <v>1872</v>
      </c>
      <c r="EY194" s="313">
        <v>46176</v>
      </c>
      <c r="EZ194" s="313"/>
      <c r="FA194" s="183"/>
      <c r="FB194" s="313"/>
      <c r="FC194" s="7"/>
      <c r="FD194" s="7" t="s">
        <v>3090</v>
      </c>
      <c r="FE194" s="7">
        <f t="shared" ref="FE194:FE257" si="53">IF((J194+R194)&lt;=I194+R194,(J194+R194),((I194-(I194*(M194+1)-(I194+J194)))+R194))</f>
        <v>5644</v>
      </c>
      <c r="FF194" s="72">
        <f t="shared" ref="FF194:FF257" si="54">I194+J194+FD194</f>
        <v>11409</v>
      </c>
      <c r="FG194" t="s">
        <v>3516</v>
      </c>
    </row>
    <row r="195" spans="1:163" ht="17.25">
      <c r="A195" s="72">
        <v>464497060</v>
      </c>
      <c r="B195" s="304" t="s">
        <v>1403</v>
      </c>
      <c r="C195" s="72"/>
      <c r="D195" s="72"/>
      <c r="E195" s="72"/>
      <c r="F195" s="72"/>
      <c r="G195" s="306"/>
      <c r="H195" s="306"/>
      <c r="I195" s="72">
        <v>3983</v>
      </c>
      <c r="J195" s="72">
        <v>3865</v>
      </c>
      <c r="K195" s="258">
        <f t="shared" si="44"/>
        <v>3935</v>
      </c>
      <c r="L195" s="258">
        <f t="shared" si="45"/>
        <v>8000</v>
      </c>
      <c r="M195" s="307">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8"/>
      <c r="AF195" s="309" t="s">
        <v>1130</v>
      </c>
      <c r="AG195" s="7" t="s">
        <v>1130</v>
      </c>
      <c r="AH195" s="72" t="s">
        <v>553</v>
      </c>
      <c r="AI195" s="7" t="s">
        <v>1130</v>
      </c>
      <c r="AJ195" s="7" t="s">
        <v>1130</v>
      </c>
      <c r="AK195" s="7" t="s">
        <v>1130</v>
      </c>
      <c r="AL195" s="7">
        <v>6849</v>
      </c>
      <c r="AM195" s="255">
        <v>64975</v>
      </c>
      <c r="AN195" s="258">
        <v>27</v>
      </c>
      <c r="AO195" s="306">
        <v>43</v>
      </c>
      <c r="AP195" s="306" t="str">
        <f t="shared" si="48"/>
        <v>FLOW</v>
      </c>
      <c r="AQ195" s="306"/>
      <c r="AR195" s="306"/>
      <c r="AS195" s="306"/>
      <c r="AT195" s="306"/>
      <c r="AU195" s="72" t="s">
        <v>1794</v>
      </c>
      <c r="AV195" s="310" t="s">
        <v>1404</v>
      </c>
      <c r="AW195" s="304" t="s">
        <v>51</v>
      </c>
      <c r="AX195" s="311">
        <v>45595</v>
      </c>
      <c r="AY195" s="72">
        <v>36</v>
      </c>
      <c r="AZ195" s="72" t="s">
        <v>1743</v>
      </c>
      <c r="BA195" s="7" t="s">
        <v>3514</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1112</v>
      </c>
      <c r="EU195" s="7" t="s">
        <v>2538</v>
      </c>
      <c r="EV195" s="7" t="s">
        <v>1111</v>
      </c>
      <c r="EW195" s="7" t="s">
        <v>1807</v>
      </c>
      <c r="EX195" s="183" t="s">
        <v>1816</v>
      </c>
      <c r="EY195" s="313">
        <v>46188</v>
      </c>
      <c r="EZ195" s="313"/>
      <c r="FA195" s="183"/>
      <c r="FB195" s="313"/>
      <c r="FC195" s="7"/>
      <c r="FD195" s="7" t="s">
        <v>3153</v>
      </c>
      <c r="FE195" s="7">
        <f t="shared" si="53"/>
        <v>3935</v>
      </c>
      <c r="FF195" s="72">
        <f t="shared" si="54"/>
        <v>8000</v>
      </c>
      <c r="FG195" t="s">
        <v>3516</v>
      </c>
    </row>
    <row r="196" spans="1:163" ht="17.25">
      <c r="A196" s="72">
        <v>466075261</v>
      </c>
      <c r="B196" s="304" t="s">
        <v>1523</v>
      </c>
      <c r="C196" s="72" t="s">
        <v>1776</v>
      </c>
      <c r="D196" s="72" t="s">
        <v>1793</v>
      </c>
      <c r="E196" s="72">
        <v>3323</v>
      </c>
      <c r="F196" s="72"/>
      <c r="G196" s="306"/>
      <c r="H196" s="306"/>
      <c r="I196" s="72">
        <v>3297</v>
      </c>
      <c r="J196" s="72">
        <v>3126</v>
      </c>
      <c r="K196" s="258">
        <f t="shared" si="44"/>
        <v>3223</v>
      </c>
      <c r="L196" s="258">
        <f t="shared" si="45"/>
        <v>3195</v>
      </c>
      <c r="M196" s="307">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8"/>
      <c r="AF196" s="309" t="s">
        <v>1130</v>
      </c>
      <c r="AG196" s="7" t="s">
        <v>1130</v>
      </c>
      <c r="AH196" s="72" t="s">
        <v>1745</v>
      </c>
      <c r="AI196" s="7" t="s">
        <v>1130</v>
      </c>
      <c r="AJ196" s="7" t="s">
        <v>1130</v>
      </c>
      <c r="AK196" s="7" t="s">
        <v>1130</v>
      </c>
      <c r="AL196" s="7">
        <v>8604</v>
      </c>
      <c r="AM196" s="255">
        <v>64682</v>
      </c>
      <c r="AN196" s="258">
        <v>27</v>
      </c>
      <c r="AO196" s="306">
        <v>12</v>
      </c>
      <c r="AP196" s="306" t="str">
        <f t="shared" si="48"/>
        <v>STABLE</v>
      </c>
      <c r="AQ196" s="306"/>
      <c r="AR196" s="306"/>
      <c r="AS196" s="306"/>
      <c r="AT196" s="306"/>
      <c r="AU196" s="72" t="s">
        <v>1794</v>
      </c>
      <c r="AV196" s="310" t="s">
        <v>1636</v>
      </c>
      <c r="AW196" s="304" t="s">
        <v>41</v>
      </c>
      <c r="AX196" s="311">
        <v>45784</v>
      </c>
      <c r="AY196" s="72">
        <v>36</v>
      </c>
      <c r="AZ196" s="72" t="s">
        <v>1743</v>
      </c>
      <c r="BA196" s="7" t="s">
        <v>3513</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1117</v>
      </c>
      <c r="EU196" s="7" t="s">
        <v>2539</v>
      </c>
      <c r="EV196" s="7" t="s">
        <v>1111</v>
      </c>
      <c r="EW196" s="7" t="s">
        <v>1802</v>
      </c>
      <c r="EX196" s="183" t="s">
        <v>1897</v>
      </c>
      <c r="EY196" s="313">
        <v>46178</v>
      </c>
      <c r="EZ196" s="313"/>
      <c r="FA196" s="183"/>
      <c r="FB196" s="313"/>
      <c r="FC196" s="7"/>
      <c r="FD196" s="7" t="s">
        <v>3205</v>
      </c>
      <c r="FE196" s="7">
        <f t="shared" si="53"/>
        <v>3223</v>
      </c>
      <c r="FF196" s="72">
        <f t="shared" si="54"/>
        <v>6518</v>
      </c>
      <c r="FG196" t="s">
        <v>3516</v>
      </c>
    </row>
    <row r="197" spans="1:163" ht="17.25">
      <c r="A197" s="72">
        <v>464239808</v>
      </c>
      <c r="B197" s="304" t="s">
        <v>550</v>
      </c>
      <c r="C197" s="72" t="s">
        <v>1776</v>
      </c>
      <c r="D197" s="72" t="s">
        <v>3628</v>
      </c>
      <c r="E197" s="72">
        <v>4000</v>
      </c>
      <c r="F197" s="72"/>
      <c r="G197" s="306"/>
      <c r="H197" s="306"/>
      <c r="I197" s="72">
        <v>4071</v>
      </c>
      <c r="J197" s="72">
        <v>3933</v>
      </c>
      <c r="K197" s="258">
        <f t="shared" si="44"/>
        <v>4009</v>
      </c>
      <c r="L197" s="258">
        <f t="shared" si="45"/>
        <v>4177</v>
      </c>
      <c r="M197" s="307">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8"/>
      <c r="AF197" s="309" t="s">
        <v>1130</v>
      </c>
      <c r="AG197" s="7" t="s">
        <v>1130</v>
      </c>
      <c r="AH197" s="72" t="s">
        <v>544</v>
      </c>
      <c r="AI197" s="7" t="s">
        <v>1130</v>
      </c>
      <c r="AJ197" s="7" t="s">
        <v>1130</v>
      </c>
      <c r="AK197" s="7" t="s">
        <v>1130</v>
      </c>
      <c r="AL197" s="7">
        <v>8219</v>
      </c>
      <c r="AM197" s="255">
        <v>64291</v>
      </c>
      <c r="AN197" s="258">
        <v>27</v>
      </c>
      <c r="AO197" s="306">
        <v>43</v>
      </c>
      <c r="AP197" s="306" t="str">
        <f t="shared" si="48"/>
        <v>FLOW</v>
      </c>
      <c r="AQ197" s="306"/>
      <c r="AR197" s="306"/>
      <c r="AS197" s="306"/>
      <c r="AT197" s="306"/>
      <c r="AU197" s="72" t="s">
        <v>1794</v>
      </c>
      <c r="AV197" s="310" t="s">
        <v>551</v>
      </c>
      <c r="AW197" s="304" t="s">
        <v>224</v>
      </c>
      <c r="AX197" s="311">
        <v>45572</v>
      </c>
      <c r="AY197" s="72">
        <v>36</v>
      </c>
      <c r="AZ197" s="72" t="s">
        <v>1743</v>
      </c>
      <c r="BA197" s="7" t="s">
        <v>3514</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1126</v>
      </c>
      <c r="EU197" s="7" t="s">
        <v>2540</v>
      </c>
      <c r="EV197" s="7" t="s">
        <v>1111</v>
      </c>
      <c r="EW197" s="7" t="s">
        <v>1804</v>
      </c>
      <c r="EX197" s="183" t="s">
        <v>1810</v>
      </c>
      <c r="EY197" s="313">
        <v>46178</v>
      </c>
      <c r="EZ197" s="313"/>
      <c r="FA197" s="183"/>
      <c r="FB197" s="313"/>
      <c r="FC197" s="7"/>
      <c r="FD197" s="7" t="s">
        <v>3206</v>
      </c>
      <c r="FE197" s="7">
        <f t="shared" si="53"/>
        <v>4009</v>
      </c>
      <c r="FF197" s="72">
        <f t="shared" si="54"/>
        <v>8177</v>
      </c>
      <c r="FG197" t="s">
        <v>3516</v>
      </c>
    </row>
    <row r="198" spans="1:163" ht="17.25">
      <c r="A198" s="72">
        <v>464551591</v>
      </c>
      <c r="B198" s="304" t="s">
        <v>546</v>
      </c>
      <c r="C198" s="72"/>
      <c r="D198" s="72"/>
      <c r="E198" s="72"/>
      <c r="F198" s="72"/>
      <c r="G198" s="306"/>
      <c r="H198" s="306"/>
      <c r="I198" s="72">
        <v>4046</v>
      </c>
      <c r="J198" s="72">
        <v>1129</v>
      </c>
      <c r="K198" s="258">
        <f t="shared" si="44"/>
        <v>1131</v>
      </c>
      <c r="L198" s="258">
        <f t="shared" si="45"/>
        <v>5242</v>
      </c>
      <c r="M198" s="307">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8"/>
      <c r="AF198" s="309" t="s">
        <v>1130</v>
      </c>
      <c r="AG198" s="7" t="s">
        <v>1130</v>
      </c>
      <c r="AH198" s="72" t="s">
        <v>544</v>
      </c>
      <c r="AI198" s="7" t="s">
        <v>1130</v>
      </c>
      <c r="AJ198" s="7" t="s">
        <v>1130</v>
      </c>
      <c r="AK198" s="7" t="s">
        <v>1130</v>
      </c>
      <c r="AL198" s="7">
        <v>3381</v>
      </c>
      <c r="AM198" s="255">
        <v>64121</v>
      </c>
      <c r="AN198" s="258">
        <v>27</v>
      </c>
      <c r="AO198" s="306">
        <v>43</v>
      </c>
      <c r="AP198" s="306" t="str">
        <f t="shared" si="48"/>
        <v>FLOW</v>
      </c>
      <c r="AQ198" s="306"/>
      <c r="AR198" s="306"/>
      <c r="AS198" s="306"/>
      <c r="AT198" s="306"/>
      <c r="AU198" s="72" t="s">
        <v>1794</v>
      </c>
      <c r="AV198" s="310" t="s">
        <v>547</v>
      </c>
      <c r="AW198" s="304" t="s">
        <v>395</v>
      </c>
      <c r="AX198" s="311">
        <v>45600</v>
      </c>
      <c r="AY198" s="72">
        <v>36</v>
      </c>
      <c r="AZ198" s="72" t="s">
        <v>1743</v>
      </c>
      <c r="BA198" s="7" t="s">
        <v>3514</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1126</v>
      </c>
      <c r="EU198" s="7" t="s">
        <v>2541</v>
      </c>
      <c r="EV198" s="7" t="s">
        <v>1111</v>
      </c>
      <c r="EW198" s="7" t="s">
        <v>1849</v>
      </c>
      <c r="EX198" s="183" t="s">
        <v>1810</v>
      </c>
      <c r="EY198" s="313">
        <v>46178</v>
      </c>
      <c r="EZ198" s="313"/>
      <c r="FA198" s="183"/>
      <c r="FB198" s="313"/>
      <c r="FC198" s="7"/>
      <c r="FD198" s="7" t="s">
        <v>3168</v>
      </c>
      <c r="FE198" s="7">
        <f t="shared" si="53"/>
        <v>1131</v>
      </c>
      <c r="FF198" s="72">
        <f t="shared" si="54"/>
        <v>5242</v>
      </c>
      <c r="FG198" t="s">
        <v>3516</v>
      </c>
    </row>
    <row r="199" spans="1:163" ht="17.25">
      <c r="A199" s="72">
        <v>458923719</v>
      </c>
      <c r="B199" s="304" t="s">
        <v>1524</v>
      </c>
      <c r="C199" s="72"/>
      <c r="D199" s="72"/>
      <c r="E199" s="72"/>
      <c r="F199" s="72"/>
      <c r="G199" s="306"/>
      <c r="H199" s="306"/>
      <c r="I199" s="72">
        <v>3816</v>
      </c>
      <c r="J199" s="72">
        <v>17992</v>
      </c>
      <c r="K199" s="258">
        <f t="shared" si="44"/>
        <v>3431</v>
      </c>
      <c r="L199" s="258">
        <f t="shared" si="45"/>
        <v>22736</v>
      </c>
      <c r="M199" s="315">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8"/>
      <c r="AF199" s="309" t="s">
        <v>1798</v>
      </c>
      <c r="AG199" s="7" t="s">
        <v>1130</v>
      </c>
      <c r="AH199" s="72" t="s">
        <v>1746</v>
      </c>
      <c r="AI199" s="7" t="s">
        <v>1130</v>
      </c>
      <c r="AJ199" s="7" t="s">
        <v>1130</v>
      </c>
      <c r="AK199" s="7" t="s">
        <v>1130</v>
      </c>
      <c r="AL199" s="7">
        <v>23645</v>
      </c>
      <c r="AM199" s="255">
        <v>63897.41</v>
      </c>
      <c r="AN199" s="258">
        <v>147</v>
      </c>
      <c r="AO199" s="306">
        <v>163</v>
      </c>
      <c r="AP199" s="306" t="str">
        <f t="shared" si="48"/>
        <v>FLOW</v>
      </c>
      <c r="AQ199" s="306"/>
      <c r="AR199" s="306"/>
      <c r="AS199" s="306"/>
      <c r="AT199" s="306"/>
      <c r="AU199" s="72" t="s">
        <v>944</v>
      </c>
      <c r="AV199" s="310" t="s">
        <v>1637</v>
      </c>
      <c r="AW199" s="304" t="s">
        <v>85</v>
      </c>
      <c r="AX199" s="311">
        <v>45117</v>
      </c>
      <c r="AY199" s="72">
        <v>48</v>
      </c>
      <c r="AZ199" s="72" t="s">
        <v>1743</v>
      </c>
      <c r="BA199" s="7" t="s">
        <v>3513</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1120</v>
      </c>
      <c r="EU199" s="7" t="s">
        <v>2542</v>
      </c>
      <c r="EV199" s="7" t="s">
        <v>1111</v>
      </c>
      <c r="EW199" s="7" t="s">
        <v>1809</v>
      </c>
      <c r="EX199" s="183" t="s">
        <v>1887</v>
      </c>
      <c r="EY199" s="313">
        <v>46177</v>
      </c>
      <c r="EZ199" s="313"/>
      <c r="FA199" s="183"/>
      <c r="FB199" s="313"/>
      <c r="FC199" s="7"/>
      <c r="FD199" s="7" t="s">
        <v>3207</v>
      </c>
      <c r="FE199" s="7">
        <f t="shared" si="53"/>
        <v>3431</v>
      </c>
      <c r="FF199" s="72">
        <f t="shared" si="54"/>
        <v>22736</v>
      </c>
      <c r="FG199" t="s">
        <v>3516</v>
      </c>
    </row>
    <row r="200" spans="1:163" ht="17.25">
      <c r="A200" s="72">
        <v>464280420</v>
      </c>
      <c r="B200" s="304" t="s">
        <v>571</v>
      </c>
      <c r="C200" s="72" t="s">
        <v>1776</v>
      </c>
      <c r="D200" s="72" t="s">
        <v>1799</v>
      </c>
      <c r="E200" s="72">
        <v>4103</v>
      </c>
      <c r="F200" s="72"/>
      <c r="G200" s="306"/>
      <c r="H200" s="306"/>
      <c r="I200" s="72">
        <v>3921</v>
      </c>
      <c r="J200" s="72">
        <v>7823.76</v>
      </c>
      <c r="K200" s="258">
        <f t="shared" si="44"/>
        <v>4143.76</v>
      </c>
      <c r="L200" s="258">
        <f t="shared" si="45"/>
        <v>7911.76</v>
      </c>
      <c r="M200" s="315">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8"/>
      <c r="AF200" s="309" t="s">
        <v>1130</v>
      </c>
      <c r="AG200" s="7" t="s">
        <v>1130</v>
      </c>
      <c r="AH200" s="72" t="s">
        <v>567</v>
      </c>
      <c r="AI200" s="7" t="s">
        <v>1130</v>
      </c>
      <c r="AJ200" s="7" t="s">
        <v>1130</v>
      </c>
      <c r="AK200" s="7" t="s">
        <v>1130</v>
      </c>
      <c r="AL200" s="7">
        <v>13014.76</v>
      </c>
      <c r="AM200" s="255">
        <v>63781</v>
      </c>
      <c r="AN200" s="258">
        <v>57</v>
      </c>
      <c r="AO200" s="306">
        <v>43</v>
      </c>
      <c r="AP200" s="306" t="str">
        <f t="shared" si="48"/>
        <v>STABLE</v>
      </c>
      <c r="AQ200" s="306"/>
      <c r="AR200" s="306"/>
      <c r="AS200" s="306"/>
      <c r="AT200" s="306"/>
      <c r="AU200" s="72" t="s">
        <v>1794</v>
      </c>
      <c r="AV200" s="310" t="s">
        <v>572</v>
      </c>
      <c r="AW200" s="304" t="s">
        <v>17</v>
      </c>
      <c r="AX200" s="311">
        <v>45575</v>
      </c>
      <c r="AY200" s="72">
        <v>36</v>
      </c>
      <c r="AZ200" s="72" t="s">
        <v>1743</v>
      </c>
      <c r="BA200" s="7" t="s">
        <v>3513</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1127</v>
      </c>
      <c r="EU200" s="7" t="s">
        <v>2543</v>
      </c>
      <c r="EV200" s="7" t="s">
        <v>1111</v>
      </c>
      <c r="EW200" s="7" t="s">
        <v>1802</v>
      </c>
      <c r="EX200" s="183" t="s">
        <v>1901</v>
      </c>
      <c r="EY200" s="313">
        <v>46177</v>
      </c>
      <c r="EZ200" s="313"/>
      <c r="FA200" s="183"/>
      <c r="FB200" s="313"/>
      <c r="FC200" s="7"/>
      <c r="FD200" s="7" t="s">
        <v>3208</v>
      </c>
      <c r="FE200" s="7">
        <f t="shared" si="53"/>
        <v>4143.76</v>
      </c>
      <c r="FF200" s="72">
        <f t="shared" si="54"/>
        <v>12014.76</v>
      </c>
      <c r="FG200" t="s">
        <v>3516</v>
      </c>
    </row>
    <row r="201" spans="1:163" ht="17.25">
      <c r="A201" s="72">
        <v>459446869</v>
      </c>
      <c r="B201" s="304" t="s">
        <v>961</v>
      </c>
      <c r="C201" s="72"/>
      <c r="D201" s="72"/>
      <c r="E201" s="72"/>
      <c r="F201" s="72"/>
      <c r="G201" s="306"/>
      <c r="H201" s="306"/>
      <c r="I201" s="72">
        <v>4361</v>
      </c>
      <c r="J201" s="72">
        <v>4310</v>
      </c>
      <c r="K201" s="258">
        <f t="shared" si="44"/>
        <v>4361</v>
      </c>
      <c r="L201" s="258">
        <f t="shared" si="45"/>
        <v>8807</v>
      </c>
      <c r="M201" s="307">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8"/>
      <c r="AF201" s="309" t="s">
        <v>1130</v>
      </c>
      <c r="AG201" s="7" t="s">
        <v>1130</v>
      </c>
      <c r="AH201" s="72" t="s">
        <v>113</v>
      </c>
      <c r="AI201" s="7" t="s">
        <v>1130</v>
      </c>
      <c r="AJ201" s="7" t="s">
        <v>1130</v>
      </c>
      <c r="AK201" s="7" t="s">
        <v>1130</v>
      </c>
      <c r="AL201" s="7">
        <v>10350</v>
      </c>
      <c r="AM201" s="255">
        <v>63314.15</v>
      </c>
      <c r="AN201" s="258">
        <v>27</v>
      </c>
      <c r="AO201" s="306">
        <v>43</v>
      </c>
      <c r="AP201" s="306" t="str">
        <f t="shared" si="48"/>
        <v>FLOW</v>
      </c>
      <c r="AQ201" s="306"/>
      <c r="AR201" s="306"/>
      <c r="AS201" s="306"/>
      <c r="AT201" s="306"/>
      <c r="AU201" s="72" t="s">
        <v>944</v>
      </c>
      <c r="AV201" s="310" t="s">
        <v>1031</v>
      </c>
      <c r="AW201" s="304" t="s">
        <v>75</v>
      </c>
      <c r="AX201" s="311">
        <v>45156</v>
      </c>
      <c r="AY201" s="72">
        <v>48</v>
      </c>
      <c r="AZ201" s="72" t="s">
        <v>1743</v>
      </c>
      <c r="BA201" s="7" t="s">
        <v>3514</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1122</v>
      </c>
      <c r="EU201" s="7" t="s">
        <v>2544</v>
      </c>
      <c r="EV201" s="7" t="s">
        <v>1111</v>
      </c>
      <c r="EW201" s="7" t="s">
        <v>1807</v>
      </c>
      <c r="EX201" s="183" t="s">
        <v>1902</v>
      </c>
      <c r="EY201" s="313">
        <v>46195</v>
      </c>
      <c r="EZ201" s="313"/>
      <c r="FA201" s="183"/>
      <c r="FB201" s="313"/>
      <c r="FC201" s="7"/>
      <c r="FD201" s="7" t="s">
        <v>3209</v>
      </c>
      <c r="FE201" s="7">
        <f t="shared" si="53"/>
        <v>4361</v>
      </c>
      <c r="FF201" s="72">
        <f t="shared" si="54"/>
        <v>8807</v>
      </c>
      <c r="FG201" t="s">
        <v>3516</v>
      </c>
    </row>
    <row r="202" spans="1:163" ht="17.25">
      <c r="A202" s="72">
        <v>463773768</v>
      </c>
      <c r="B202" s="304" t="s">
        <v>989</v>
      </c>
      <c r="C202" s="72" t="s">
        <v>1776</v>
      </c>
      <c r="D202" s="72" t="s">
        <v>3629</v>
      </c>
      <c r="E202" s="72">
        <v>4600</v>
      </c>
      <c r="F202" s="72"/>
      <c r="G202" s="306"/>
      <c r="H202" s="306"/>
      <c r="I202" s="72">
        <v>4522</v>
      </c>
      <c r="J202" s="72">
        <v>4115</v>
      </c>
      <c r="K202" s="258">
        <f t="shared" si="44"/>
        <v>4190</v>
      </c>
      <c r="L202" s="258">
        <f t="shared" si="45"/>
        <v>4216</v>
      </c>
      <c r="M202" s="307">
        <v>1</v>
      </c>
      <c r="N202" s="72" t="s">
        <v>1281</v>
      </c>
      <c r="O202" s="72" t="s">
        <v>1282</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PAID</v>
      </c>
      <c r="Z202" s="72" t="s">
        <v>1282</v>
      </c>
      <c r="AA202" s="72" t="s">
        <v>1330</v>
      </c>
      <c r="AB202" s="304" t="s">
        <v>3504</v>
      </c>
      <c r="AC202" s="72">
        <v>25</v>
      </c>
      <c r="AD202" s="72" t="s">
        <v>3020</v>
      </c>
      <c r="AE202" s="308"/>
      <c r="AF202" s="309" t="s">
        <v>1130</v>
      </c>
      <c r="AG202" s="7" t="s">
        <v>1130</v>
      </c>
      <c r="AH202" s="72" t="s">
        <v>266</v>
      </c>
      <c r="AI202" s="7" t="s">
        <v>1130</v>
      </c>
      <c r="AJ202" s="7" t="s">
        <v>1130</v>
      </c>
      <c r="AK202" s="7" t="s">
        <v>1130</v>
      </c>
      <c r="AL202" s="7">
        <v>6887</v>
      </c>
      <c r="AM202" s="255">
        <v>63257</v>
      </c>
      <c r="AN202" s="258">
        <v>27</v>
      </c>
      <c r="AO202" s="306">
        <v>43</v>
      </c>
      <c r="AP202" s="306" t="str">
        <f t="shared" si="48"/>
        <v>FLOW</v>
      </c>
      <c r="AQ202" s="306"/>
      <c r="AR202" s="306"/>
      <c r="AS202" s="306"/>
      <c r="AT202" s="306"/>
      <c r="AU202" s="72" t="s">
        <v>944</v>
      </c>
      <c r="AV202" s="310" t="s">
        <v>1058</v>
      </c>
      <c r="AW202" s="304" t="s">
        <v>1090</v>
      </c>
      <c r="AX202" s="311">
        <v>45520</v>
      </c>
      <c r="AY202" s="72">
        <v>36</v>
      </c>
      <c r="AZ202" s="72" t="s">
        <v>1743</v>
      </c>
      <c r="BA202" s="7" t="s">
        <v>3513</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v>1</v>
      </c>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5</v>
      </c>
      <c r="ES202" s="72">
        <f t="shared" si="50"/>
        <v>1</v>
      </c>
      <c r="ET202" s="72" t="s">
        <v>1114</v>
      </c>
      <c r="EU202" s="7" t="s">
        <v>2545</v>
      </c>
      <c r="EV202" s="7" t="s">
        <v>1111</v>
      </c>
      <c r="EW202" s="7" t="s">
        <v>1802</v>
      </c>
      <c r="EX202" s="183" t="s">
        <v>1903</v>
      </c>
      <c r="EY202" s="313">
        <v>46176</v>
      </c>
      <c r="EZ202" s="313"/>
      <c r="FA202" s="183"/>
      <c r="FB202" s="313"/>
      <c r="FC202" s="7"/>
      <c r="FD202" s="7" t="s">
        <v>3210</v>
      </c>
      <c r="FE202" s="7">
        <f t="shared" si="53"/>
        <v>4190</v>
      </c>
      <c r="FF202" s="72">
        <f t="shared" si="54"/>
        <v>8816</v>
      </c>
      <c r="FG202" t="s">
        <v>3516</v>
      </c>
    </row>
    <row r="203" spans="1:163" ht="17.25">
      <c r="A203" s="72">
        <v>463265509</v>
      </c>
      <c r="B203" s="304" t="s">
        <v>370</v>
      </c>
      <c r="C203" s="72"/>
      <c r="D203" s="72"/>
      <c r="E203" s="72"/>
      <c r="F203" s="72"/>
      <c r="G203" s="306"/>
      <c r="H203" s="306"/>
      <c r="I203" s="72">
        <v>4731</v>
      </c>
      <c r="J203" s="72">
        <v>4705</v>
      </c>
      <c r="K203" s="258">
        <f t="shared" si="44"/>
        <v>4828</v>
      </c>
      <c r="L203" s="258">
        <f t="shared" si="45"/>
        <v>9678</v>
      </c>
      <c r="M203" s="307">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8"/>
      <c r="AF203" s="309" t="s">
        <v>1130</v>
      </c>
      <c r="AG203" s="7" t="s">
        <v>1130</v>
      </c>
      <c r="AH203" s="72" t="s">
        <v>371</v>
      </c>
      <c r="AI203" s="7" t="s">
        <v>1130</v>
      </c>
      <c r="AJ203" s="7" t="s">
        <v>1130</v>
      </c>
      <c r="AK203" s="7" t="s">
        <v>1130</v>
      </c>
      <c r="AL203" s="7">
        <v>6628</v>
      </c>
      <c r="AM203" s="255">
        <v>63226</v>
      </c>
      <c r="AN203" s="258">
        <v>27</v>
      </c>
      <c r="AO203" s="306">
        <v>43</v>
      </c>
      <c r="AP203" s="306" t="str">
        <f t="shared" si="48"/>
        <v>FLOW</v>
      </c>
      <c r="AQ203" s="306"/>
      <c r="AR203" s="306"/>
      <c r="AS203" s="306"/>
      <c r="AT203" s="306"/>
      <c r="AU203" s="72" t="s">
        <v>1794</v>
      </c>
      <c r="AV203" s="310" t="s">
        <v>372</v>
      </c>
      <c r="AW203" s="304" t="s">
        <v>373</v>
      </c>
      <c r="AX203" s="311">
        <v>45464</v>
      </c>
      <c r="AY203" s="72">
        <v>36</v>
      </c>
      <c r="AZ203" s="72" t="s">
        <v>1743</v>
      </c>
      <c r="BA203" s="7" t="s">
        <v>3514</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3</v>
      </c>
      <c r="ES203" s="72">
        <f t="shared" si="50"/>
        <v>1</v>
      </c>
      <c r="ET203" s="72" t="s">
        <v>1125</v>
      </c>
      <c r="EU203" s="7" t="s">
        <v>2546</v>
      </c>
      <c r="EV203" s="7" t="s">
        <v>1111</v>
      </c>
      <c r="EW203" s="7" t="s">
        <v>1802</v>
      </c>
      <c r="EX203" s="183" t="s">
        <v>1904</v>
      </c>
      <c r="EY203" s="313">
        <v>46178</v>
      </c>
      <c r="EZ203" s="313"/>
      <c r="FA203" s="183"/>
      <c r="FB203" s="313"/>
      <c r="FC203" s="7" t="s">
        <v>3624</v>
      </c>
      <c r="FD203" s="7" t="s">
        <v>3211</v>
      </c>
      <c r="FE203" s="7">
        <f t="shared" si="53"/>
        <v>4828</v>
      </c>
      <c r="FF203" s="72">
        <f t="shared" si="54"/>
        <v>9678</v>
      </c>
      <c r="FG203" t="s">
        <v>3516</v>
      </c>
    </row>
    <row r="204" spans="1:163" ht="17.25">
      <c r="A204" s="72">
        <v>464432247</v>
      </c>
      <c r="B204" s="304" t="s">
        <v>106</v>
      </c>
      <c r="C204" s="72"/>
      <c r="D204" s="72"/>
      <c r="E204" s="72"/>
      <c r="F204" s="72"/>
      <c r="G204" s="306"/>
      <c r="H204" s="306"/>
      <c r="I204" s="72">
        <v>5821</v>
      </c>
      <c r="J204" s="72">
        <v>34926</v>
      </c>
      <c r="K204" s="258">
        <f t="shared" si="44"/>
        <v>7323</v>
      </c>
      <c r="L204" s="258">
        <f t="shared" si="45"/>
        <v>42799</v>
      </c>
      <c r="M204" s="315">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8"/>
      <c r="AF204" s="309" t="s">
        <v>1798</v>
      </c>
      <c r="AG204" s="7" t="s">
        <v>1130</v>
      </c>
      <c r="AH204" s="72" t="s">
        <v>1768</v>
      </c>
      <c r="AI204" s="7" t="s">
        <v>1130</v>
      </c>
      <c r="AJ204" s="7" t="s">
        <v>1130</v>
      </c>
      <c r="AK204" s="7" t="s">
        <v>1130</v>
      </c>
      <c r="AL204" s="7">
        <v>40027.71</v>
      </c>
      <c r="AM204" s="255">
        <v>63198</v>
      </c>
      <c r="AN204" s="258">
        <v>178</v>
      </c>
      <c r="AO204" s="306">
        <v>194</v>
      </c>
      <c r="AP204" s="306" t="str">
        <f t="shared" si="48"/>
        <v>FLOW</v>
      </c>
      <c r="AQ204" s="306"/>
      <c r="AR204" s="306"/>
      <c r="AS204" s="306"/>
      <c r="AT204" s="306"/>
      <c r="AU204" s="72" t="s">
        <v>944</v>
      </c>
      <c r="AV204" s="310" t="s">
        <v>107</v>
      </c>
      <c r="AW204" s="304" t="s">
        <v>108</v>
      </c>
      <c r="AX204" s="311">
        <v>45589</v>
      </c>
      <c r="AY204" s="72">
        <v>24</v>
      </c>
      <c r="AZ204" s="72" t="s">
        <v>1743</v>
      </c>
      <c r="BA204" s="7" t="s">
        <v>3514</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1121</v>
      </c>
      <c r="EU204" s="7" t="s">
        <v>2547</v>
      </c>
      <c r="EV204" s="7" t="s">
        <v>1111</v>
      </c>
      <c r="EW204" s="7" t="s">
        <v>1804</v>
      </c>
      <c r="EX204" s="183" t="s">
        <v>1812</v>
      </c>
      <c r="EY204" s="313">
        <v>46178</v>
      </c>
      <c r="EZ204" s="313"/>
      <c r="FA204" s="183"/>
      <c r="FB204" s="313"/>
      <c r="FC204" s="7"/>
      <c r="FD204" s="7" t="s">
        <v>3212</v>
      </c>
      <c r="FE204" s="7">
        <f t="shared" si="53"/>
        <v>7323</v>
      </c>
      <c r="FF204" s="72">
        <f t="shared" si="54"/>
        <v>42799</v>
      </c>
      <c r="FG204" t="s">
        <v>3516</v>
      </c>
    </row>
    <row r="205" spans="1:163" ht="17.25">
      <c r="A205" s="72">
        <v>465200754</v>
      </c>
      <c r="B205" s="304" t="s">
        <v>715</v>
      </c>
      <c r="C205" s="72" t="s">
        <v>1776</v>
      </c>
      <c r="D205" s="72" t="s">
        <v>3017</v>
      </c>
      <c r="E205" s="72">
        <v>4270</v>
      </c>
      <c r="F205" s="72"/>
      <c r="G205" s="306"/>
      <c r="H205" s="306" t="s">
        <v>1142</v>
      </c>
      <c r="I205" s="72">
        <v>3616</v>
      </c>
      <c r="J205" s="72">
        <v>3616</v>
      </c>
      <c r="K205" s="258">
        <f t="shared" si="44"/>
        <v>3707</v>
      </c>
      <c r="L205" s="258">
        <f t="shared" si="45"/>
        <v>2962</v>
      </c>
      <c r="M205" s="307">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8"/>
      <c r="AF205" s="309" t="s">
        <v>1130</v>
      </c>
      <c r="AG205" s="7" t="s">
        <v>1130</v>
      </c>
      <c r="AH205" s="72" t="s">
        <v>714</v>
      </c>
      <c r="AI205" s="7" t="s">
        <v>1130</v>
      </c>
      <c r="AJ205" s="7" t="s">
        <v>1130</v>
      </c>
      <c r="AK205" s="7" t="s">
        <v>1130</v>
      </c>
      <c r="AL205" s="7">
        <v>7625.54</v>
      </c>
      <c r="AM205" s="255">
        <v>63099</v>
      </c>
      <c r="AN205" s="258">
        <v>27</v>
      </c>
      <c r="AO205" s="306">
        <v>12</v>
      </c>
      <c r="AP205" s="306" t="str">
        <f t="shared" si="48"/>
        <v>STABLE</v>
      </c>
      <c r="AQ205" s="306"/>
      <c r="AR205" s="306"/>
      <c r="AS205" s="306"/>
      <c r="AT205" s="306"/>
      <c r="AU205" s="72" t="s">
        <v>1794</v>
      </c>
      <c r="AV205" s="310" t="s">
        <v>716</v>
      </c>
      <c r="AW205" s="304" t="s">
        <v>659</v>
      </c>
      <c r="AX205" s="311">
        <v>45670</v>
      </c>
      <c r="AY205" s="72">
        <v>36</v>
      </c>
      <c r="AZ205" s="72" t="s">
        <v>1743</v>
      </c>
      <c r="BA205" s="7" t="s">
        <v>3513</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1127</v>
      </c>
      <c r="EU205" s="7" t="s">
        <v>2548</v>
      </c>
      <c r="EV205" s="7" t="s">
        <v>1111</v>
      </c>
      <c r="EW205" s="7" t="s">
        <v>1830</v>
      </c>
      <c r="EX205" s="183" t="s">
        <v>1891</v>
      </c>
      <c r="EY205" s="313">
        <v>46177</v>
      </c>
      <c r="EZ205" s="313"/>
      <c r="FA205" s="183"/>
      <c r="FB205" s="313"/>
      <c r="FC205" s="7"/>
      <c r="FD205" s="7" t="s">
        <v>3123</v>
      </c>
      <c r="FE205" s="7">
        <f t="shared" si="53"/>
        <v>3707</v>
      </c>
      <c r="FF205" s="72">
        <f t="shared" si="54"/>
        <v>7232</v>
      </c>
      <c r="FG205" t="s">
        <v>3516</v>
      </c>
    </row>
    <row r="206" spans="1:163" ht="17.25">
      <c r="A206" s="72">
        <v>462376506</v>
      </c>
      <c r="B206" s="304" t="s">
        <v>2139</v>
      </c>
      <c r="C206" s="72" t="s">
        <v>1776</v>
      </c>
      <c r="D206" s="72" t="s">
        <v>3518</v>
      </c>
      <c r="E206" s="72">
        <v>3208</v>
      </c>
      <c r="F206" s="72"/>
      <c r="G206" s="306"/>
      <c r="H206" s="306"/>
      <c r="I206" s="72">
        <v>3208</v>
      </c>
      <c r="J206" s="72">
        <v>2105</v>
      </c>
      <c r="K206" s="258">
        <f t="shared" si="44"/>
        <v>2148</v>
      </c>
      <c r="L206" s="258">
        <f t="shared" si="45"/>
        <v>2185</v>
      </c>
      <c r="M206" s="307">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8"/>
      <c r="AF206" s="309"/>
      <c r="AG206" s="7"/>
      <c r="AH206" s="72" t="s">
        <v>709</v>
      </c>
      <c r="AI206" s="7"/>
      <c r="AJ206" s="7"/>
      <c r="AK206" s="7"/>
      <c r="AL206" s="7">
        <v>8448</v>
      </c>
      <c r="AM206" s="255">
        <v>62984</v>
      </c>
      <c r="AN206" s="258">
        <v>27</v>
      </c>
      <c r="AO206" s="306">
        <v>12</v>
      </c>
      <c r="AP206" s="306" t="str">
        <f t="shared" si="48"/>
        <v>STABLE</v>
      </c>
      <c r="AQ206" s="306"/>
      <c r="AR206" s="306"/>
      <c r="AS206" s="306"/>
      <c r="AT206" s="306"/>
      <c r="AU206" s="72" t="s">
        <v>1130</v>
      </c>
      <c r="AV206" s="310" t="s">
        <v>2283</v>
      </c>
      <c r="AW206" s="304" t="s">
        <v>108</v>
      </c>
      <c r="AX206" s="311">
        <v>45379</v>
      </c>
      <c r="AY206" s="72">
        <v>48</v>
      </c>
      <c r="AZ206" s="72" t="s">
        <v>2058</v>
      </c>
      <c r="BA206" s="7" t="s">
        <v>3513</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1128</v>
      </c>
      <c r="EU206" s="7" t="s">
        <v>2549</v>
      </c>
      <c r="EV206" s="7" t="s">
        <v>1111</v>
      </c>
      <c r="EW206" s="7" t="s">
        <v>1807</v>
      </c>
      <c r="EX206" s="183" t="s">
        <v>3579</v>
      </c>
      <c r="EY206" s="313">
        <v>46189</v>
      </c>
      <c r="EZ206" s="313"/>
      <c r="FA206" s="183"/>
      <c r="FB206" s="313"/>
      <c r="FC206" s="7"/>
      <c r="FD206" s="7" t="s">
        <v>3213</v>
      </c>
      <c r="FE206" s="7">
        <f t="shared" si="53"/>
        <v>2148</v>
      </c>
      <c r="FF206" s="72">
        <f t="shared" si="54"/>
        <v>5393</v>
      </c>
      <c r="FG206" t="s">
        <v>3516</v>
      </c>
    </row>
    <row r="207" spans="1:163" ht="17.25">
      <c r="A207" s="72">
        <v>467586191</v>
      </c>
      <c r="B207" s="304" t="s">
        <v>2085</v>
      </c>
      <c r="C207" s="72" t="s">
        <v>1800</v>
      </c>
      <c r="D207" s="72" t="s">
        <v>3499</v>
      </c>
      <c r="E207" s="72">
        <v>4776</v>
      </c>
      <c r="F207" s="72"/>
      <c r="G207" s="306"/>
      <c r="H207" s="306"/>
      <c r="I207" s="72">
        <v>4704</v>
      </c>
      <c r="J207" s="72">
        <v>4704</v>
      </c>
      <c r="K207" s="258">
        <f t="shared" si="44"/>
        <v>4768</v>
      </c>
      <c r="L207" s="258">
        <f t="shared" si="45"/>
        <v>4785</v>
      </c>
      <c r="M207" s="307">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8"/>
      <c r="AF207" s="309"/>
      <c r="AG207" s="7"/>
      <c r="AH207" s="72" t="s">
        <v>241</v>
      </c>
      <c r="AI207" s="7"/>
      <c r="AJ207" s="7"/>
      <c r="AK207" s="7"/>
      <c r="AL207" s="7">
        <v>6117</v>
      </c>
      <c r="AM207" s="255">
        <v>62966</v>
      </c>
      <c r="AN207" s="258">
        <v>27</v>
      </c>
      <c r="AO207" s="306">
        <v>12</v>
      </c>
      <c r="AP207" s="306" t="str">
        <f t="shared" si="48"/>
        <v>STABLE</v>
      </c>
      <c r="AQ207" s="306"/>
      <c r="AR207" s="306"/>
      <c r="AS207" s="306"/>
      <c r="AT207" s="306"/>
      <c r="AU207" s="72" t="s">
        <v>1130</v>
      </c>
      <c r="AV207" s="310" t="s">
        <v>2231</v>
      </c>
      <c r="AW207" s="304" t="s">
        <v>2327</v>
      </c>
      <c r="AX207" s="311">
        <v>46035</v>
      </c>
      <c r="AY207" s="72">
        <v>18</v>
      </c>
      <c r="AZ207" s="72" t="s">
        <v>2058</v>
      </c>
      <c r="BA207" s="7" t="s">
        <v>3513</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1114</v>
      </c>
      <c r="EU207" s="7" t="s">
        <v>2550</v>
      </c>
      <c r="EV207" s="7" t="s">
        <v>1111</v>
      </c>
      <c r="EW207" s="7" t="s">
        <v>1809</v>
      </c>
      <c r="EX207" s="183" t="s">
        <v>3580</v>
      </c>
      <c r="EY207" s="313">
        <v>46185</v>
      </c>
      <c r="EZ207" s="313"/>
      <c r="FA207" s="183"/>
      <c r="FB207" s="313"/>
      <c r="FC207" s="7"/>
      <c r="FD207" s="7" t="s">
        <v>3201</v>
      </c>
      <c r="FE207" s="7">
        <f t="shared" si="53"/>
        <v>4768</v>
      </c>
      <c r="FF207" s="72">
        <f t="shared" si="54"/>
        <v>9561</v>
      </c>
      <c r="FG207" t="s">
        <v>3516</v>
      </c>
    </row>
    <row r="208" spans="1:163" ht="17.25">
      <c r="A208" s="72">
        <v>464426955</v>
      </c>
      <c r="B208" s="304" t="s">
        <v>1525</v>
      </c>
      <c r="C208" s="72" t="s">
        <v>1776</v>
      </c>
      <c r="D208" s="72" t="s">
        <v>1801</v>
      </c>
      <c r="E208" s="72">
        <v>23000</v>
      </c>
      <c r="F208" s="72"/>
      <c r="G208" s="306"/>
      <c r="H208" s="306" t="s">
        <v>1142</v>
      </c>
      <c r="I208" s="72">
        <v>3523</v>
      </c>
      <c r="J208" s="72">
        <v>13305</v>
      </c>
      <c r="K208" s="258">
        <f t="shared" si="44"/>
        <v>3702</v>
      </c>
      <c r="L208" s="258">
        <f t="shared" si="45"/>
        <v>-6172</v>
      </c>
      <c r="M208" s="315">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8"/>
      <c r="AF208" s="309" t="s">
        <v>1798</v>
      </c>
      <c r="AG208" s="7" t="s">
        <v>1130</v>
      </c>
      <c r="AH208" s="72" t="s">
        <v>698</v>
      </c>
      <c r="AI208" s="7" t="s">
        <v>1130</v>
      </c>
      <c r="AJ208" s="7" t="s">
        <v>1130</v>
      </c>
      <c r="AK208" s="7" t="s">
        <v>1130</v>
      </c>
      <c r="AL208" s="7">
        <v>18771</v>
      </c>
      <c r="AM208" s="255">
        <v>62753</v>
      </c>
      <c r="AN208" s="258">
        <v>116</v>
      </c>
      <c r="AO208" s="306">
        <v>0</v>
      </c>
      <c r="AP208" s="306" t="str">
        <f t="shared" si="48"/>
        <v>RB</v>
      </c>
      <c r="AQ208" s="306"/>
      <c r="AR208" s="306"/>
      <c r="AS208" s="306"/>
      <c r="AT208" s="306"/>
      <c r="AU208" s="72" t="s">
        <v>944</v>
      </c>
      <c r="AV208" s="310" t="s">
        <v>1638</v>
      </c>
      <c r="AW208" s="304" t="s">
        <v>102</v>
      </c>
      <c r="AX208" s="311">
        <v>45589</v>
      </c>
      <c r="AY208" s="72">
        <v>36</v>
      </c>
      <c r="AZ208" s="72" t="s">
        <v>1743</v>
      </c>
      <c r="BA208" s="7" t="s">
        <v>3513</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1128</v>
      </c>
      <c r="EU208" s="7" t="s">
        <v>2551</v>
      </c>
      <c r="EV208" s="7" t="s">
        <v>1111</v>
      </c>
      <c r="EW208" s="7" t="s">
        <v>1802</v>
      </c>
      <c r="EX208" s="183" t="s">
        <v>1905</v>
      </c>
      <c r="EY208" s="313">
        <v>46179</v>
      </c>
      <c r="EZ208" s="313"/>
      <c r="FA208" s="183"/>
      <c r="FB208" s="313"/>
      <c r="FC208" s="7" t="s">
        <v>3623</v>
      </c>
      <c r="FD208" s="7" t="s">
        <v>3123</v>
      </c>
      <c r="FE208" s="7">
        <f t="shared" si="53"/>
        <v>3702</v>
      </c>
      <c r="FF208" s="72">
        <f t="shared" si="54"/>
        <v>16828</v>
      </c>
      <c r="FG208" t="s">
        <v>3516</v>
      </c>
    </row>
    <row r="209" spans="1:163" ht="17.25">
      <c r="A209" s="72">
        <v>456405006</v>
      </c>
      <c r="B209" s="304" t="s">
        <v>1526</v>
      </c>
      <c r="C209" s="72"/>
      <c r="D209" s="72"/>
      <c r="E209" s="72"/>
      <c r="F209" s="72"/>
      <c r="G209" s="306"/>
      <c r="H209" s="306"/>
      <c r="I209" s="72">
        <v>5277</v>
      </c>
      <c r="J209" s="72">
        <v>26377</v>
      </c>
      <c r="K209" s="258">
        <f t="shared" si="44"/>
        <v>6012</v>
      </c>
      <c r="L209" s="258">
        <f t="shared" si="45"/>
        <v>32748</v>
      </c>
      <c r="M209" s="315">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8"/>
      <c r="AF209" s="309" t="s">
        <v>1798</v>
      </c>
      <c r="AG209" s="7" t="s">
        <v>1130</v>
      </c>
      <c r="AH209" s="72" t="s">
        <v>678</v>
      </c>
      <c r="AI209" s="7" t="s">
        <v>1130</v>
      </c>
      <c r="AJ209" s="7" t="s">
        <v>1130</v>
      </c>
      <c r="AK209" s="7" t="s">
        <v>1130</v>
      </c>
      <c r="AL209" s="7">
        <v>33387</v>
      </c>
      <c r="AM209" s="255">
        <v>62600.72</v>
      </c>
      <c r="AN209" s="258">
        <v>147</v>
      </c>
      <c r="AO209" s="306">
        <v>163</v>
      </c>
      <c r="AP209" s="306" t="str">
        <f t="shared" si="48"/>
        <v>FLOW</v>
      </c>
      <c r="AQ209" s="306"/>
      <c r="AR209" s="306"/>
      <c r="AS209" s="306"/>
      <c r="AT209" s="306"/>
      <c r="AU209" s="72" t="s">
        <v>944</v>
      </c>
      <c r="AV209" s="310" t="s">
        <v>1639</v>
      </c>
      <c r="AW209" s="304" t="s">
        <v>75</v>
      </c>
      <c r="AX209" s="311">
        <v>44942</v>
      </c>
      <c r="AY209" s="72">
        <v>48</v>
      </c>
      <c r="AZ209" s="72" t="s">
        <v>1743</v>
      </c>
      <c r="BA209" s="7" t="s">
        <v>3513</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1120</v>
      </c>
      <c r="EU209" s="7" t="s">
        <v>2552</v>
      </c>
      <c r="EV209" s="7" t="s">
        <v>1111</v>
      </c>
      <c r="EW209" s="7" t="s">
        <v>1809</v>
      </c>
      <c r="EX209" s="183" t="s">
        <v>1906</v>
      </c>
      <c r="EY209" s="313">
        <v>46177</v>
      </c>
      <c r="EZ209" s="313"/>
      <c r="FA209" s="183"/>
      <c r="FB209" s="313"/>
      <c r="FC209" s="7"/>
      <c r="FD209" s="7" t="s">
        <v>3214</v>
      </c>
      <c r="FE209" s="7">
        <f t="shared" si="53"/>
        <v>6012</v>
      </c>
      <c r="FF209" s="72">
        <f t="shared" si="54"/>
        <v>32748</v>
      </c>
      <c r="FG209" t="s">
        <v>3516</v>
      </c>
    </row>
    <row r="210" spans="1:163" ht="17.25">
      <c r="A210" s="72">
        <v>465149328</v>
      </c>
      <c r="B210" s="304" t="s">
        <v>1527</v>
      </c>
      <c r="C210" s="72"/>
      <c r="D210" s="72"/>
      <c r="E210" s="72"/>
      <c r="F210" s="72"/>
      <c r="G210" s="306"/>
      <c r="H210" s="306"/>
      <c r="I210" s="72">
        <v>3579</v>
      </c>
      <c r="J210" s="72">
        <v>3578</v>
      </c>
      <c r="K210" s="258">
        <f t="shared" si="44"/>
        <v>3653</v>
      </c>
      <c r="L210" s="258">
        <f t="shared" si="45"/>
        <v>7295</v>
      </c>
      <c r="M210" s="307">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24</v>
      </c>
      <c r="AD210" s="72" t="s">
        <v>3020</v>
      </c>
      <c r="AE210" s="308"/>
      <c r="AF210" s="309" t="s">
        <v>1130</v>
      </c>
      <c r="AG210" s="7" t="s">
        <v>1130</v>
      </c>
      <c r="AH210" s="72" t="s">
        <v>781</v>
      </c>
      <c r="AI210" s="7" t="s">
        <v>1130</v>
      </c>
      <c r="AJ210" s="7" t="s">
        <v>1130</v>
      </c>
      <c r="AK210" s="7" t="s">
        <v>1130</v>
      </c>
      <c r="AL210" s="7">
        <v>4408.99</v>
      </c>
      <c r="AM210" s="255">
        <v>62455</v>
      </c>
      <c r="AN210" s="258">
        <v>27</v>
      </c>
      <c r="AO210" s="306">
        <v>43</v>
      </c>
      <c r="AP210" s="306" t="str">
        <f t="shared" si="48"/>
        <v>FLOW</v>
      </c>
      <c r="AQ210" s="306"/>
      <c r="AR210" s="306"/>
      <c r="AS210" s="306"/>
      <c r="AT210" s="306"/>
      <c r="AU210" s="72" t="s">
        <v>1794</v>
      </c>
      <c r="AV210" s="310"/>
      <c r="AW210" s="304" t="s">
        <v>1731</v>
      </c>
      <c r="AX210" s="311">
        <v>45664</v>
      </c>
      <c r="AY210" s="72">
        <v>36</v>
      </c>
      <c r="AZ210" s="72" t="s">
        <v>1743</v>
      </c>
      <c r="BA210" s="7" t="s">
        <v>3513</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1117</v>
      </c>
      <c r="EU210" s="7" t="s">
        <v>2553</v>
      </c>
      <c r="EV210" s="7" t="s">
        <v>1111</v>
      </c>
      <c r="EW210" s="7" t="s">
        <v>1802</v>
      </c>
      <c r="EX210" s="183" t="s">
        <v>1897</v>
      </c>
      <c r="EY210" s="313">
        <v>46180</v>
      </c>
      <c r="EZ210" s="313"/>
      <c r="FA210" s="183"/>
      <c r="FB210" s="313"/>
      <c r="FC210" s="7"/>
      <c r="FD210" s="7" t="s">
        <v>3215</v>
      </c>
      <c r="FE210" s="7">
        <f t="shared" si="53"/>
        <v>3653</v>
      </c>
      <c r="FF210" s="72">
        <f t="shared" si="54"/>
        <v>7295</v>
      </c>
      <c r="FG210" t="s">
        <v>3516</v>
      </c>
    </row>
    <row r="211" spans="1:163" ht="17.25">
      <c r="A211" s="72">
        <v>467657607</v>
      </c>
      <c r="B211" s="304" t="s">
        <v>2091</v>
      </c>
      <c r="C211" s="72"/>
      <c r="D211" s="72"/>
      <c r="E211" s="72"/>
      <c r="F211" s="72"/>
      <c r="G211" s="306"/>
      <c r="H211" s="306" t="s">
        <v>3620</v>
      </c>
      <c r="I211" s="72">
        <v>3498</v>
      </c>
      <c r="J211" s="72">
        <v>894.54</v>
      </c>
      <c r="K211" s="258">
        <f t="shared" ref="K211:K216" si="57">IF((J211+R211)&lt;=I211+R211,(J211+R211),((I211-(I211*(M211+1)-(I211+J211)))+R211))</f>
        <v>894.54</v>
      </c>
      <c r="L211" s="258">
        <f t="shared" si="45"/>
        <v>4415.54</v>
      </c>
      <c r="M211" s="307">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8"/>
      <c r="AF211" s="309"/>
      <c r="AG211" s="7"/>
      <c r="AH211" s="72" t="s">
        <v>2186</v>
      </c>
      <c r="AI211" s="7"/>
      <c r="AJ211" s="7"/>
      <c r="AK211" s="7"/>
      <c r="AL211" s="7">
        <v>1344.54</v>
      </c>
      <c r="AM211" s="255">
        <v>62185.54</v>
      </c>
      <c r="AN211" s="258">
        <v>27</v>
      </c>
      <c r="AO211" s="306">
        <v>43</v>
      </c>
      <c r="AP211" s="306" t="str">
        <f t="shared" si="48"/>
        <v>FLOW</v>
      </c>
      <c r="AQ211" s="306"/>
      <c r="AR211" s="306"/>
      <c r="AS211" s="306"/>
      <c r="AT211" s="306"/>
      <c r="AU211" s="72" t="s">
        <v>1130</v>
      </c>
      <c r="AV211" s="310" t="s">
        <v>2237</v>
      </c>
      <c r="AW211" s="304" t="s">
        <v>239</v>
      </c>
      <c r="AX211" s="311">
        <v>46049</v>
      </c>
      <c r="AY211" s="72">
        <v>24</v>
      </c>
      <c r="AZ211" s="72" t="s">
        <v>2058</v>
      </c>
      <c r="BA211" s="7" t="s">
        <v>3513</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1127</v>
      </c>
      <c r="EU211" s="7" t="s">
        <v>2554</v>
      </c>
      <c r="EV211" s="7" t="s">
        <v>1111</v>
      </c>
      <c r="EW211" s="7" t="s">
        <v>1830</v>
      </c>
      <c r="EX211" s="183" t="s">
        <v>1891</v>
      </c>
      <c r="EY211" s="313">
        <v>46186</v>
      </c>
      <c r="EZ211" s="313"/>
      <c r="FA211" s="183"/>
      <c r="FB211" s="313"/>
      <c r="FC211" s="7"/>
      <c r="FD211" s="7" t="s">
        <v>1247</v>
      </c>
      <c r="FE211" s="7">
        <f t="shared" si="53"/>
        <v>894.54</v>
      </c>
      <c r="FF211" s="72">
        <f t="shared" si="54"/>
        <v>4415.54</v>
      </c>
      <c r="FG211" t="s">
        <v>3516</v>
      </c>
    </row>
    <row r="212" spans="1:163" ht="17.25">
      <c r="A212" s="72">
        <v>464800548</v>
      </c>
      <c r="B212" s="304" t="s">
        <v>2176</v>
      </c>
      <c r="C212" s="72"/>
      <c r="D212" s="72"/>
      <c r="E212" s="72"/>
      <c r="F212" s="72"/>
      <c r="G212" s="306"/>
      <c r="H212" s="306" t="s">
        <v>2351</v>
      </c>
      <c r="I212" s="72">
        <v>3679</v>
      </c>
      <c r="J212" s="72">
        <v>3574.8</v>
      </c>
      <c r="K212" s="258">
        <f t="shared" si="57"/>
        <v>3574.8</v>
      </c>
      <c r="L212" s="258">
        <f t="shared" si="45"/>
        <v>7253.8</v>
      </c>
      <c r="M212" s="307">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8"/>
      <c r="AF212" s="309"/>
      <c r="AG212" s="7"/>
      <c r="AH212" s="72" t="s">
        <v>909</v>
      </c>
      <c r="AI212" s="7"/>
      <c r="AJ212" s="7"/>
      <c r="AK212" s="7"/>
      <c r="AL212" s="7">
        <v>4024.8</v>
      </c>
      <c r="AM212" s="255">
        <v>62146</v>
      </c>
      <c r="AN212" s="258">
        <v>27</v>
      </c>
      <c r="AO212" s="306">
        <v>0</v>
      </c>
      <c r="AP212" s="306" t="str">
        <f t="shared" si="48"/>
        <v>RB</v>
      </c>
      <c r="AQ212" s="306"/>
      <c r="AR212" s="306"/>
      <c r="AS212" s="306"/>
      <c r="AT212" s="306"/>
      <c r="AU212" s="72" t="s">
        <v>1130</v>
      </c>
      <c r="AV212" s="310" t="s">
        <v>2318</v>
      </c>
      <c r="AW212" s="304" t="s">
        <v>1082</v>
      </c>
      <c r="AX212" s="311">
        <v>45624</v>
      </c>
      <c r="AY212" s="72">
        <v>36</v>
      </c>
      <c r="AZ212" s="72" t="s">
        <v>2058</v>
      </c>
      <c r="BA212" s="7" t="s">
        <v>3514</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1126</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3516</v>
      </c>
    </row>
    <row r="213" spans="1:163" ht="17.25">
      <c r="A213" s="72">
        <v>464296467</v>
      </c>
      <c r="B213" s="304" t="s">
        <v>844</v>
      </c>
      <c r="C213" s="72" t="s">
        <v>1776</v>
      </c>
      <c r="D213" s="72" t="s">
        <v>1743</v>
      </c>
      <c r="E213" s="72">
        <v>3003</v>
      </c>
      <c r="F213" s="72"/>
      <c r="G213" s="306"/>
      <c r="H213" s="306"/>
      <c r="I213" s="72">
        <v>3592</v>
      </c>
      <c r="J213" s="72">
        <v>9888</v>
      </c>
      <c r="K213" s="258">
        <f t="shared" si="57"/>
        <v>3054</v>
      </c>
      <c r="L213" s="258">
        <f t="shared" si="45"/>
        <v>10870</v>
      </c>
      <c r="M213" s="315">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3541</v>
      </c>
      <c r="AC213" s="72"/>
      <c r="AD213" s="72" t="s">
        <v>3023</v>
      </c>
      <c r="AE213" s="308"/>
      <c r="AF213" s="309" t="s">
        <v>1798</v>
      </c>
      <c r="AG213" s="7" t="s">
        <v>1130</v>
      </c>
      <c r="AH213" s="72" t="s">
        <v>835</v>
      </c>
      <c r="AI213" s="7" t="s">
        <v>1130</v>
      </c>
      <c r="AJ213" s="7" t="s">
        <v>1130</v>
      </c>
      <c r="AK213" s="7" t="s">
        <v>1130</v>
      </c>
      <c r="AL213" s="7">
        <v>12540.58</v>
      </c>
      <c r="AM213" s="255">
        <v>61224</v>
      </c>
      <c r="AN213" s="258">
        <v>88</v>
      </c>
      <c r="AO213" s="306">
        <v>73</v>
      </c>
      <c r="AP213" s="306" t="str">
        <f t="shared" si="48"/>
        <v>STABLE</v>
      </c>
      <c r="AQ213" s="306"/>
      <c r="AR213" s="306"/>
      <c r="AS213" s="306"/>
      <c r="AT213" s="306"/>
      <c r="AU213" s="72" t="s">
        <v>1794</v>
      </c>
      <c r="AV213" s="310" t="s">
        <v>845</v>
      </c>
      <c r="AW213" s="304" t="s">
        <v>846</v>
      </c>
      <c r="AX213" s="311">
        <v>45577</v>
      </c>
      <c r="AY213" s="72">
        <v>36</v>
      </c>
      <c r="AZ213" s="72" t="s">
        <v>1743</v>
      </c>
      <c r="BA213" s="7" t="s">
        <v>3513</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1114</v>
      </c>
      <c r="EU213" s="7" t="s">
        <v>2555</v>
      </c>
      <c r="EV213" s="7" t="s">
        <v>1111</v>
      </c>
      <c r="EW213" s="7" t="s">
        <v>1849</v>
      </c>
      <c r="EX213" s="183" t="s">
        <v>1907</v>
      </c>
      <c r="EY213" s="313">
        <v>46174</v>
      </c>
      <c r="EZ213" s="313"/>
      <c r="FA213" s="183"/>
      <c r="FB213" s="313"/>
      <c r="FC213" s="7"/>
      <c r="FD213" s="7" t="s">
        <v>3216</v>
      </c>
      <c r="FE213" s="7">
        <f t="shared" si="53"/>
        <v>3054</v>
      </c>
      <c r="FF213" s="72">
        <f t="shared" si="54"/>
        <v>13873</v>
      </c>
      <c r="FG213" t="s">
        <v>3516</v>
      </c>
    </row>
    <row r="214" spans="1:163" ht="17.25">
      <c r="A214" s="72">
        <v>464470565</v>
      </c>
      <c r="B214" s="304" t="s">
        <v>747</v>
      </c>
      <c r="C214" s="72" t="s">
        <v>1776</v>
      </c>
      <c r="D214" s="72" t="s">
        <v>3026</v>
      </c>
      <c r="E214" s="72">
        <f>4000+100</f>
        <v>4100</v>
      </c>
      <c r="F214" s="72"/>
      <c r="G214" s="306"/>
      <c r="H214" s="306"/>
      <c r="I214" s="72">
        <v>3938</v>
      </c>
      <c r="J214" s="72">
        <v>3925</v>
      </c>
      <c r="K214" s="258">
        <f t="shared" si="57"/>
        <v>4052</v>
      </c>
      <c r="L214" s="258">
        <f t="shared" si="45"/>
        <v>3919</v>
      </c>
      <c r="M214" s="307">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8"/>
      <c r="AF214" s="309" t="s">
        <v>1130</v>
      </c>
      <c r="AG214" s="7" t="s">
        <v>1130</v>
      </c>
      <c r="AH214" s="72" t="s">
        <v>743</v>
      </c>
      <c r="AI214" s="7" t="s">
        <v>1130</v>
      </c>
      <c r="AJ214" s="7" t="s">
        <v>1130</v>
      </c>
      <c r="AK214" s="7" t="s">
        <v>1130</v>
      </c>
      <c r="AL214" s="7">
        <v>10115</v>
      </c>
      <c r="AM214" s="255">
        <v>61220</v>
      </c>
      <c r="AN214" s="258">
        <v>27</v>
      </c>
      <c r="AO214" s="306">
        <v>12</v>
      </c>
      <c r="AP214" s="306" t="str">
        <f t="shared" si="48"/>
        <v>STABLE</v>
      </c>
      <c r="AQ214" s="306"/>
      <c r="AR214" s="306"/>
      <c r="AS214" s="306"/>
      <c r="AT214" s="306"/>
      <c r="AU214" s="72" t="s">
        <v>1794</v>
      </c>
      <c r="AV214" s="310" t="s">
        <v>748</v>
      </c>
      <c r="AW214" s="304" t="s">
        <v>157</v>
      </c>
      <c r="AX214" s="311">
        <v>45593</v>
      </c>
      <c r="AY214" s="72">
        <v>36</v>
      </c>
      <c r="AZ214" s="72" t="s">
        <v>1743</v>
      </c>
      <c r="BA214" s="7" t="s">
        <v>3513</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1120</v>
      </c>
      <c r="EU214" s="7" t="s">
        <v>2556</v>
      </c>
      <c r="EV214" s="7" t="s">
        <v>1111</v>
      </c>
      <c r="EW214" s="7" t="s">
        <v>1908</v>
      </c>
      <c r="EX214" s="183" t="s">
        <v>1909</v>
      </c>
      <c r="EY214" s="313">
        <v>46182</v>
      </c>
      <c r="EZ214" s="313"/>
      <c r="FA214" s="183"/>
      <c r="FB214" s="313"/>
      <c r="FC214" s="7"/>
      <c r="FD214" s="7" t="s">
        <v>3148</v>
      </c>
      <c r="FE214" s="7">
        <f t="shared" si="53"/>
        <v>4052</v>
      </c>
      <c r="FF214" s="72">
        <f t="shared" si="54"/>
        <v>8019</v>
      </c>
      <c r="FG214" t="s">
        <v>3516</v>
      </c>
    </row>
    <row r="215" spans="1:163" ht="17.25">
      <c r="A215" s="72">
        <v>464416787</v>
      </c>
      <c r="B215" s="304" t="s">
        <v>997</v>
      </c>
      <c r="C215" s="72"/>
      <c r="D215" s="72"/>
      <c r="E215" s="72"/>
      <c r="F215" s="72"/>
      <c r="G215" s="306"/>
      <c r="H215" s="306"/>
      <c r="I215" s="72">
        <v>2766</v>
      </c>
      <c r="J215" s="72">
        <v>7622.98</v>
      </c>
      <c r="K215" s="258">
        <f t="shared" si="57"/>
        <v>2278.9799999999996</v>
      </c>
      <c r="L215" s="258">
        <f t="shared" si="45"/>
        <v>10696.98</v>
      </c>
      <c r="M215" s="315">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8"/>
      <c r="AF215" s="309" t="s">
        <v>1798</v>
      </c>
      <c r="AG215" s="7" t="s">
        <v>1130</v>
      </c>
      <c r="AH215" s="72" t="s">
        <v>750</v>
      </c>
      <c r="AI215" s="7" t="s">
        <v>1130</v>
      </c>
      <c r="AJ215" s="7" t="s">
        <v>1130</v>
      </c>
      <c r="AK215" s="7" t="s">
        <v>1130</v>
      </c>
      <c r="AL215" s="7">
        <v>9610.98</v>
      </c>
      <c r="AM215" s="255">
        <v>60471</v>
      </c>
      <c r="AN215" s="258">
        <v>88</v>
      </c>
      <c r="AO215" s="306">
        <v>104</v>
      </c>
      <c r="AP215" s="306" t="str">
        <f t="shared" si="48"/>
        <v>FLOW</v>
      </c>
      <c r="AQ215" s="306"/>
      <c r="AR215" s="306"/>
      <c r="AS215" s="306"/>
      <c r="AT215" s="306"/>
      <c r="AU215" s="72" t="s">
        <v>1794</v>
      </c>
      <c r="AV215" s="310" t="s">
        <v>1065</v>
      </c>
      <c r="AW215" s="304" t="s">
        <v>87</v>
      </c>
      <c r="AX215" s="311">
        <v>45588</v>
      </c>
      <c r="AY215" s="72">
        <v>42</v>
      </c>
      <c r="AZ215" s="72" t="s">
        <v>1743</v>
      </c>
      <c r="BA215" s="7" t="s">
        <v>3513</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1117</v>
      </c>
      <c r="EU215" s="7" t="s">
        <v>2557</v>
      </c>
      <c r="EV215" s="7" t="s">
        <v>1111</v>
      </c>
      <c r="EW215" s="7" t="s">
        <v>1830</v>
      </c>
      <c r="EX215" s="183" t="s">
        <v>1831</v>
      </c>
      <c r="EY215" s="313">
        <v>46177</v>
      </c>
      <c r="EZ215" s="313"/>
      <c r="FA215" s="183"/>
      <c r="FB215" s="313"/>
      <c r="FC215" s="7"/>
      <c r="FD215" s="7" t="s">
        <v>3217</v>
      </c>
      <c r="FE215" s="7">
        <f t="shared" si="53"/>
        <v>2278.9799999999996</v>
      </c>
      <c r="FF215" s="72">
        <f t="shared" si="54"/>
        <v>10696.98</v>
      </c>
      <c r="FG215" t="s">
        <v>3516</v>
      </c>
    </row>
    <row r="216" spans="1:163" ht="17.25">
      <c r="A216" s="72">
        <v>466641805</v>
      </c>
      <c r="B216" s="304" t="s">
        <v>692</v>
      </c>
      <c r="C216" s="72"/>
      <c r="D216" s="72"/>
      <c r="E216" s="72"/>
      <c r="F216" s="72"/>
      <c r="G216" s="306"/>
      <c r="H216" s="306"/>
      <c r="I216" s="72">
        <v>4241</v>
      </c>
      <c r="J216" s="72">
        <v>4150</v>
      </c>
      <c r="K216" s="258">
        <f t="shared" si="57"/>
        <v>4257</v>
      </c>
      <c r="L216" s="258">
        <f t="shared" si="45"/>
        <v>8591</v>
      </c>
      <c r="M216" s="307">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8"/>
      <c r="AF216" s="309" t="s">
        <v>1130</v>
      </c>
      <c r="AG216" s="7" t="s">
        <v>1130</v>
      </c>
      <c r="AH216" s="72" t="s">
        <v>689</v>
      </c>
      <c r="AI216" s="7" t="s">
        <v>1130</v>
      </c>
      <c r="AJ216" s="7" t="s">
        <v>1130</v>
      </c>
      <c r="AK216" s="7" t="s">
        <v>1130</v>
      </c>
      <c r="AL216" s="7">
        <v>6507</v>
      </c>
      <c r="AM216" s="255">
        <v>60129</v>
      </c>
      <c r="AN216" s="258">
        <v>27</v>
      </c>
      <c r="AO216" s="306">
        <v>43</v>
      </c>
      <c r="AP216" s="306" t="str">
        <f t="shared" si="48"/>
        <v>FLOW</v>
      </c>
      <c r="AQ216" s="306"/>
      <c r="AR216" s="306"/>
      <c r="AS216" s="306"/>
      <c r="AT216" s="306"/>
      <c r="AU216" s="72" t="s">
        <v>1794</v>
      </c>
      <c r="AV216" s="310" t="s">
        <v>693</v>
      </c>
      <c r="AW216" s="304" t="s">
        <v>211</v>
      </c>
      <c r="AX216" s="311">
        <v>45874</v>
      </c>
      <c r="AY216" s="72">
        <v>24</v>
      </c>
      <c r="AZ216" s="72" t="s">
        <v>1743</v>
      </c>
      <c r="BA216" s="7" t="s">
        <v>3513</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1116</v>
      </c>
      <c r="EU216" s="7" t="s">
        <v>2558</v>
      </c>
      <c r="EV216" s="7" t="s">
        <v>1111</v>
      </c>
      <c r="EW216" s="7" t="s">
        <v>1802</v>
      </c>
      <c r="EX216" s="183" t="s">
        <v>1839</v>
      </c>
      <c r="EY216" s="313">
        <v>46177</v>
      </c>
      <c r="EZ216" s="313"/>
      <c r="FA216" s="183"/>
      <c r="FB216" s="313"/>
      <c r="FC216" s="7"/>
      <c r="FD216" s="7" t="s">
        <v>3087</v>
      </c>
      <c r="FE216" s="7">
        <f t="shared" si="53"/>
        <v>4257</v>
      </c>
      <c r="FF216" s="72">
        <f t="shared" si="54"/>
        <v>8591</v>
      </c>
      <c r="FG216" t="s">
        <v>3516</v>
      </c>
    </row>
    <row r="217" spans="1:163" ht="17.25">
      <c r="A217" s="72">
        <v>464751408</v>
      </c>
      <c r="B217" s="304" t="s">
        <v>1783</v>
      </c>
      <c r="C217" s="72" t="s">
        <v>1776</v>
      </c>
      <c r="D217" s="72" t="s">
        <v>1793</v>
      </c>
      <c r="E217" s="72">
        <v>7529</v>
      </c>
      <c r="F217" s="72"/>
      <c r="G217" s="306"/>
      <c r="H217" s="306" t="s">
        <v>2351</v>
      </c>
      <c r="I217" s="72">
        <v>3706</v>
      </c>
      <c r="J217" s="72">
        <v>3706</v>
      </c>
      <c r="K217" s="258">
        <v>3873</v>
      </c>
      <c r="L217" s="258">
        <f t="shared" si="45"/>
        <v>0</v>
      </c>
      <c r="M217" s="307">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8"/>
      <c r="AF217" s="309" t="s">
        <v>1130</v>
      </c>
      <c r="AG217" s="7" t="s">
        <v>1130</v>
      </c>
      <c r="AH217" s="72" t="s">
        <v>544</v>
      </c>
      <c r="AI217" s="7" t="s">
        <v>1130</v>
      </c>
      <c r="AJ217" s="7" t="s">
        <v>1130</v>
      </c>
      <c r="AK217" s="7" t="s">
        <v>1130</v>
      </c>
      <c r="AL217" s="7">
        <v>5429</v>
      </c>
      <c r="AM217" s="255">
        <v>60067</v>
      </c>
      <c r="AN217" s="258">
        <v>27</v>
      </c>
      <c r="AO217" s="306">
        <v>0</v>
      </c>
      <c r="AP217" s="306" t="str">
        <f t="shared" si="48"/>
        <v>RB</v>
      </c>
      <c r="AQ217" s="306"/>
      <c r="AR217" s="306"/>
      <c r="AS217" s="306"/>
      <c r="AT217" s="306"/>
      <c r="AU217" s="72" t="s">
        <v>1794</v>
      </c>
      <c r="AV217" s="310" t="s">
        <v>1785</v>
      </c>
      <c r="AW217" s="304" t="s">
        <v>157</v>
      </c>
      <c r="AX217" s="311">
        <v>45618</v>
      </c>
      <c r="AY217" s="72">
        <v>36</v>
      </c>
      <c r="AZ217" s="72" t="s">
        <v>1743</v>
      </c>
      <c r="BA217" s="7" t="s">
        <v>3514</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1126</v>
      </c>
      <c r="EU217" s="7" t="s">
        <v>2559</v>
      </c>
      <c r="EV217" s="7" t="s">
        <v>1111</v>
      </c>
      <c r="EW217" s="7" t="s">
        <v>1849</v>
      </c>
      <c r="EX217" s="183" t="s">
        <v>1810</v>
      </c>
      <c r="EY217" s="313">
        <v>46183</v>
      </c>
      <c r="EZ217" s="313"/>
      <c r="FA217" s="183"/>
      <c r="FB217" s="313"/>
      <c r="FC217" s="7"/>
      <c r="FD217" s="7" t="s">
        <v>3218</v>
      </c>
      <c r="FE217" s="7">
        <f t="shared" si="53"/>
        <v>3745</v>
      </c>
      <c r="FF217" s="72">
        <f t="shared" si="54"/>
        <v>7529</v>
      </c>
      <c r="FG217" t="s">
        <v>3516</v>
      </c>
    </row>
    <row r="218" spans="1:163" ht="17.25">
      <c r="A218" s="72">
        <v>465315718</v>
      </c>
      <c r="B218" s="304" t="s">
        <v>778</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8"/>
      <c r="AF218" s="309" t="s">
        <v>1130</v>
      </c>
      <c r="AG218" s="7" t="s">
        <v>1130</v>
      </c>
      <c r="AH218" s="72" t="s">
        <v>779</v>
      </c>
      <c r="AI218" s="7" t="s">
        <v>1130</v>
      </c>
      <c r="AJ218" s="7" t="s">
        <v>1130</v>
      </c>
      <c r="AK218" s="7" t="s">
        <v>1130</v>
      </c>
      <c r="AL218" s="7">
        <v>10977</v>
      </c>
      <c r="AM218" s="255">
        <v>59755</v>
      </c>
      <c r="AN218" s="258">
        <v>57</v>
      </c>
      <c r="AO218" s="306">
        <v>73</v>
      </c>
      <c r="AP218" s="306" t="str">
        <f t="shared" si="48"/>
        <v>FLOW</v>
      </c>
      <c r="AQ218" s="306"/>
      <c r="AR218" s="306"/>
      <c r="AS218" s="306"/>
      <c r="AT218" s="306"/>
      <c r="AU218" s="72" t="s">
        <v>944</v>
      </c>
      <c r="AV218" s="310" t="s">
        <v>780</v>
      </c>
      <c r="AW218" s="304" t="s">
        <v>145</v>
      </c>
      <c r="AX218" s="311">
        <v>45681</v>
      </c>
      <c r="AY218" s="72">
        <v>36</v>
      </c>
      <c r="AZ218" s="72" t="s">
        <v>1743</v>
      </c>
      <c r="BA218" s="7" t="s">
        <v>3514</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1112</v>
      </c>
      <c r="EU218" s="7" t="s">
        <v>2560</v>
      </c>
      <c r="EV218" s="7" t="s">
        <v>1111</v>
      </c>
      <c r="EW218" s="7" t="s">
        <v>1807</v>
      </c>
      <c r="EX218" s="183" t="s">
        <v>1816</v>
      </c>
      <c r="EY218" s="313">
        <v>46189</v>
      </c>
      <c r="EZ218" s="313"/>
      <c r="FA218" s="183"/>
      <c r="FB218" s="313"/>
      <c r="FC218" s="7"/>
      <c r="FD218" s="7" t="s">
        <v>3219</v>
      </c>
      <c r="FE218" s="7">
        <f t="shared" si="53"/>
        <v>3299</v>
      </c>
      <c r="FF218" s="72">
        <f t="shared" si="54"/>
        <v>9811</v>
      </c>
      <c r="FG218" t="s">
        <v>3516</v>
      </c>
    </row>
    <row r="219" spans="1:163" ht="17.25">
      <c r="A219" s="72">
        <v>463810078</v>
      </c>
      <c r="B219" s="304" t="s">
        <v>498</v>
      </c>
      <c r="C219" s="72"/>
      <c r="D219" s="72"/>
      <c r="E219" s="72"/>
      <c r="F219" s="72"/>
      <c r="G219" s="306"/>
      <c r="H219" s="306"/>
      <c r="I219" s="72">
        <v>4217</v>
      </c>
      <c r="J219" s="72">
        <v>3955</v>
      </c>
      <c r="K219" s="258">
        <f t="shared" si="58"/>
        <v>4066</v>
      </c>
      <c r="L219" s="258">
        <f t="shared" si="45"/>
        <v>8384</v>
      </c>
      <c r="M219" s="307">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8"/>
      <c r="AF219" s="309" t="s">
        <v>1130</v>
      </c>
      <c r="AG219" s="7" t="s">
        <v>1130</v>
      </c>
      <c r="AH219" s="72" t="s">
        <v>485</v>
      </c>
      <c r="AI219" s="7" t="s">
        <v>1130</v>
      </c>
      <c r="AJ219" s="7" t="s">
        <v>1130</v>
      </c>
      <c r="AK219" s="7" t="s">
        <v>1130</v>
      </c>
      <c r="AL219" s="7">
        <v>10285.99</v>
      </c>
      <c r="AM219" s="255">
        <v>59694</v>
      </c>
      <c r="AN219" s="258">
        <v>27</v>
      </c>
      <c r="AO219" s="306">
        <v>43</v>
      </c>
      <c r="AP219" s="306" t="str">
        <f t="shared" si="48"/>
        <v>FLOW</v>
      </c>
      <c r="AQ219" s="306"/>
      <c r="AR219" s="306"/>
      <c r="AS219" s="306"/>
      <c r="AT219" s="306"/>
      <c r="AU219" s="72" t="s">
        <v>1794</v>
      </c>
      <c r="AV219" s="310" t="s">
        <v>499</v>
      </c>
      <c r="AW219" s="304" t="s">
        <v>72</v>
      </c>
      <c r="AX219" s="311">
        <v>45523</v>
      </c>
      <c r="AY219" s="72">
        <v>36</v>
      </c>
      <c r="AZ219" s="72" t="s">
        <v>1743</v>
      </c>
      <c r="BA219" s="7" t="s">
        <v>3513</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1120</v>
      </c>
      <c r="EU219" s="7" t="s">
        <v>2561</v>
      </c>
      <c r="EV219" s="7" t="s">
        <v>2465</v>
      </c>
      <c r="EW219" s="7" t="s">
        <v>1832</v>
      </c>
      <c r="EX219" s="183" t="s">
        <v>1910</v>
      </c>
      <c r="EY219" s="313">
        <v>46179</v>
      </c>
      <c r="EZ219" s="313"/>
      <c r="FA219" s="183"/>
      <c r="FB219" s="313"/>
      <c r="FC219" s="7"/>
      <c r="FD219" s="7" t="s">
        <v>3220</v>
      </c>
      <c r="FE219" s="7">
        <f t="shared" si="53"/>
        <v>4066</v>
      </c>
      <c r="FF219" s="72">
        <f t="shared" si="54"/>
        <v>8384</v>
      </c>
      <c r="FG219" t="s">
        <v>3516</v>
      </c>
    </row>
    <row r="220" spans="1:163" ht="17.25">
      <c r="A220" s="72">
        <v>460347439</v>
      </c>
      <c r="B220" s="304" t="s">
        <v>2105</v>
      </c>
      <c r="C220" s="72" t="s">
        <v>1776</v>
      </c>
      <c r="D220" s="72" t="s">
        <v>3017</v>
      </c>
      <c r="E220" s="72">
        <v>9003</v>
      </c>
      <c r="F220" s="72"/>
      <c r="G220" s="306"/>
      <c r="H220" s="306"/>
      <c r="I220" s="72">
        <v>8860</v>
      </c>
      <c r="J220" s="72">
        <v>8606</v>
      </c>
      <c r="K220" s="258">
        <f t="shared" si="58"/>
        <v>8724</v>
      </c>
      <c r="L220" s="258">
        <f t="shared" si="45"/>
        <v>8575</v>
      </c>
      <c r="M220" s="307">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8"/>
      <c r="AF220" s="309"/>
      <c r="AG220" s="7"/>
      <c r="AH220" s="72" t="s">
        <v>386</v>
      </c>
      <c r="AI220" s="7"/>
      <c r="AJ220" s="7"/>
      <c r="AK220" s="7"/>
      <c r="AL220" s="7">
        <v>14089</v>
      </c>
      <c r="AM220" s="255">
        <v>59366</v>
      </c>
      <c r="AN220" s="258">
        <v>27</v>
      </c>
      <c r="AO220" s="306">
        <v>12</v>
      </c>
      <c r="AP220" s="306" t="str">
        <f t="shared" si="48"/>
        <v>STABLE</v>
      </c>
      <c r="AQ220" s="306"/>
      <c r="AR220" s="306"/>
      <c r="AS220" s="306"/>
      <c r="AT220" s="306"/>
      <c r="AU220" s="72" t="s">
        <v>1130</v>
      </c>
      <c r="AV220" s="310" t="s">
        <v>2250</v>
      </c>
      <c r="AW220" s="304" t="s">
        <v>1351</v>
      </c>
      <c r="AX220" s="311">
        <v>45226</v>
      </c>
      <c r="AY220" s="72">
        <v>36</v>
      </c>
      <c r="AZ220" s="72" t="s">
        <v>2058</v>
      </c>
      <c r="BA220" s="7" t="s">
        <v>3513</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1116</v>
      </c>
      <c r="EU220" s="7" t="s">
        <v>2562</v>
      </c>
      <c r="EV220" s="7" t="s">
        <v>1111</v>
      </c>
      <c r="EW220" s="7" t="s">
        <v>1821</v>
      </c>
      <c r="EX220" s="183" t="s">
        <v>1966</v>
      </c>
      <c r="EY220" s="313">
        <v>46185</v>
      </c>
      <c r="EZ220" s="313"/>
      <c r="FA220" s="183"/>
      <c r="FB220" s="313"/>
      <c r="FC220" s="7"/>
      <c r="FD220" s="7" t="s">
        <v>3221</v>
      </c>
      <c r="FE220" s="7">
        <f t="shared" si="53"/>
        <v>8724</v>
      </c>
      <c r="FF220" s="72">
        <f t="shared" si="54"/>
        <v>17578</v>
      </c>
      <c r="FG220" t="s">
        <v>3516</v>
      </c>
    </row>
    <row r="221" spans="1:163" ht="17.25">
      <c r="A221" s="72">
        <v>462002443</v>
      </c>
      <c r="B221" s="304" t="s">
        <v>1528</v>
      </c>
      <c r="C221" s="72"/>
      <c r="D221" s="72"/>
      <c r="E221" s="72"/>
      <c r="F221" s="72"/>
      <c r="G221" s="306"/>
      <c r="H221" s="306"/>
      <c r="I221" s="72">
        <v>5840</v>
      </c>
      <c r="J221" s="72">
        <v>5840</v>
      </c>
      <c r="K221" s="258">
        <f t="shared" si="58"/>
        <v>6001</v>
      </c>
      <c r="L221" s="258">
        <f t="shared" si="45"/>
        <v>11921</v>
      </c>
      <c r="M221" s="307">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8"/>
      <c r="AF221" s="309" t="s">
        <v>1130</v>
      </c>
      <c r="AG221" s="7" t="s">
        <v>1130</v>
      </c>
      <c r="AH221" s="72" t="s">
        <v>364</v>
      </c>
      <c r="AI221" s="7" t="s">
        <v>1130</v>
      </c>
      <c r="AJ221" s="7" t="s">
        <v>1130</v>
      </c>
      <c r="AK221" s="7" t="s">
        <v>1130</v>
      </c>
      <c r="AL221" s="7">
        <v>6451</v>
      </c>
      <c r="AM221" s="255">
        <v>59239</v>
      </c>
      <c r="AN221" s="258">
        <v>27</v>
      </c>
      <c r="AO221" s="306">
        <v>43</v>
      </c>
      <c r="AP221" s="306" t="str">
        <f t="shared" si="48"/>
        <v>FLOW</v>
      </c>
      <c r="AQ221" s="306"/>
      <c r="AR221" s="306"/>
      <c r="AS221" s="306"/>
      <c r="AT221" s="306"/>
      <c r="AU221" s="72" t="s">
        <v>1794</v>
      </c>
      <c r="AV221" s="310" t="s">
        <v>1640</v>
      </c>
      <c r="AW221" s="304" t="s">
        <v>262</v>
      </c>
      <c r="AX221" s="311">
        <v>45344</v>
      </c>
      <c r="AY221" s="72">
        <v>36</v>
      </c>
      <c r="AZ221" s="72" t="s">
        <v>1743</v>
      </c>
      <c r="BA221" s="7" t="s">
        <v>3513</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1127</v>
      </c>
      <c r="EU221" s="7" t="s">
        <v>2563</v>
      </c>
      <c r="EV221" s="7" t="s">
        <v>1111</v>
      </c>
      <c r="EW221" s="7" t="s">
        <v>1809</v>
      </c>
      <c r="EX221" s="183" t="s">
        <v>1852</v>
      </c>
      <c r="EY221" s="313">
        <v>46176</v>
      </c>
      <c r="EZ221" s="313"/>
      <c r="FA221" s="183"/>
      <c r="FB221" s="313"/>
      <c r="FC221" s="7" t="s">
        <v>3624</v>
      </c>
      <c r="FD221" s="7" t="s">
        <v>3222</v>
      </c>
      <c r="FE221" s="7">
        <f t="shared" si="53"/>
        <v>6001</v>
      </c>
      <c r="FF221" s="72">
        <f t="shared" si="54"/>
        <v>11921</v>
      </c>
      <c r="FG221" t="s">
        <v>3516</v>
      </c>
    </row>
    <row r="222" spans="1:163" ht="17.25">
      <c r="A222" s="72">
        <v>464000542</v>
      </c>
      <c r="B222" s="304" t="s">
        <v>560</v>
      </c>
      <c r="C222" s="72"/>
      <c r="D222" s="72"/>
      <c r="E222" s="72"/>
      <c r="F222" s="72"/>
      <c r="G222" s="306"/>
      <c r="H222" s="306"/>
      <c r="I222" s="72">
        <v>4728</v>
      </c>
      <c r="J222" s="72">
        <v>18912</v>
      </c>
      <c r="K222" s="258">
        <f t="shared" si="58"/>
        <v>5167</v>
      </c>
      <c r="L222" s="258">
        <f t="shared" si="45"/>
        <v>24367</v>
      </c>
      <c r="M222" s="315">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8"/>
      <c r="AF222" s="309" t="s">
        <v>1798</v>
      </c>
      <c r="AG222" s="7" t="s">
        <v>1130</v>
      </c>
      <c r="AH222" s="72" t="s">
        <v>553</v>
      </c>
      <c r="AI222" s="7" t="s">
        <v>1130</v>
      </c>
      <c r="AJ222" s="7" t="s">
        <v>1130</v>
      </c>
      <c r="AK222" s="7" t="s">
        <v>1130</v>
      </c>
      <c r="AL222" s="7">
        <v>24358</v>
      </c>
      <c r="AM222" s="255">
        <v>59213</v>
      </c>
      <c r="AN222" s="258">
        <v>116</v>
      </c>
      <c r="AO222" s="306">
        <v>132</v>
      </c>
      <c r="AP222" s="306" t="str">
        <f t="shared" si="48"/>
        <v>FLOW</v>
      </c>
      <c r="AQ222" s="306"/>
      <c r="AR222" s="306"/>
      <c r="AS222" s="306"/>
      <c r="AT222" s="306"/>
      <c r="AU222" s="72" t="s">
        <v>944</v>
      </c>
      <c r="AV222" s="310" t="s">
        <v>561</v>
      </c>
      <c r="AW222" s="304" t="s">
        <v>562</v>
      </c>
      <c r="AX222" s="311">
        <v>45546</v>
      </c>
      <c r="AY222" s="72">
        <v>30</v>
      </c>
      <c r="AZ222" s="72" t="s">
        <v>1743</v>
      </c>
      <c r="BA222" s="7" t="s">
        <v>3514</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1112</v>
      </c>
      <c r="EU222" s="7" t="s">
        <v>2564</v>
      </c>
      <c r="EV222" s="7" t="s">
        <v>1111</v>
      </c>
      <c r="EW222" s="7" t="s">
        <v>1807</v>
      </c>
      <c r="EX222" s="183" t="s">
        <v>1911</v>
      </c>
      <c r="EY222" s="313">
        <v>46181</v>
      </c>
      <c r="EZ222" s="313"/>
      <c r="FA222" s="183"/>
      <c r="FB222" s="313"/>
      <c r="FC222" s="7"/>
      <c r="FD222" s="7" t="s">
        <v>3223</v>
      </c>
      <c r="FE222" s="7">
        <f t="shared" si="53"/>
        <v>5167</v>
      </c>
      <c r="FF222" s="72">
        <f t="shared" si="54"/>
        <v>24367</v>
      </c>
      <c r="FG222" t="s">
        <v>3516</v>
      </c>
    </row>
    <row r="223" spans="1:163" ht="17.25">
      <c r="A223" s="72">
        <v>463953257</v>
      </c>
      <c r="B223" s="304" t="s">
        <v>292</v>
      </c>
      <c r="C223" s="72" t="s">
        <v>1778</v>
      </c>
      <c r="D223" s="72" t="s">
        <v>1788</v>
      </c>
      <c r="E223" s="72">
        <f>3718+242</f>
        <v>3960</v>
      </c>
      <c r="F223" s="72"/>
      <c r="G223" s="306"/>
      <c r="H223" s="306"/>
      <c r="I223" s="72">
        <v>3761</v>
      </c>
      <c r="J223" s="72">
        <v>11240</v>
      </c>
      <c r="K223" s="258">
        <f t="shared" si="58"/>
        <v>4348</v>
      </c>
      <c r="L223" s="258">
        <f t="shared" si="45"/>
        <v>11686</v>
      </c>
      <c r="M223" s="315">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8"/>
      <c r="AF223" s="309" t="s">
        <v>1798</v>
      </c>
      <c r="AG223" s="7" t="s">
        <v>1130</v>
      </c>
      <c r="AH223" s="72" t="s">
        <v>284</v>
      </c>
      <c r="AI223" s="7" t="s">
        <v>1130</v>
      </c>
      <c r="AJ223" s="7" t="s">
        <v>1130</v>
      </c>
      <c r="AK223" s="7" t="s">
        <v>1130</v>
      </c>
      <c r="AL223" s="7">
        <v>18170</v>
      </c>
      <c r="AM223" s="255">
        <v>59186</v>
      </c>
      <c r="AN223" s="258">
        <v>88</v>
      </c>
      <c r="AO223" s="306">
        <v>73</v>
      </c>
      <c r="AP223" s="306" t="str">
        <f t="shared" si="48"/>
        <v>STABLE</v>
      </c>
      <c r="AQ223" s="306"/>
      <c r="AR223" s="306"/>
      <c r="AS223" s="306"/>
      <c r="AT223" s="306"/>
      <c r="AU223" s="72" t="s">
        <v>1794</v>
      </c>
      <c r="AV223" s="310" t="s">
        <v>293</v>
      </c>
      <c r="AW223" s="304" t="s">
        <v>102</v>
      </c>
      <c r="AX223" s="311">
        <v>45540</v>
      </c>
      <c r="AY223" s="72">
        <v>36</v>
      </c>
      <c r="AZ223" s="72" t="s">
        <v>1743</v>
      </c>
      <c r="BA223" s="7" t="s">
        <v>3514</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1115</v>
      </c>
      <c r="EU223" s="7" t="s">
        <v>2565</v>
      </c>
      <c r="EV223" s="7" t="s">
        <v>1111</v>
      </c>
      <c r="EW223" s="7" t="s">
        <v>1821</v>
      </c>
      <c r="EX223" s="183" t="s">
        <v>1821</v>
      </c>
      <c r="EY223" s="313">
        <v>46176</v>
      </c>
      <c r="EZ223" s="313"/>
      <c r="FA223" s="183"/>
      <c r="FB223" s="313"/>
      <c r="FC223" s="7"/>
      <c r="FD223" s="7" t="s">
        <v>3119</v>
      </c>
      <c r="FE223" s="7">
        <f t="shared" si="53"/>
        <v>4348</v>
      </c>
      <c r="FF223" s="72">
        <f t="shared" si="54"/>
        <v>15646</v>
      </c>
      <c r="FG223" t="s">
        <v>3516</v>
      </c>
    </row>
    <row r="224" spans="1:163" ht="17.25">
      <c r="A224" s="314">
        <v>464516840</v>
      </c>
      <c r="B224" s="304" t="s">
        <v>1529</v>
      </c>
      <c r="C224" s="72"/>
      <c r="D224" s="72"/>
      <c r="E224" s="72"/>
      <c r="F224" s="72"/>
      <c r="G224" s="306"/>
      <c r="H224" s="306"/>
      <c r="I224" s="72">
        <v>3458</v>
      </c>
      <c r="J224" s="72">
        <v>6916</v>
      </c>
      <c r="K224" s="258">
        <f t="shared" si="58"/>
        <v>3549</v>
      </c>
      <c r="L224" s="258">
        <f t="shared" si="45"/>
        <v>10576</v>
      </c>
      <c r="M224" s="315">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8"/>
      <c r="AF224" s="309" t="s">
        <v>1130</v>
      </c>
      <c r="AG224" s="7" t="s">
        <v>1130</v>
      </c>
      <c r="AH224" s="72" t="s">
        <v>1747</v>
      </c>
      <c r="AI224" s="7" t="s">
        <v>1130</v>
      </c>
      <c r="AJ224" s="7" t="s">
        <v>1130</v>
      </c>
      <c r="AK224" s="7" t="s">
        <v>1130</v>
      </c>
      <c r="AL224" s="7">
        <v>9707</v>
      </c>
      <c r="AM224" s="255">
        <v>58758</v>
      </c>
      <c r="AN224" s="258">
        <v>57</v>
      </c>
      <c r="AO224" s="306">
        <v>73</v>
      </c>
      <c r="AP224" s="306" t="str">
        <f t="shared" si="48"/>
        <v>FLOW</v>
      </c>
      <c r="AQ224" s="306"/>
      <c r="AR224" s="306"/>
      <c r="AS224" s="306"/>
      <c r="AT224" s="306"/>
      <c r="AU224" s="72" t="s">
        <v>1794</v>
      </c>
      <c r="AV224" s="310" t="s">
        <v>1641</v>
      </c>
      <c r="AW224" s="304" t="s">
        <v>99</v>
      </c>
      <c r="AX224" s="311">
        <v>45596</v>
      </c>
      <c r="AY224" s="72">
        <v>36</v>
      </c>
      <c r="AZ224" s="72" t="s">
        <v>1743</v>
      </c>
      <c r="BA224" s="7" t="s">
        <v>3514</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1121</v>
      </c>
      <c r="EU224" s="7" t="s">
        <v>2566</v>
      </c>
      <c r="EV224" s="7" t="s">
        <v>1111</v>
      </c>
      <c r="EW224" s="7" t="s">
        <v>1809</v>
      </c>
      <c r="EX224" s="183" t="s">
        <v>1912</v>
      </c>
      <c r="EY224" s="313">
        <v>46182</v>
      </c>
      <c r="EZ224" s="313"/>
      <c r="FA224" s="183"/>
      <c r="FB224" s="313"/>
      <c r="FC224" s="7"/>
      <c r="FD224" s="7" t="s">
        <v>3224</v>
      </c>
      <c r="FE224" s="7">
        <f t="shared" si="53"/>
        <v>3549</v>
      </c>
      <c r="FF224" s="72">
        <f t="shared" si="54"/>
        <v>10576</v>
      </c>
      <c r="FG224" t="s">
        <v>3516</v>
      </c>
    </row>
    <row r="225" spans="1:163" ht="17.25">
      <c r="A225" s="72">
        <v>465436824</v>
      </c>
      <c r="B225" s="304" t="s">
        <v>2076</v>
      </c>
      <c r="C225" s="72"/>
      <c r="D225" s="72"/>
      <c r="E225" s="72"/>
      <c r="F225" s="72"/>
      <c r="G225" s="306"/>
      <c r="H225" s="306"/>
      <c r="I225" s="72">
        <v>3311</v>
      </c>
      <c r="J225" s="72">
        <v>3192</v>
      </c>
      <c r="K225" s="258">
        <f t="shared" si="58"/>
        <v>3311</v>
      </c>
      <c r="L225" s="258">
        <f t="shared" si="45"/>
        <v>6685</v>
      </c>
      <c r="M225" s="307">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8"/>
      <c r="AF225" s="309"/>
      <c r="AG225" s="7"/>
      <c r="AH225" s="72" t="s">
        <v>2184</v>
      </c>
      <c r="AI225" s="7"/>
      <c r="AJ225" s="7"/>
      <c r="AK225" s="7"/>
      <c r="AL225" s="7">
        <v>7299</v>
      </c>
      <c r="AM225" s="255">
        <v>58722</v>
      </c>
      <c r="AN225" s="258">
        <v>27</v>
      </c>
      <c r="AO225" s="306">
        <v>43</v>
      </c>
      <c r="AP225" s="306" t="str">
        <f t="shared" si="48"/>
        <v>FLOW</v>
      </c>
      <c r="AQ225" s="306"/>
      <c r="AR225" s="306"/>
      <c r="AS225" s="306"/>
      <c r="AT225" s="306"/>
      <c r="AU225" s="72" t="s">
        <v>1130</v>
      </c>
      <c r="AV225" s="310" t="s">
        <v>2222</v>
      </c>
      <c r="AW225" s="304" t="s">
        <v>202</v>
      </c>
      <c r="AX225" s="311">
        <v>45694</v>
      </c>
      <c r="AY225" s="72">
        <v>36</v>
      </c>
      <c r="AZ225" s="72" t="s">
        <v>2058</v>
      </c>
      <c r="BA225" s="7" t="s">
        <v>3513</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1116</v>
      </c>
      <c r="EU225" s="7" t="s">
        <v>2567</v>
      </c>
      <c r="EV225" s="7" t="s">
        <v>1111</v>
      </c>
      <c r="EW225" s="7" t="s">
        <v>1809</v>
      </c>
      <c r="EX225" s="183" t="s">
        <v>1913</v>
      </c>
      <c r="EY225" s="313">
        <v>46189</v>
      </c>
      <c r="EZ225" s="313"/>
      <c r="FA225" s="183"/>
      <c r="FB225" s="313"/>
      <c r="FC225" s="7"/>
      <c r="FD225" s="7" t="s">
        <v>3225</v>
      </c>
      <c r="FE225" s="7">
        <f t="shared" si="53"/>
        <v>3311</v>
      </c>
      <c r="FF225" s="72">
        <f t="shared" si="54"/>
        <v>6685</v>
      </c>
      <c r="FG225" t="s">
        <v>3517</v>
      </c>
    </row>
    <row r="226" spans="1:163" ht="17.25">
      <c r="A226" s="72">
        <v>463815869</v>
      </c>
      <c r="B226" s="304" t="s">
        <v>13</v>
      </c>
      <c r="C226" s="72" t="s">
        <v>1776</v>
      </c>
      <c r="D226" s="72" t="s">
        <v>1788</v>
      </c>
      <c r="E226" s="72">
        <v>4103</v>
      </c>
      <c r="F226" s="72"/>
      <c r="G226" s="306"/>
      <c r="H226" s="306"/>
      <c r="I226" s="72">
        <v>3797</v>
      </c>
      <c r="J226" s="72">
        <v>10761</v>
      </c>
      <c r="K226" s="258">
        <f t="shared" si="58"/>
        <v>3518</v>
      </c>
      <c r="L226" s="258">
        <f t="shared" si="45"/>
        <v>10912</v>
      </c>
      <c r="M226" s="315">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8"/>
      <c r="AF226" s="309" t="s">
        <v>1798</v>
      </c>
      <c r="AG226" s="7" t="s">
        <v>1130</v>
      </c>
      <c r="AH226" s="72" t="s">
        <v>14</v>
      </c>
      <c r="AI226" s="7" t="s">
        <v>1130</v>
      </c>
      <c r="AJ226" s="7" t="s">
        <v>1130</v>
      </c>
      <c r="AK226" s="7" t="s">
        <v>1130</v>
      </c>
      <c r="AL226" s="7">
        <v>13362</v>
      </c>
      <c r="AM226" s="255">
        <v>58688</v>
      </c>
      <c r="AN226" s="258">
        <v>88</v>
      </c>
      <c r="AO226" s="306">
        <v>73</v>
      </c>
      <c r="AP226" s="306" t="str">
        <f t="shared" si="48"/>
        <v>STABLE</v>
      </c>
      <c r="AQ226" s="306"/>
      <c r="AR226" s="306"/>
      <c r="AS226" s="306"/>
      <c r="AT226" s="306"/>
      <c r="AU226" s="72" t="s">
        <v>1794</v>
      </c>
      <c r="AV226" s="310" t="s">
        <v>16</v>
      </c>
      <c r="AW226" s="304" t="s">
        <v>17</v>
      </c>
      <c r="AX226" s="311">
        <v>45524</v>
      </c>
      <c r="AY226" s="72">
        <v>36</v>
      </c>
      <c r="AZ226" s="72" t="s">
        <v>1743</v>
      </c>
      <c r="BA226" s="7" t="s">
        <v>3514</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1113</v>
      </c>
      <c r="EU226" s="7" t="s">
        <v>2568</v>
      </c>
      <c r="EV226" s="7" t="s">
        <v>1111</v>
      </c>
      <c r="EW226" s="7" t="s">
        <v>1807</v>
      </c>
      <c r="EX226" s="183" t="s">
        <v>1813</v>
      </c>
      <c r="EY226" s="313">
        <v>46176</v>
      </c>
      <c r="EZ226" s="313"/>
      <c r="FA226" s="183"/>
      <c r="FB226" s="313"/>
      <c r="FC226" s="7"/>
      <c r="FD226" s="7" t="s">
        <v>3226</v>
      </c>
      <c r="FE226" s="7">
        <f t="shared" si="53"/>
        <v>3518</v>
      </c>
      <c r="FF226" s="72">
        <f t="shared" si="54"/>
        <v>15015</v>
      </c>
      <c r="FG226" t="s">
        <v>3516</v>
      </c>
    </row>
    <row r="227" spans="1:163" ht="17.25">
      <c r="A227" s="72">
        <v>464267897</v>
      </c>
      <c r="B227" s="304" t="s">
        <v>1530</v>
      </c>
      <c r="C227" s="72"/>
      <c r="D227" s="72"/>
      <c r="E227" s="72"/>
      <c r="F227" s="72"/>
      <c r="G227" s="306"/>
      <c r="H227" s="306" t="s">
        <v>2351</v>
      </c>
      <c r="I227" s="72">
        <v>2487</v>
      </c>
      <c r="J227" s="72">
        <v>986</v>
      </c>
      <c r="K227" s="258">
        <f t="shared" si="58"/>
        <v>1004</v>
      </c>
      <c r="L227" s="258">
        <f t="shared" si="45"/>
        <v>3491</v>
      </c>
      <c r="M227" s="307">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8"/>
      <c r="AF227" s="309" t="s">
        <v>1130</v>
      </c>
      <c r="AG227" s="7" t="s">
        <v>1130</v>
      </c>
      <c r="AH227" s="72" t="s">
        <v>627</v>
      </c>
      <c r="AI227" s="7" t="s">
        <v>1130</v>
      </c>
      <c r="AJ227" s="7" t="s">
        <v>1130</v>
      </c>
      <c r="AK227" s="7" t="s">
        <v>1130</v>
      </c>
      <c r="AL227" s="7">
        <v>1904</v>
      </c>
      <c r="AM227" s="255">
        <v>58547</v>
      </c>
      <c r="AN227" s="258">
        <v>27</v>
      </c>
      <c r="AO227" s="306">
        <v>0</v>
      </c>
      <c r="AP227" s="306" t="str">
        <f t="shared" si="48"/>
        <v>RB</v>
      </c>
      <c r="AQ227" s="306"/>
      <c r="AR227" s="306"/>
      <c r="AS227" s="306"/>
      <c r="AT227" s="306"/>
      <c r="AU227" s="72" t="s">
        <v>1794</v>
      </c>
      <c r="AV227" s="310" t="s">
        <v>1642</v>
      </c>
      <c r="AW227" s="304" t="s">
        <v>1732</v>
      </c>
      <c r="AX227" s="311">
        <v>45574</v>
      </c>
      <c r="AY227" s="72">
        <v>48</v>
      </c>
      <c r="AZ227" s="72" t="s">
        <v>1743</v>
      </c>
      <c r="BA227" s="7" t="s">
        <v>3513</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1116</v>
      </c>
      <c r="EU227" s="7" t="s">
        <v>2569</v>
      </c>
      <c r="EV227" s="7" t="s">
        <v>1111</v>
      </c>
      <c r="EW227" s="7" t="s">
        <v>1809</v>
      </c>
      <c r="EX227" s="183" t="s">
        <v>1913</v>
      </c>
      <c r="EY227" s="313">
        <v>46179</v>
      </c>
      <c r="EZ227" s="313"/>
      <c r="FA227" s="183"/>
      <c r="FB227" s="313"/>
      <c r="FC227" s="7"/>
      <c r="FD227" s="7" t="s">
        <v>1252</v>
      </c>
      <c r="FE227" s="7">
        <f t="shared" si="53"/>
        <v>1004</v>
      </c>
      <c r="FF227" s="72">
        <f t="shared" si="54"/>
        <v>3491</v>
      </c>
      <c r="FG227" t="s">
        <v>3516</v>
      </c>
    </row>
    <row r="228" spans="1:163" ht="17.25">
      <c r="A228" s="72">
        <v>461248304</v>
      </c>
      <c r="B228" s="304" t="s">
        <v>260</v>
      </c>
      <c r="C228" s="72"/>
      <c r="D228" s="72"/>
      <c r="E228" s="72"/>
      <c r="F228" s="72"/>
      <c r="G228" s="306"/>
      <c r="H228" s="306"/>
      <c r="I228" s="72">
        <v>5805</v>
      </c>
      <c r="J228" s="72">
        <v>17363</v>
      </c>
      <c r="K228" s="258">
        <f t="shared" si="58"/>
        <v>6344</v>
      </c>
      <c r="L228" s="258">
        <f t="shared" si="45"/>
        <v>23972</v>
      </c>
      <c r="M228" s="315">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3541</v>
      </c>
      <c r="AC228" s="72"/>
      <c r="AD228" s="72" t="s">
        <v>3022</v>
      </c>
      <c r="AE228" s="308"/>
      <c r="AF228" s="309" t="s">
        <v>1798</v>
      </c>
      <c r="AG228" s="7" t="s">
        <v>1130</v>
      </c>
      <c r="AH228" s="72" t="s">
        <v>241</v>
      </c>
      <c r="AI228" s="7" t="s">
        <v>1130</v>
      </c>
      <c r="AJ228" s="7" t="s">
        <v>1130</v>
      </c>
      <c r="AK228" s="7" t="s">
        <v>1130</v>
      </c>
      <c r="AL228" s="7">
        <v>23786</v>
      </c>
      <c r="AM228" s="255">
        <v>58390</v>
      </c>
      <c r="AN228" s="258">
        <v>88</v>
      </c>
      <c r="AO228" s="306">
        <v>104</v>
      </c>
      <c r="AP228" s="306" t="str">
        <f t="shared" si="48"/>
        <v>FLOW</v>
      </c>
      <c r="AQ228" s="306"/>
      <c r="AR228" s="306"/>
      <c r="AS228" s="306"/>
      <c r="AT228" s="306"/>
      <c r="AU228" s="72" t="s">
        <v>1794</v>
      </c>
      <c r="AV228" s="310" t="s">
        <v>261</v>
      </c>
      <c r="AW228" s="304" t="s">
        <v>262</v>
      </c>
      <c r="AX228" s="311">
        <v>45286</v>
      </c>
      <c r="AY228" s="72">
        <v>36</v>
      </c>
      <c r="AZ228" s="72" t="s">
        <v>1743</v>
      </c>
      <c r="BA228" s="7" t="s">
        <v>3513</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1114</v>
      </c>
      <c r="EU228" s="7" t="s">
        <v>2570</v>
      </c>
      <c r="EV228" s="7" t="s">
        <v>1111</v>
      </c>
      <c r="EW228" s="7" t="s">
        <v>1830</v>
      </c>
      <c r="EX228" s="183" t="s">
        <v>1914</v>
      </c>
      <c r="EY228" s="313">
        <v>46179</v>
      </c>
      <c r="EZ228" s="313"/>
      <c r="FA228" s="183"/>
      <c r="FB228" s="313"/>
      <c r="FC228" s="7" t="s">
        <v>3623</v>
      </c>
      <c r="FD228" s="7" t="s">
        <v>3227</v>
      </c>
      <c r="FE228" s="7">
        <f t="shared" si="53"/>
        <v>6344</v>
      </c>
      <c r="FF228" s="72">
        <f t="shared" si="54"/>
        <v>23972</v>
      </c>
      <c r="FG228" t="s">
        <v>3516</v>
      </c>
    </row>
    <row r="229" spans="1:163" ht="17.25">
      <c r="A229" s="72">
        <v>464238969</v>
      </c>
      <c r="B229" s="304" t="s">
        <v>294</v>
      </c>
      <c r="C229" s="72"/>
      <c r="D229" s="72"/>
      <c r="E229" s="72"/>
      <c r="F229" s="72"/>
      <c r="G229" s="306"/>
      <c r="H229" s="306" t="s">
        <v>2350</v>
      </c>
      <c r="I229" s="72">
        <v>3345</v>
      </c>
      <c r="J229" s="72">
        <v>13530</v>
      </c>
      <c r="K229" s="258">
        <f t="shared" si="58"/>
        <v>1294</v>
      </c>
      <c r="L229" s="258">
        <f t="shared" si="45"/>
        <v>18082</v>
      </c>
      <c r="M229" s="315">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8"/>
      <c r="AF229" s="309" t="s">
        <v>1130</v>
      </c>
      <c r="AG229" s="7" t="s">
        <v>1130</v>
      </c>
      <c r="AH229" s="72" t="s">
        <v>284</v>
      </c>
      <c r="AI229" s="7" t="s">
        <v>1130</v>
      </c>
      <c r="AJ229" s="7" t="s">
        <v>1130</v>
      </c>
      <c r="AK229" s="7" t="s">
        <v>1130</v>
      </c>
      <c r="AL229" s="7">
        <v>16024</v>
      </c>
      <c r="AM229" s="255">
        <v>58261</v>
      </c>
      <c r="AN229" s="258">
        <v>147</v>
      </c>
      <c r="AO229" s="306">
        <v>132</v>
      </c>
      <c r="AP229" s="306" t="str">
        <f t="shared" si="48"/>
        <v>STABLE</v>
      </c>
      <c r="AQ229" s="306"/>
      <c r="AR229" s="306"/>
      <c r="AS229" s="306"/>
      <c r="AT229" s="306"/>
      <c r="AU229" s="72" t="s">
        <v>944</v>
      </c>
      <c r="AV229" s="310" t="s">
        <v>295</v>
      </c>
      <c r="AW229" s="304" t="s">
        <v>99</v>
      </c>
      <c r="AX229" s="311">
        <v>45572</v>
      </c>
      <c r="AY229" s="72">
        <v>36</v>
      </c>
      <c r="AZ229" s="72" t="s">
        <v>1743</v>
      </c>
      <c r="BA229" s="7" t="s">
        <v>3514</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1115</v>
      </c>
      <c r="EU229" s="7" t="s">
        <v>2571</v>
      </c>
      <c r="EV229" s="7" t="s">
        <v>1111</v>
      </c>
      <c r="EW229" s="7" t="s">
        <v>1802</v>
      </c>
      <c r="EX229" s="183" t="s">
        <v>1840</v>
      </c>
      <c r="EY229" s="313">
        <v>46177</v>
      </c>
      <c r="EZ229" s="313"/>
      <c r="FA229" s="183"/>
      <c r="FB229" s="313"/>
      <c r="FC229" s="7"/>
      <c r="FD229" s="7" t="s">
        <v>3228</v>
      </c>
      <c r="FE229" s="7">
        <f t="shared" si="53"/>
        <v>1294</v>
      </c>
      <c r="FF229" s="72">
        <f t="shared" si="54"/>
        <v>18082</v>
      </c>
      <c r="FG229" t="s">
        <v>3516</v>
      </c>
    </row>
    <row r="230" spans="1:163" ht="17.25">
      <c r="A230" s="314">
        <v>464137329</v>
      </c>
      <c r="B230" s="304" t="s">
        <v>656</v>
      </c>
      <c r="C230" s="72" t="s">
        <v>1776</v>
      </c>
      <c r="D230" s="72" t="s">
        <v>1790</v>
      </c>
      <c r="E230" s="72">
        <f>3162+3159</f>
        <v>6321</v>
      </c>
      <c r="F230" s="72"/>
      <c r="G230" s="306"/>
      <c r="H230" s="306"/>
      <c r="I230" s="72">
        <v>3159</v>
      </c>
      <c r="J230" s="72">
        <v>14952</v>
      </c>
      <c r="K230" s="258">
        <f t="shared" si="58"/>
        <v>3507</v>
      </c>
      <c r="L230" s="258">
        <f t="shared" si="45"/>
        <v>12991</v>
      </c>
      <c r="M230" s="315">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8"/>
      <c r="AF230" s="309" t="s">
        <v>1798</v>
      </c>
      <c r="AG230" s="7" t="s">
        <v>1130</v>
      </c>
      <c r="AH230" s="72" t="s">
        <v>657</v>
      </c>
      <c r="AI230" s="7" t="s">
        <v>1130</v>
      </c>
      <c r="AJ230" s="7" t="s">
        <v>1130</v>
      </c>
      <c r="AK230" s="7" t="s">
        <v>1130</v>
      </c>
      <c r="AL230" s="7">
        <v>21543</v>
      </c>
      <c r="AM230" s="255">
        <v>58162</v>
      </c>
      <c r="AN230" s="258">
        <v>147</v>
      </c>
      <c r="AO230" s="306">
        <v>132</v>
      </c>
      <c r="AP230" s="306" t="str">
        <f t="shared" si="48"/>
        <v>STABLE</v>
      </c>
      <c r="AQ230" s="306"/>
      <c r="AR230" s="306"/>
      <c r="AS230" s="306"/>
      <c r="AT230" s="306"/>
      <c r="AU230" s="72" t="s">
        <v>944</v>
      </c>
      <c r="AV230" s="310" t="s">
        <v>658</v>
      </c>
      <c r="AW230" s="304" t="s">
        <v>659</v>
      </c>
      <c r="AX230" s="311">
        <v>45563</v>
      </c>
      <c r="AY230" s="72">
        <v>36</v>
      </c>
      <c r="AZ230" s="72" t="s">
        <v>1743</v>
      </c>
      <c r="BA230" s="7" t="s">
        <v>3514</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1</v>
      </c>
      <c r="ES230" s="72">
        <f t="shared" si="50"/>
        <v>1</v>
      </c>
      <c r="ET230" s="72" t="s">
        <v>1113</v>
      </c>
      <c r="EU230" s="7" t="s">
        <v>2572</v>
      </c>
      <c r="EV230" s="7" t="s">
        <v>1111</v>
      </c>
      <c r="EW230" s="7" t="e">
        <v>#N/A</v>
      </c>
      <c r="EX230" s="183" t="e">
        <v>#N/A</v>
      </c>
      <c r="EY230" s="313" t="e">
        <v>#N/A</v>
      </c>
      <c r="EZ230" s="313"/>
      <c r="FA230" s="183"/>
      <c r="FB230" s="313"/>
      <c r="FC230" s="7"/>
      <c r="FD230" s="7" t="s">
        <v>3229</v>
      </c>
      <c r="FE230" s="7">
        <f t="shared" si="53"/>
        <v>3507</v>
      </c>
      <c r="FF230" s="72">
        <f t="shared" si="54"/>
        <v>19312</v>
      </c>
      <c r="FG230" t="s">
        <v>3516</v>
      </c>
    </row>
    <row r="231" spans="1:163" ht="17.25">
      <c r="A231" s="72">
        <v>456991270</v>
      </c>
      <c r="B231" s="304" t="s">
        <v>1354</v>
      </c>
      <c r="C231" s="72" t="s">
        <v>1776</v>
      </c>
      <c r="D231" s="72" t="s">
        <v>3518</v>
      </c>
      <c r="E231" s="72">
        <v>5739</v>
      </c>
      <c r="F231" s="72"/>
      <c r="G231" s="306"/>
      <c r="H231" s="306" t="s">
        <v>3549</v>
      </c>
      <c r="I231" s="72">
        <v>5378</v>
      </c>
      <c r="J231" s="72">
        <v>8538</v>
      </c>
      <c r="K231" s="258">
        <f t="shared" si="58"/>
        <v>3397</v>
      </c>
      <c r="L231" s="258">
        <f t="shared" si="45"/>
        <v>8535</v>
      </c>
      <c r="M231" s="315">
        <v>2</v>
      </c>
      <c r="N231" s="72" t="s">
        <v>1281</v>
      </c>
      <c r="O231" s="72" t="s">
        <v>1282</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8"/>
      <c r="AF231" s="309" t="s">
        <v>1130</v>
      </c>
      <c r="AG231" s="7" t="s">
        <v>1130</v>
      </c>
      <c r="AH231" s="72" t="s">
        <v>113</v>
      </c>
      <c r="AI231" s="7" t="s">
        <v>1130</v>
      </c>
      <c r="AJ231" s="7" t="s">
        <v>1130</v>
      </c>
      <c r="AK231" s="7" t="s">
        <v>1130</v>
      </c>
      <c r="AL231" s="7">
        <v>15075</v>
      </c>
      <c r="AM231" s="255">
        <v>58109</v>
      </c>
      <c r="AN231" s="258">
        <v>57</v>
      </c>
      <c r="AO231" s="306">
        <v>43</v>
      </c>
      <c r="AP231" s="306" t="str">
        <f t="shared" si="48"/>
        <v>STABLE</v>
      </c>
      <c r="AQ231" s="306"/>
      <c r="AR231" s="306"/>
      <c r="AS231" s="306"/>
      <c r="AT231" s="306"/>
      <c r="AU231" s="72" t="s">
        <v>944</v>
      </c>
      <c r="AV231" s="310" t="s">
        <v>1355</v>
      </c>
      <c r="AW231" s="304" t="s">
        <v>493</v>
      </c>
      <c r="AX231" s="311">
        <v>44981</v>
      </c>
      <c r="AY231" s="72">
        <v>48</v>
      </c>
      <c r="AZ231" s="72" t="s">
        <v>1743</v>
      </c>
      <c r="BA231" s="7" t="s">
        <v>3514</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1122</v>
      </c>
      <c r="EU231" s="7" t="s">
        <v>2573</v>
      </c>
      <c r="EV231" s="7" t="s">
        <v>1111</v>
      </c>
      <c r="EW231" s="7" t="s">
        <v>1807</v>
      </c>
      <c r="EX231" s="183" t="s">
        <v>1915</v>
      </c>
      <c r="EY231" s="313">
        <v>46189</v>
      </c>
      <c r="EZ231" s="313"/>
      <c r="FA231" s="183"/>
      <c r="FB231" s="313"/>
      <c r="FC231" s="7"/>
      <c r="FD231" s="7" t="s">
        <v>3230</v>
      </c>
      <c r="FE231" s="7">
        <f t="shared" si="53"/>
        <v>3397</v>
      </c>
      <c r="FF231" s="72">
        <f t="shared" si="54"/>
        <v>14274</v>
      </c>
      <c r="FG231" t="s">
        <v>3516</v>
      </c>
    </row>
    <row r="232" spans="1:163" ht="17.25">
      <c r="A232" s="72">
        <v>464989124</v>
      </c>
      <c r="B232" s="304" t="s">
        <v>217</v>
      </c>
      <c r="C232" s="72"/>
      <c r="D232" s="72"/>
      <c r="E232" s="72"/>
      <c r="F232" s="72"/>
      <c r="G232" s="306"/>
      <c r="H232" s="306"/>
      <c r="I232" s="72">
        <v>3106</v>
      </c>
      <c r="J232" s="72">
        <v>11947</v>
      </c>
      <c r="K232" s="258">
        <f t="shared" si="58"/>
        <v>3190</v>
      </c>
      <c r="L232" s="258">
        <f t="shared" si="45"/>
        <v>15855</v>
      </c>
      <c r="M232" s="315">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8"/>
      <c r="AF232" s="309" t="s">
        <v>1798</v>
      </c>
      <c r="AG232" s="7" t="s">
        <v>1130</v>
      </c>
      <c r="AH232" s="72" t="s">
        <v>203</v>
      </c>
      <c r="AI232" s="7" t="s">
        <v>1130</v>
      </c>
      <c r="AJ232" s="7" t="s">
        <v>1130</v>
      </c>
      <c r="AK232" s="7" t="s">
        <v>1130</v>
      </c>
      <c r="AL232" s="7">
        <v>15208</v>
      </c>
      <c r="AM232" s="255">
        <v>57998</v>
      </c>
      <c r="AN232" s="258">
        <v>116</v>
      </c>
      <c r="AO232" s="306">
        <v>132</v>
      </c>
      <c r="AP232" s="306" t="str">
        <f t="shared" si="48"/>
        <v>FLOW</v>
      </c>
      <c r="AQ232" s="306"/>
      <c r="AR232" s="306"/>
      <c r="AS232" s="306"/>
      <c r="AT232" s="306"/>
      <c r="AU232" s="72" t="s">
        <v>944</v>
      </c>
      <c r="AV232" s="310" t="s">
        <v>218</v>
      </c>
      <c r="AW232" s="304" t="s">
        <v>25</v>
      </c>
      <c r="AX232" s="311">
        <v>45645</v>
      </c>
      <c r="AY232" s="72">
        <v>36</v>
      </c>
      <c r="AZ232" s="72" t="s">
        <v>1743</v>
      </c>
      <c r="BA232" s="7" t="s">
        <v>3513</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1124</v>
      </c>
      <c r="EU232" s="7" t="s">
        <v>2574</v>
      </c>
      <c r="EV232" s="7" t="s">
        <v>1111</v>
      </c>
      <c r="EW232" s="7" t="s">
        <v>1809</v>
      </c>
      <c r="EX232" s="183" t="s">
        <v>1890</v>
      </c>
      <c r="EY232" s="313">
        <v>46177</v>
      </c>
      <c r="EZ232" s="313"/>
      <c r="FA232" s="183"/>
      <c r="FB232" s="313"/>
      <c r="FC232" s="7"/>
      <c r="FD232" s="7" t="s">
        <v>3231</v>
      </c>
      <c r="FE232" s="7">
        <f t="shared" si="53"/>
        <v>3190</v>
      </c>
      <c r="FF232" s="72">
        <f t="shared" si="54"/>
        <v>15855</v>
      </c>
      <c r="FG232" t="s">
        <v>3516</v>
      </c>
    </row>
    <row r="233" spans="1:163" ht="17.25">
      <c r="A233" s="72">
        <v>466451006</v>
      </c>
      <c r="B233" s="304" t="s">
        <v>433</v>
      </c>
      <c r="C233" s="72" t="s">
        <v>1776</v>
      </c>
      <c r="D233" s="72" t="s">
        <v>1788</v>
      </c>
      <c r="E233" s="72">
        <v>2853</v>
      </c>
      <c r="F233" s="72"/>
      <c r="G233" s="306"/>
      <c r="H233" s="306"/>
      <c r="I233" s="72">
        <v>2734</v>
      </c>
      <c r="J233" s="72">
        <v>2125</v>
      </c>
      <c r="K233" s="258">
        <f t="shared" si="58"/>
        <v>2181</v>
      </c>
      <c r="L233" s="258">
        <f t="shared" si="45"/>
        <v>2060</v>
      </c>
      <c r="M233" s="307">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8"/>
      <c r="AF233" s="309" t="s">
        <v>1130</v>
      </c>
      <c r="AG233" s="7" t="s">
        <v>1130</v>
      </c>
      <c r="AH233" s="72" t="s">
        <v>386</v>
      </c>
      <c r="AI233" s="7" t="s">
        <v>1130</v>
      </c>
      <c r="AJ233" s="7" t="s">
        <v>1130</v>
      </c>
      <c r="AK233" s="7" t="s">
        <v>1130</v>
      </c>
      <c r="AL233" s="7">
        <v>6231</v>
      </c>
      <c r="AM233" s="255">
        <v>57755</v>
      </c>
      <c r="AN233" s="258">
        <v>27</v>
      </c>
      <c r="AO233" s="306">
        <v>12</v>
      </c>
      <c r="AP233" s="306" t="str">
        <f t="shared" si="48"/>
        <v>STABLE</v>
      </c>
      <c r="AQ233" s="306"/>
      <c r="AR233" s="306"/>
      <c r="AS233" s="306"/>
      <c r="AT233" s="306"/>
      <c r="AU233" s="72" t="s">
        <v>1794</v>
      </c>
      <c r="AV233" s="310" t="s">
        <v>434</v>
      </c>
      <c r="AW233" s="304" t="s">
        <v>435</v>
      </c>
      <c r="AX233" s="311">
        <v>45841</v>
      </c>
      <c r="AY233" s="72">
        <v>36</v>
      </c>
      <c r="AZ233" s="72" t="s">
        <v>1743</v>
      </c>
      <c r="BA233" s="7" t="s">
        <v>3513</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1116</v>
      </c>
      <c r="EU233" s="7" t="s">
        <v>2575</v>
      </c>
      <c r="EV233" s="7" t="s">
        <v>1111</v>
      </c>
      <c r="EW233" s="7" t="s">
        <v>1821</v>
      </c>
      <c r="EX233" s="183" t="s">
        <v>1916</v>
      </c>
      <c r="EY233" s="313">
        <v>46176</v>
      </c>
      <c r="EZ233" s="313"/>
      <c r="FA233" s="183"/>
      <c r="FB233" s="313"/>
      <c r="FC233" s="7"/>
      <c r="FD233" s="7" t="s">
        <v>3232</v>
      </c>
      <c r="FE233" s="7">
        <f t="shared" si="53"/>
        <v>2181</v>
      </c>
      <c r="FF233" s="72">
        <f t="shared" si="54"/>
        <v>4913</v>
      </c>
      <c r="FG233" t="s">
        <v>3516</v>
      </c>
    </row>
    <row r="234" spans="1:163" ht="17.25">
      <c r="A234" s="72">
        <v>464318531</v>
      </c>
      <c r="B234" s="304" t="s">
        <v>296</v>
      </c>
      <c r="C234" s="72"/>
      <c r="D234" s="72"/>
      <c r="E234" s="72"/>
      <c r="F234" s="72"/>
      <c r="G234" s="306"/>
      <c r="H234" s="306"/>
      <c r="I234" s="72">
        <v>3508</v>
      </c>
      <c r="J234" s="72">
        <v>10413</v>
      </c>
      <c r="K234" s="258">
        <f t="shared" si="58"/>
        <v>3975</v>
      </c>
      <c r="L234" s="258">
        <f t="shared" si="45"/>
        <v>14712</v>
      </c>
      <c r="M234" s="315">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8"/>
      <c r="AF234" s="309" t="s">
        <v>1798</v>
      </c>
      <c r="AG234" s="7" t="s">
        <v>1130</v>
      </c>
      <c r="AH234" s="72" t="s">
        <v>284</v>
      </c>
      <c r="AI234" s="7" t="s">
        <v>1130</v>
      </c>
      <c r="AJ234" s="7" t="s">
        <v>1130</v>
      </c>
      <c r="AK234" s="7" t="s">
        <v>1130</v>
      </c>
      <c r="AL234" s="7">
        <v>14591</v>
      </c>
      <c r="AM234" s="255">
        <v>57587</v>
      </c>
      <c r="AN234" s="258">
        <v>88</v>
      </c>
      <c r="AO234" s="306">
        <v>104</v>
      </c>
      <c r="AP234" s="306" t="str">
        <f t="shared" si="48"/>
        <v>FLOW</v>
      </c>
      <c r="AQ234" s="306"/>
      <c r="AR234" s="306"/>
      <c r="AS234" s="306"/>
      <c r="AT234" s="306"/>
      <c r="AU234" s="72" t="s">
        <v>944</v>
      </c>
      <c r="AV234" s="310" t="s">
        <v>297</v>
      </c>
      <c r="AW234" s="304" t="s">
        <v>157</v>
      </c>
      <c r="AX234" s="311">
        <v>45579</v>
      </c>
      <c r="AY234" s="72">
        <v>36</v>
      </c>
      <c r="AZ234" s="72" t="s">
        <v>1743</v>
      </c>
      <c r="BA234" s="7" t="s">
        <v>3514</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1115</v>
      </c>
      <c r="EU234" s="7" t="s">
        <v>2576</v>
      </c>
      <c r="EV234" s="7" t="s">
        <v>1111</v>
      </c>
      <c r="EW234" s="7" t="s">
        <v>1851</v>
      </c>
      <c r="EX234" s="183" t="s">
        <v>1917</v>
      </c>
      <c r="EY234" s="313">
        <v>46177</v>
      </c>
      <c r="EZ234" s="313"/>
      <c r="FA234" s="183"/>
      <c r="FB234" s="313"/>
      <c r="FC234" s="7" t="s">
        <v>3623</v>
      </c>
      <c r="FD234" s="7" t="s">
        <v>3071</v>
      </c>
      <c r="FE234" s="7">
        <f t="shared" si="53"/>
        <v>3975</v>
      </c>
      <c r="FF234" s="72">
        <f t="shared" si="54"/>
        <v>14712</v>
      </c>
      <c r="FG234" t="s">
        <v>3516</v>
      </c>
    </row>
    <row r="235" spans="1:163" ht="17.25">
      <c r="A235" s="72">
        <v>460419172</v>
      </c>
      <c r="B235" s="304" t="s">
        <v>269</v>
      </c>
      <c r="C235" s="72"/>
      <c r="D235" s="72"/>
      <c r="E235" s="72"/>
      <c r="F235" s="72"/>
      <c r="G235" s="306"/>
      <c r="H235" s="306"/>
      <c r="I235" s="72">
        <v>3435</v>
      </c>
      <c r="J235" s="72">
        <v>4147.99</v>
      </c>
      <c r="K235" s="258">
        <f t="shared" si="58"/>
        <v>921.98999999999978</v>
      </c>
      <c r="L235" s="258">
        <f t="shared" si="45"/>
        <v>7894.99</v>
      </c>
      <c r="M235" s="315">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8"/>
      <c r="AF235" s="309" t="s">
        <v>1130</v>
      </c>
      <c r="AG235" s="7" t="s">
        <v>1130</v>
      </c>
      <c r="AH235" s="72" t="s">
        <v>266</v>
      </c>
      <c r="AI235" s="7" t="s">
        <v>1130</v>
      </c>
      <c r="AJ235" s="7" t="s">
        <v>1130</v>
      </c>
      <c r="AK235" s="7" t="s">
        <v>1130</v>
      </c>
      <c r="AL235" s="7">
        <v>10656.99</v>
      </c>
      <c r="AM235" s="255">
        <v>57586.99</v>
      </c>
      <c r="AN235" s="258">
        <v>57</v>
      </c>
      <c r="AO235" s="306">
        <v>73</v>
      </c>
      <c r="AP235" s="306" t="str">
        <f t="shared" si="48"/>
        <v>FLOW</v>
      </c>
      <c r="AQ235" s="306"/>
      <c r="AR235" s="306"/>
      <c r="AS235" s="306"/>
      <c r="AT235" s="306"/>
      <c r="AU235" s="72" t="s">
        <v>1794</v>
      </c>
      <c r="AV235" s="310" t="s">
        <v>270</v>
      </c>
      <c r="AW235" s="304" t="s">
        <v>271</v>
      </c>
      <c r="AX235" s="311">
        <v>45231</v>
      </c>
      <c r="AY235" s="72">
        <v>48</v>
      </c>
      <c r="AZ235" s="72" t="s">
        <v>1743</v>
      </c>
      <c r="BA235" s="7" t="s">
        <v>3513</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1114</v>
      </c>
      <c r="EU235" s="7" t="s">
        <v>2577</v>
      </c>
      <c r="EV235" s="7" t="s">
        <v>1111</v>
      </c>
      <c r="EW235" s="7" t="s">
        <v>1809</v>
      </c>
      <c r="EX235" s="183" t="s">
        <v>1918</v>
      </c>
      <c r="EY235" s="313">
        <v>46177</v>
      </c>
      <c r="EZ235" s="313"/>
      <c r="FA235" s="183"/>
      <c r="FB235" s="313"/>
      <c r="FC235" s="7"/>
      <c r="FD235" s="7" t="s">
        <v>3233</v>
      </c>
      <c r="FE235" s="7">
        <f t="shared" si="53"/>
        <v>921.98999999999978</v>
      </c>
      <c r="FF235" s="72">
        <f t="shared" si="54"/>
        <v>7894.99</v>
      </c>
      <c r="FG235" t="s">
        <v>3516</v>
      </c>
    </row>
    <row r="236" spans="1:163" ht="17.25">
      <c r="A236" s="72">
        <v>464693708</v>
      </c>
      <c r="B236" s="304" t="s">
        <v>1531</v>
      </c>
      <c r="C236" s="72" t="s">
        <v>1776</v>
      </c>
      <c r="D236" s="72" t="s">
        <v>3618</v>
      </c>
      <c r="E236" s="72">
        <v>3600</v>
      </c>
      <c r="F236" s="72"/>
      <c r="G236" s="306"/>
      <c r="H236" s="306"/>
      <c r="I236" s="72">
        <v>3546</v>
      </c>
      <c r="J236" s="72">
        <v>3471</v>
      </c>
      <c r="K236" s="258">
        <f t="shared" si="58"/>
        <v>3508</v>
      </c>
      <c r="L236" s="258">
        <f t="shared" si="45"/>
        <v>3513</v>
      </c>
      <c r="M236" s="307">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8"/>
      <c r="AF236" s="309" t="s">
        <v>1130</v>
      </c>
      <c r="AG236" s="7" t="s">
        <v>1130</v>
      </c>
      <c r="AH236" s="72" t="s">
        <v>585</v>
      </c>
      <c r="AI236" s="7" t="s">
        <v>1130</v>
      </c>
      <c r="AJ236" s="7" t="s">
        <v>1130</v>
      </c>
      <c r="AK236" s="7" t="s">
        <v>1130</v>
      </c>
      <c r="AL236" s="7">
        <v>6198</v>
      </c>
      <c r="AM236" s="255">
        <v>57341</v>
      </c>
      <c r="AN236" s="258">
        <v>27</v>
      </c>
      <c r="AO236" s="306">
        <v>43</v>
      </c>
      <c r="AP236" s="306" t="str">
        <f t="shared" si="48"/>
        <v>FLOW</v>
      </c>
      <c r="AQ236" s="306"/>
      <c r="AR236" s="306"/>
      <c r="AS236" s="306"/>
      <c r="AT236" s="306"/>
      <c r="AU236" s="72" t="s">
        <v>1794</v>
      </c>
      <c r="AV236" s="310" t="s">
        <v>1643</v>
      </c>
      <c r="AW236" s="304" t="s">
        <v>210</v>
      </c>
      <c r="AX236" s="311">
        <v>45612</v>
      </c>
      <c r="AY236" s="72">
        <v>36</v>
      </c>
      <c r="AZ236" s="72" t="s">
        <v>1743</v>
      </c>
      <c r="BA236" s="7" t="s">
        <v>3514</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1112</v>
      </c>
      <c r="EU236" s="7" t="s">
        <v>2578</v>
      </c>
      <c r="EV236" s="7" t="s">
        <v>1111</v>
      </c>
      <c r="EW236" s="7" t="s">
        <v>1807</v>
      </c>
      <c r="EX236" s="183" t="s">
        <v>1816</v>
      </c>
      <c r="EY236" s="313">
        <v>46181</v>
      </c>
      <c r="EZ236" s="313"/>
      <c r="FA236" s="183"/>
      <c r="FB236" s="313"/>
      <c r="FC236" s="7"/>
      <c r="FD236" s="7" t="s">
        <v>3180</v>
      </c>
      <c r="FE236" s="7">
        <f t="shared" si="53"/>
        <v>3508</v>
      </c>
      <c r="FF236" s="72">
        <f t="shared" si="54"/>
        <v>7113</v>
      </c>
      <c r="FG236" t="s">
        <v>3516</v>
      </c>
    </row>
    <row r="237" spans="1:163" ht="17.25">
      <c r="A237" s="72">
        <v>462088489</v>
      </c>
      <c r="B237" s="304" t="s">
        <v>219</v>
      </c>
      <c r="C237" s="72"/>
      <c r="D237" s="72"/>
      <c r="E237" s="72"/>
      <c r="F237" s="72"/>
      <c r="G237" s="306"/>
      <c r="H237" s="306"/>
      <c r="I237" s="72">
        <v>4080</v>
      </c>
      <c r="J237" s="72">
        <v>24479</v>
      </c>
      <c r="K237" s="258">
        <f t="shared" si="58"/>
        <v>5092</v>
      </c>
      <c r="L237" s="258">
        <f t="shared" si="45"/>
        <v>29975</v>
      </c>
      <c r="M237" s="315">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8"/>
      <c r="AF237" s="309" t="s">
        <v>1798</v>
      </c>
      <c r="AG237" s="7" t="s">
        <v>1130</v>
      </c>
      <c r="AH237" s="72" t="s">
        <v>203</v>
      </c>
      <c r="AI237" s="7" t="s">
        <v>1130</v>
      </c>
      <c r="AJ237" s="7" t="s">
        <v>1130</v>
      </c>
      <c r="AK237" s="7" t="s">
        <v>1130</v>
      </c>
      <c r="AL237" s="7">
        <v>30555</v>
      </c>
      <c r="AM237" s="255">
        <v>56988</v>
      </c>
      <c r="AN237" s="258">
        <v>178</v>
      </c>
      <c r="AO237" s="306">
        <v>194</v>
      </c>
      <c r="AP237" s="306" t="str">
        <f t="shared" si="48"/>
        <v>FLOW</v>
      </c>
      <c r="AQ237" s="306"/>
      <c r="AR237" s="306"/>
      <c r="AS237" s="306"/>
      <c r="AT237" s="306"/>
      <c r="AU237" s="72" t="s">
        <v>944</v>
      </c>
      <c r="AV237" s="310" t="s">
        <v>220</v>
      </c>
      <c r="AW237" s="304" t="s">
        <v>221</v>
      </c>
      <c r="AX237" s="311">
        <v>45352</v>
      </c>
      <c r="AY237" s="72">
        <v>36</v>
      </c>
      <c r="AZ237" s="72" t="s">
        <v>1743</v>
      </c>
      <c r="BA237" s="7" t="s">
        <v>3513</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1124</v>
      </c>
      <c r="EU237" s="7" t="s">
        <v>2579</v>
      </c>
      <c r="EV237" s="7" t="s">
        <v>1111</v>
      </c>
      <c r="EW237" s="7" t="s">
        <v>1809</v>
      </c>
      <c r="EX237" s="183" t="s">
        <v>1919</v>
      </c>
      <c r="EY237" s="313">
        <v>46177</v>
      </c>
      <c r="EZ237" s="313"/>
      <c r="FA237" s="183"/>
      <c r="FB237" s="313"/>
      <c r="FC237" s="7"/>
      <c r="FD237" s="7" t="s">
        <v>3234</v>
      </c>
      <c r="FE237" s="7">
        <f t="shared" si="53"/>
        <v>5092</v>
      </c>
      <c r="FF237" s="72">
        <f t="shared" si="54"/>
        <v>29975</v>
      </c>
      <c r="FG237" t="s">
        <v>3516</v>
      </c>
    </row>
    <row r="238" spans="1:163" ht="17.25">
      <c r="A238" s="72">
        <v>465639719</v>
      </c>
      <c r="B238" s="304" t="s">
        <v>353</v>
      </c>
      <c r="C238" s="72"/>
      <c r="D238" s="72"/>
      <c r="E238" s="72"/>
      <c r="F238" s="72"/>
      <c r="G238" s="306"/>
      <c r="H238" s="306"/>
      <c r="I238" s="72">
        <v>5665</v>
      </c>
      <c r="J238" s="72">
        <v>5523</v>
      </c>
      <c r="K238" s="258">
        <f t="shared" si="58"/>
        <v>5679</v>
      </c>
      <c r="L238" s="258">
        <f t="shared" si="45"/>
        <v>11503</v>
      </c>
      <c r="M238" s="307">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8"/>
      <c r="AF238" s="309" t="s">
        <v>1130</v>
      </c>
      <c r="AG238" s="7" t="s">
        <v>1130</v>
      </c>
      <c r="AH238" s="72" t="s">
        <v>349</v>
      </c>
      <c r="AI238" s="7" t="s">
        <v>1130</v>
      </c>
      <c r="AJ238" s="7" t="s">
        <v>1130</v>
      </c>
      <c r="AK238" s="7" t="s">
        <v>1130</v>
      </c>
      <c r="AL238" s="7">
        <v>8379</v>
      </c>
      <c r="AM238" s="255">
        <v>56984</v>
      </c>
      <c r="AN238" s="258">
        <v>27</v>
      </c>
      <c r="AO238" s="306">
        <v>43</v>
      </c>
      <c r="AP238" s="306" t="str">
        <f t="shared" si="48"/>
        <v>FLOW</v>
      </c>
      <c r="AQ238" s="306"/>
      <c r="AR238" s="306"/>
      <c r="AS238" s="306"/>
      <c r="AT238" s="306"/>
      <c r="AU238" s="72" t="s">
        <v>1794</v>
      </c>
      <c r="AV238" s="310" t="s">
        <v>354</v>
      </c>
      <c r="AW238" s="304" t="s">
        <v>355</v>
      </c>
      <c r="AX238" s="311">
        <v>45721</v>
      </c>
      <c r="AY238" s="72">
        <v>24</v>
      </c>
      <c r="AZ238" s="72" t="s">
        <v>1743</v>
      </c>
      <c r="BA238" s="7" t="s">
        <v>3513</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1127</v>
      </c>
      <c r="EU238" s="7" t="s">
        <v>2580</v>
      </c>
      <c r="EV238" s="7" t="s">
        <v>1111</v>
      </c>
      <c r="EW238" s="7" t="s">
        <v>1830</v>
      </c>
      <c r="EX238" s="183" t="s">
        <v>1891</v>
      </c>
      <c r="EY238" s="313">
        <v>46176</v>
      </c>
      <c r="EZ238" s="313"/>
      <c r="FA238" s="183"/>
      <c r="FB238" s="313"/>
      <c r="FC238" s="7"/>
      <c r="FD238" s="7" t="s">
        <v>3235</v>
      </c>
      <c r="FE238" s="7">
        <f t="shared" si="53"/>
        <v>5679</v>
      </c>
      <c r="FF238" s="72">
        <f t="shared" si="54"/>
        <v>11503</v>
      </c>
      <c r="FG238" t="s">
        <v>3516</v>
      </c>
    </row>
    <row r="239" spans="1:163" ht="17.25">
      <c r="A239" s="72">
        <v>463427115</v>
      </c>
      <c r="B239" s="304" t="s">
        <v>1532</v>
      </c>
      <c r="C239" s="72"/>
      <c r="D239" s="72"/>
      <c r="E239" s="72"/>
      <c r="F239" s="72"/>
      <c r="G239" s="306"/>
      <c r="H239" s="306"/>
      <c r="I239" s="72">
        <v>3578</v>
      </c>
      <c r="J239" s="72">
        <v>17821</v>
      </c>
      <c r="K239" s="258">
        <f t="shared" si="58"/>
        <v>4262</v>
      </c>
      <c r="L239" s="258">
        <f t="shared" si="45"/>
        <v>22480</v>
      </c>
      <c r="M239" s="315">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3505</v>
      </c>
      <c r="AC239" s="72"/>
      <c r="AD239" s="72" t="s">
        <v>3023</v>
      </c>
      <c r="AE239" s="308"/>
      <c r="AF239" s="309" t="s">
        <v>1130</v>
      </c>
      <c r="AG239" s="7" t="s">
        <v>1130</v>
      </c>
      <c r="AH239" s="72" t="s">
        <v>42</v>
      </c>
      <c r="AI239" s="7" t="s">
        <v>1130</v>
      </c>
      <c r="AJ239" s="7" t="s">
        <v>1130</v>
      </c>
      <c r="AK239" s="7" t="s">
        <v>1130</v>
      </c>
      <c r="AL239" s="7">
        <v>18574</v>
      </c>
      <c r="AM239" s="255">
        <v>56961</v>
      </c>
      <c r="AN239" s="258">
        <v>147</v>
      </c>
      <c r="AO239" s="306">
        <v>163</v>
      </c>
      <c r="AP239" s="306" t="str">
        <f t="shared" si="48"/>
        <v>FLOW</v>
      </c>
      <c r="AQ239" s="306"/>
      <c r="AR239" s="306"/>
      <c r="AS239" s="306"/>
      <c r="AT239" s="306"/>
      <c r="AU239" s="72" t="s">
        <v>944</v>
      </c>
      <c r="AV239" s="310"/>
      <c r="AW239" s="304" t="s">
        <v>45</v>
      </c>
      <c r="AX239" s="311">
        <v>45481</v>
      </c>
      <c r="AY239" s="72">
        <v>36</v>
      </c>
      <c r="AZ239" s="72" t="s">
        <v>1743</v>
      </c>
      <c r="BA239" s="7" t="s">
        <v>3513</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1117</v>
      </c>
      <c r="EU239" s="7" t="s">
        <v>2581</v>
      </c>
      <c r="EV239" s="7" t="s">
        <v>1111</v>
      </c>
      <c r="EW239" s="7" t="s">
        <v>1802</v>
      </c>
      <c r="EX239" s="183" t="s">
        <v>1838</v>
      </c>
      <c r="EY239" s="313">
        <v>46179</v>
      </c>
      <c r="EZ239" s="313"/>
      <c r="FA239" s="183"/>
      <c r="FB239" s="313"/>
      <c r="FC239" s="7"/>
      <c r="FD239" s="7" t="s">
        <v>3236</v>
      </c>
      <c r="FE239" s="7">
        <f t="shared" si="53"/>
        <v>4262</v>
      </c>
      <c r="FF239" s="72">
        <f t="shared" si="54"/>
        <v>22480</v>
      </c>
      <c r="FG239" t="s">
        <v>3516</v>
      </c>
    </row>
    <row r="240" spans="1:163" ht="17.25">
      <c r="A240" s="72">
        <v>462670479</v>
      </c>
      <c r="B240" s="304" t="s">
        <v>977</v>
      </c>
      <c r="C240" s="72"/>
      <c r="D240" s="72"/>
      <c r="E240" s="72"/>
      <c r="F240" s="72"/>
      <c r="G240" s="306"/>
      <c r="H240" s="306"/>
      <c r="I240" s="72">
        <v>2788</v>
      </c>
      <c r="J240" s="72">
        <v>2389</v>
      </c>
      <c r="K240" s="258">
        <f t="shared" si="58"/>
        <v>2461</v>
      </c>
      <c r="L240" s="258">
        <f t="shared" si="45"/>
        <v>5328</v>
      </c>
      <c r="M240" s="307">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8"/>
      <c r="AF240" s="309" t="s">
        <v>1130</v>
      </c>
      <c r="AG240" s="7" t="s">
        <v>1130</v>
      </c>
      <c r="AH240" s="72" t="s">
        <v>708</v>
      </c>
      <c r="AI240" s="7" t="s">
        <v>1130</v>
      </c>
      <c r="AJ240" s="7" t="s">
        <v>1130</v>
      </c>
      <c r="AK240" s="7" t="s">
        <v>1130</v>
      </c>
      <c r="AL240" s="7">
        <v>5611</v>
      </c>
      <c r="AM240" s="255">
        <v>56762</v>
      </c>
      <c r="AN240" s="258">
        <v>27</v>
      </c>
      <c r="AO240" s="306">
        <v>43</v>
      </c>
      <c r="AP240" s="306" t="str">
        <f t="shared" si="48"/>
        <v>FLOW</v>
      </c>
      <c r="AQ240" s="306"/>
      <c r="AR240" s="306"/>
      <c r="AS240" s="306"/>
      <c r="AT240" s="306"/>
      <c r="AU240" s="72" t="s">
        <v>1794</v>
      </c>
      <c r="AV240" s="310" t="s">
        <v>1047</v>
      </c>
      <c r="AW240" s="304" t="s">
        <v>1088</v>
      </c>
      <c r="AX240" s="311">
        <v>45405</v>
      </c>
      <c r="AY240" s="72">
        <v>48</v>
      </c>
      <c r="AZ240" s="72" t="s">
        <v>1743</v>
      </c>
      <c r="BA240" s="7" t="s">
        <v>3513</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1128</v>
      </c>
      <c r="EU240" s="7" t="s">
        <v>2582</v>
      </c>
      <c r="EV240" s="7" t="s">
        <v>1111</v>
      </c>
      <c r="EW240" s="7" t="s">
        <v>1809</v>
      </c>
      <c r="EX240" s="183" t="s">
        <v>1920</v>
      </c>
      <c r="EY240" s="313">
        <v>46178</v>
      </c>
      <c r="EZ240" s="313"/>
      <c r="FA240" s="183"/>
      <c r="FB240" s="313"/>
      <c r="FC240" s="7" t="s">
        <v>3623</v>
      </c>
      <c r="FD240" s="7" t="s">
        <v>3151</v>
      </c>
      <c r="FE240" s="7">
        <f t="shared" si="53"/>
        <v>2461</v>
      </c>
      <c r="FF240" s="72">
        <f t="shared" si="54"/>
        <v>5328</v>
      </c>
      <c r="FG240" t="s">
        <v>3516</v>
      </c>
    </row>
    <row r="241" spans="1:163" ht="17.25">
      <c r="A241" s="72">
        <v>464856605</v>
      </c>
      <c r="B241" s="304" t="s">
        <v>1533</v>
      </c>
      <c r="C241" s="72"/>
      <c r="D241" s="72"/>
      <c r="E241" s="72"/>
      <c r="F241" s="72"/>
      <c r="G241" s="306"/>
      <c r="H241" s="306"/>
      <c r="I241" s="72">
        <v>4997</v>
      </c>
      <c r="J241" s="72">
        <v>29874</v>
      </c>
      <c r="K241" s="258">
        <f t="shared" si="58"/>
        <v>6793</v>
      </c>
      <c r="L241" s="258">
        <f t="shared" si="45"/>
        <v>37372</v>
      </c>
      <c r="M241" s="315">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8"/>
      <c r="AF241" s="309" t="s">
        <v>1798</v>
      </c>
      <c r="AG241" s="7" t="s">
        <v>1130</v>
      </c>
      <c r="AH241" s="72" t="s">
        <v>1748</v>
      </c>
      <c r="AI241" s="7" t="s">
        <v>1130</v>
      </c>
      <c r="AJ241" s="7" t="s">
        <v>1130</v>
      </c>
      <c r="AK241" s="7" t="s">
        <v>1130</v>
      </c>
      <c r="AL241" s="7">
        <v>37628</v>
      </c>
      <c r="AM241" s="255">
        <v>56709</v>
      </c>
      <c r="AN241" s="258">
        <v>178</v>
      </c>
      <c r="AO241" s="306">
        <v>194</v>
      </c>
      <c r="AP241" s="306" t="str">
        <f t="shared" si="48"/>
        <v>FLOW</v>
      </c>
      <c r="AQ241" s="306"/>
      <c r="AR241" s="306"/>
      <c r="AS241" s="306"/>
      <c r="AT241" s="306"/>
      <c r="AU241" s="72" t="s">
        <v>944</v>
      </c>
      <c r="AV241" s="310" t="s">
        <v>1644</v>
      </c>
      <c r="AW241" s="304" t="s">
        <v>1733</v>
      </c>
      <c r="AX241" s="311">
        <v>45630</v>
      </c>
      <c r="AY241" s="72">
        <v>24</v>
      </c>
      <c r="AZ241" s="72" t="s">
        <v>1743</v>
      </c>
      <c r="BA241" s="7" t="s">
        <v>3514</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1115</v>
      </c>
      <c r="EU241" s="7" t="s">
        <v>2583</v>
      </c>
      <c r="EV241" s="7" t="s">
        <v>1111</v>
      </c>
      <c r="EW241" s="7" t="s">
        <v>1851</v>
      </c>
      <c r="EX241" s="183" t="s">
        <v>1921</v>
      </c>
      <c r="EY241" s="313">
        <v>46178</v>
      </c>
      <c r="EZ241" s="313"/>
      <c r="FA241" s="183"/>
      <c r="FB241" s="313"/>
      <c r="FC241" s="7" t="s">
        <v>3623</v>
      </c>
      <c r="FD241" s="7" t="s">
        <v>3237</v>
      </c>
      <c r="FE241" s="7">
        <f t="shared" si="53"/>
        <v>6793</v>
      </c>
      <c r="FF241" s="72">
        <f t="shared" si="54"/>
        <v>37372</v>
      </c>
      <c r="FG241" t="s">
        <v>3516</v>
      </c>
    </row>
    <row r="242" spans="1:163" ht="17.25">
      <c r="A242" s="72">
        <v>464434332</v>
      </c>
      <c r="B242" s="304" t="s">
        <v>1534</v>
      </c>
      <c r="C242" s="72" t="s">
        <v>1776</v>
      </c>
      <c r="D242" s="72" t="s">
        <v>1801</v>
      </c>
      <c r="E242" s="72">
        <v>5003</v>
      </c>
      <c r="F242" s="72"/>
      <c r="G242" s="306"/>
      <c r="H242" s="306"/>
      <c r="I242" s="72">
        <v>4856</v>
      </c>
      <c r="J242" s="72">
        <v>4856</v>
      </c>
      <c r="K242" s="258">
        <f t="shared" si="58"/>
        <v>4869</v>
      </c>
      <c r="L242" s="258">
        <f t="shared" si="45"/>
        <v>4783</v>
      </c>
      <c r="M242" s="307">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8"/>
      <c r="AF242" s="309" t="s">
        <v>1130</v>
      </c>
      <c r="AG242" s="7" t="s">
        <v>1130</v>
      </c>
      <c r="AH242" s="72" t="s">
        <v>454</v>
      </c>
      <c r="AI242" s="7" t="s">
        <v>1130</v>
      </c>
      <c r="AJ242" s="7" t="s">
        <v>1130</v>
      </c>
      <c r="AK242" s="7" t="s">
        <v>1130</v>
      </c>
      <c r="AL242" s="7">
        <v>6275.58</v>
      </c>
      <c r="AM242" s="255">
        <v>56693</v>
      </c>
      <c r="AN242" s="258">
        <v>27</v>
      </c>
      <c r="AO242" s="306">
        <v>12</v>
      </c>
      <c r="AP242" s="306" t="str">
        <f t="shared" si="48"/>
        <v>STABLE</v>
      </c>
      <c r="AQ242" s="306"/>
      <c r="AR242" s="306"/>
      <c r="AS242" s="306"/>
      <c r="AT242" s="306"/>
      <c r="AU242" s="72" t="s">
        <v>1794</v>
      </c>
      <c r="AV242" s="310" t="s">
        <v>1645</v>
      </c>
      <c r="AW242" s="304" t="s">
        <v>199</v>
      </c>
      <c r="AX242" s="311">
        <v>45589</v>
      </c>
      <c r="AY242" s="72">
        <v>30</v>
      </c>
      <c r="AZ242" s="72" t="s">
        <v>1743</v>
      </c>
      <c r="BA242" s="7" t="s">
        <v>3513</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1117</v>
      </c>
      <c r="EU242" s="7" t="s">
        <v>2584</v>
      </c>
      <c r="EV242" s="7" t="s">
        <v>1111</v>
      </c>
      <c r="EW242" s="7" t="s">
        <v>1802</v>
      </c>
      <c r="EX242" s="183" t="s">
        <v>1811</v>
      </c>
      <c r="EY242" s="313">
        <v>46177</v>
      </c>
      <c r="EZ242" s="313"/>
      <c r="FA242" s="183"/>
      <c r="FB242" s="313"/>
      <c r="FC242" s="7"/>
      <c r="FD242" s="7" t="s">
        <v>3238</v>
      </c>
      <c r="FE242" s="7">
        <f t="shared" si="53"/>
        <v>4869</v>
      </c>
      <c r="FF242" s="72">
        <f t="shared" si="54"/>
        <v>9786</v>
      </c>
      <c r="FG242" t="s">
        <v>3516</v>
      </c>
    </row>
    <row r="243" spans="1:163" ht="17.25">
      <c r="A243" s="72">
        <v>455993579</v>
      </c>
      <c r="B243" s="304" t="s">
        <v>1535</v>
      </c>
      <c r="C243" s="72"/>
      <c r="D243" s="72"/>
      <c r="E243" s="72"/>
      <c r="F243" s="72"/>
      <c r="G243" s="306"/>
      <c r="H243" s="306" t="s">
        <v>3512</v>
      </c>
      <c r="I243" s="72">
        <v>7519</v>
      </c>
      <c r="J243" s="72">
        <v>7519</v>
      </c>
      <c r="K243" s="258">
        <f t="shared" si="58"/>
        <v>7557</v>
      </c>
      <c r="L243" s="258">
        <f t="shared" si="45"/>
        <v>15038</v>
      </c>
      <c r="M243" s="307">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8"/>
      <c r="AF243" s="309" t="s">
        <v>1130</v>
      </c>
      <c r="AG243" s="7" t="s">
        <v>1130</v>
      </c>
      <c r="AH243" s="72" t="s">
        <v>1767</v>
      </c>
      <c r="AI243" s="7" t="s">
        <v>1130</v>
      </c>
      <c r="AJ243" s="7" t="s">
        <v>1130</v>
      </c>
      <c r="AK243" s="7" t="s">
        <v>1130</v>
      </c>
      <c r="AL243" s="7">
        <v>9986</v>
      </c>
      <c r="AM243" s="255">
        <v>56543.15</v>
      </c>
      <c r="AN243" s="258">
        <v>27</v>
      </c>
      <c r="AO243" s="306">
        <v>0</v>
      </c>
      <c r="AP243" s="306" t="str">
        <f t="shared" si="48"/>
        <v>RB</v>
      </c>
      <c r="AQ243" s="306"/>
      <c r="AR243" s="306"/>
      <c r="AS243" s="306"/>
      <c r="AT243" s="306"/>
      <c r="AU243" s="72" t="s">
        <v>944</v>
      </c>
      <c r="AV243" s="310" t="s">
        <v>1646</v>
      </c>
      <c r="AW243" s="304" t="s">
        <v>660</v>
      </c>
      <c r="AX243" s="311">
        <v>44909</v>
      </c>
      <c r="AY243" s="72">
        <v>48</v>
      </c>
      <c r="AZ243" s="72" t="s">
        <v>1743</v>
      </c>
      <c r="BA243" s="7" t="s">
        <v>3514</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1125</v>
      </c>
      <c r="EU243" s="7" t="s">
        <v>2585</v>
      </c>
      <c r="EV243" s="7" t="s">
        <v>1111</v>
      </c>
      <c r="EW243" s="7" t="e">
        <v>#N/A</v>
      </c>
      <c r="EX243" s="183" t="e">
        <v>#N/A</v>
      </c>
      <c r="EY243" s="313" t="e">
        <v>#N/A</v>
      </c>
      <c r="EZ243" s="313"/>
      <c r="FA243" s="183"/>
      <c r="FB243" s="313"/>
      <c r="FC243" s="7"/>
      <c r="FD243" s="7" t="s">
        <v>3123</v>
      </c>
      <c r="FE243" s="7">
        <f t="shared" si="53"/>
        <v>7557</v>
      </c>
      <c r="FF243" s="72">
        <f t="shared" si="54"/>
        <v>15038</v>
      </c>
      <c r="FG243" t="s">
        <v>3517</v>
      </c>
    </row>
    <row r="244" spans="1:163" ht="17.25">
      <c r="A244" s="72">
        <v>464400538</v>
      </c>
      <c r="B244" s="304" t="s">
        <v>996</v>
      </c>
      <c r="C244" s="72"/>
      <c r="D244" s="72"/>
      <c r="E244" s="72"/>
      <c r="F244" s="72"/>
      <c r="G244" s="306"/>
      <c r="H244" s="306" t="s">
        <v>2351</v>
      </c>
      <c r="I244" s="72">
        <v>3361</v>
      </c>
      <c r="J244" s="72">
        <v>4867</v>
      </c>
      <c r="K244" s="258">
        <f t="shared" si="58"/>
        <v>1737</v>
      </c>
      <c r="L244" s="258">
        <f t="shared" si="45"/>
        <v>8342</v>
      </c>
      <c r="M244" s="315">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8"/>
      <c r="AF244" s="309" t="s">
        <v>1130</v>
      </c>
      <c r="AG244" s="7" t="s">
        <v>1130</v>
      </c>
      <c r="AH244" s="72" t="s">
        <v>781</v>
      </c>
      <c r="AI244" s="7" t="s">
        <v>1130</v>
      </c>
      <c r="AJ244" s="7" t="s">
        <v>1130</v>
      </c>
      <c r="AK244" s="7" t="s">
        <v>1130</v>
      </c>
      <c r="AL244" s="7">
        <v>9391.6299999999992</v>
      </c>
      <c r="AM244" s="255">
        <v>56334</v>
      </c>
      <c r="AN244" s="258">
        <v>57</v>
      </c>
      <c r="AO244" s="306">
        <v>12</v>
      </c>
      <c r="AP244" s="306" t="str">
        <f t="shared" si="48"/>
        <v>STABLE</v>
      </c>
      <c r="AQ244" s="306"/>
      <c r="AR244" s="306"/>
      <c r="AS244" s="306"/>
      <c r="AT244" s="306"/>
      <c r="AU244" s="72" t="s">
        <v>1794</v>
      </c>
      <c r="AV244" s="310" t="s">
        <v>1064</v>
      </c>
      <c r="AW244" s="304" t="s">
        <v>32</v>
      </c>
      <c r="AX244" s="311">
        <v>45587</v>
      </c>
      <c r="AY244" s="72">
        <v>36</v>
      </c>
      <c r="AZ244" s="72" t="s">
        <v>1743</v>
      </c>
      <c r="BA244" s="7" t="s">
        <v>3513</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1117</v>
      </c>
      <c r="EU244" s="7" t="s">
        <v>2586</v>
      </c>
      <c r="EV244" s="7" t="s">
        <v>1111</v>
      </c>
      <c r="EW244" s="7" t="s">
        <v>1802</v>
      </c>
      <c r="EX244" s="183" t="s">
        <v>1838</v>
      </c>
      <c r="EY244" s="313">
        <v>46178</v>
      </c>
      <c r="EZ244" s="313"/>
      <c r="FA244" s="183"/>
      <c r="FB244" s="313"/>
      <c r="FC244" s="7"/>
      <c r="FD244" s="7" t="s">
        <v>3239</v>
      </c>
      <c r="FE244" s="7">
        <f t="shared" si="53"/>
        <v>1737</v>
      </c>
      <c r="FF244" s="72">
        <f t="shared" si="54"/>
        <v>8342</v>
      </c>
      <c r="FG244" t="s">
        <v>3516</v>
      </c>
    </row>
    <row r="245" spans="1:163" ht="17.25">
      <c r="A245" s="72">
        <v>466558846</v>
      </c>
      <c r="B245" s="304" t="s">
        <v>2150</v>
      </c>
      <c r="C245" s="72"/>
      <c r="D245" s="72"/>
      <c r="E245" s="72"/>
      <c r="F245" s="72"/>
      <c r="G245" s="306"/>
      <c r="H245" s="306"/>
      <c r="I245" s="72">
        <v>6159</v>
      </c>
      <c r="J245" s="72">
        <v>6159</v>
      </c>
      <c r="K245" s="258">
        <f t="shared" si="58"/>
        <v>6180</v>
      </c>
      <c r="L245" s="258">
        <f t="shared" si="45"/>
        <v>12444</v>
      </c>
      <c r="M245" s="307">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8"/>
      <c r="AF245" s="309"/>
      <c r="AG245" s="7"/>
      <c r="AH245" s="72" t="s">
        <v>781</v>
      </c>
      <c r="AI245" s="7"/>
      <c r="AJ245" s="7"/>
      <c r="AK245" s="7"/>
      <c r="AL245" s="7">
        <v>6833.89</v>
      </c>
      <c r="AM245" s="255">
        <v>56181</v>
      </c>
      <c r="AN245" s="258">
        <v>27</v>
      </c>
      <c r="AO245" s="306">
        <v>43</v>
      </c>
      <c r="AP245" s="306" t="str">
        <f t="shared" si="48"/>
        <v>FLOW</v>
      </c>
      <c r="AQ245" s="306"/>
      <c r="AR245" s="306"/>
      <c r="AS245" s="306"/>
      <c r="AT245" s="306"/>
      <c r="AU245" s="72" t="s">
        <v>1130</v>
      </c>
      <c r="AV245" s="310" t="s">
        <v>2294</v>
      </c>
      <c r="AW245" s="304" t="s">
        <v>453</v>
      </c>
      <c r="AX245" s="311">
        <v>45860</v>
      </c>
      <c r="AY245" s="72">
        <v>18</v>
      </c>
      <c r="AZ245" s="72" t="s">
        <v>2058</v>
      </c>
      <c r="BA245" s="7" t="s">
        <v>3513</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1117</v>
      </c>
      <c r="EU245" s="7" t="s">
        <v>2587</v>
      </c>
      <c r="EV245" s="7" t="s">
        <v>1111</v>
      </c>
      <c r="EW245" s="7" t="s">
        <v>1809</v>
      </c>
      <c r="EX245" s="183" t="s">
        <v>3581</v>
      </c>
      <c r="EY245" s="313">
        <v>46184</v>
      </c>
      <c r="EZ245" s="313"/>
      <c r="FA245" s="183"/>
      <c r="FB245" s="313"/>
      <c r="FC245" s="7" t="s">
        <v>3623</v>
      </c>
      <c r="FD245" s="7" t="s">
        <v>3197</v>
      </c>
      <c r="FE245" s="7">
        <f t="shared" si="53"/>
        <v>6180</v>
      </c>
      <c r="FF245" s="72">
        <f t="shared" si="54"/>
        <v>12444</v>
      </c>
      <c r="FG245" t="s">
        <v>3516</v>
      </c>
    </row>
    <row r="246" spans="1:163" ht="17.25">
      <c r="A246" s="72">
        <v>464019282</v>
      </c>
      <c r="B246" s="304" t="s">
        <v>1536</v>
      </c>
      <c r="C246" s="72" t="s">
        <v>1778</v>
      </c>
      <c r="D246" s="72" t="s">
        <v>3628</v>
      </c>
      <c r="E246" s="72">
        <v>5000</v>
      </c>
      <c r="F246" s="72"/>
      <c r="G246" s="306"/>
      <c r="H246" s="306"/>
      <c r="I246" s="72">
        <v>3733</v>
      </c>
      <c r="J246" s="72">
        <v>3733</v>
      </c>
      <c r="K246" s="258">
        <f t="shared" si="58"/>
        <v>3769</v>
      </c>
      <c r="L246" s="258">
        <f t="shared" si="45"/>
        <v>2562</v>
      </c>
      <c r="M246" s="307">
        <v>1</v>
      </c>
      <c r="N246" s="72" t="s">
        <v>1281</v>
      </c>
      <c r="O246" s="72" t="s">
        <v>1282</v>
      </c>
      <c r="P246" s="72" t="s">
        <v>74</v>
      </c>
      <c r="Q246" s="255">
        <v>55151</v>
      </c>
      <c r="R246" s="66">
        <v>36</v>
      </c>
      <c r="S246" s="66">
        <f t="shared" si="56"/>
        <v>0</v>
      </c>
      <c r="T246" s="66">
        <v>4490</v>
      </c>
      <c r="U246" s="4" t="s">
        <v>1130</v>
      </c>
      <c r="V246" s="5">
        <f t="shared" si="51"/>
        <v>5.5048089798046138E-2</v>
      </c>
      <c r="W246" s="5">
        <f t="shared" si="52"/>
        <v>3.0180365324131478E-3</v>
      </c>
      <c r="X246" s="5" t="str">
        <f t="shared" si="46"/>
        <v>STABLE</v>
      </c>
      <c r="Y246" s="72" t="str">
        <f t="shared" si="47"/>
        <v>PAID</v>
      </c>
      <c r="Z246" s="72" t="s">
        <v>1130</v>
      </c>
      <c r="AA246" s="72" t="s">
        <v>1331</v>
      </c>
      <c r="AB246" s="304" t="s">
        <v>3505</v>
      </c>
      <c r="AC246" s="72"/>
      <c r="AD246" s="72" t="s">
        <v>3023</v>
      </c>
      <c r="AE246" s="308"/>
      <c r="AF246" s="309" t="s">
        <v>1130</v>
      </c>
      <c r="AG246" s="7" t="s">
        <v>1130</v>
      </c>
      <c r="AH246" s="72" t="s">
        <v>485</v>
      </c>
      <c r="AI246" s="7" t="s">
        <v>1130</v>
      </c>
      <c r="AJ246" s="7" t="s">
        <v>1130</v>
      </c>
      <c r="AK246" s="7" t="s">
        <v>1130</v>
      </c>
      <c r="AL246" s="7">
        <v>8259</v>
      </c>
      <c r="AM246" s="255">
        <v>55151</v>
      </c>
      <c r="AN246" s="258">
        <v>27</v>
      </c>
      <c r="AO246" s="306">
        <v>43</v>
      </c>
      <c r="AP246" s="306" t="str">
        <f t="shared" si="48"/>
        <v>FLOW</v>
      </c>
      <c r="AQ246" s="306"/>
      <c r="AR246" s="306"/>
      <c r="AS246" s="306"/>
      <c r="AT246" s="306"/>
      <c r="AU246" s="72" t="s">
        <v>1794</v>
      </c>
      <c r="AV246" s="310" t="s">
        <v>1647</v>
      </c>
      <c r="AW246" s="304" t="s">
        <v>216</v>
      </c>
      <c r="AX246" s="311">
        <v>45548</v>
      </c>
      <c r="AY246" s="72">
        <v>36</v>
      </c>
      <c r="AZ246" s="72" t="s">
        <v>1743</v>
      </c>
      <c r="BA246" s="7" t="s">
        <v>3513</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1120</v>
      </c>
      <c r="EU246" s="7" t="s">
        <v>2588</v>
      </c>
      <c r="EV246" s="7" t="s">
        <v>1111</v>
      </c>
      <c r="EW246" s="7" t="s">
        <v>1832</v>
      </c>
      <c r="EX246" s="183" t="s">
        <v>1922</v>
      </c>
      <c r="EY246" s="313">
        <v>46178</v>
      </c>
      <c r="EZ246" s="313"/>
      <c r="FA246" s="183"/>
      <c r="FB246" s="313"/>
      <c r="FC246" s="7"/>
      <c r="FD246" s="7" t="s">
        <v>3180</v>
      </c>
      <c r="FE246" s="7">
        <f t="shared" si="53"/>
        <v>3769</v>
      </c>
      <c r="FF246" s="72">
        <f t="shared" si="54"/>
        <v>7562</v>
      </c>
      <c r="FG246" t="s">
        <v>3516</v>
      </c>
    </row>
    <row r="247" spans="1:163" ht="17.25">
      <c r="A247" s="72">
        <v>460542843</v>
      </c>
      <c r="B247" s="304" t="s">
        <v>853</v>
      </c>
      <c r="C247" s="72"/>
      <c r="D247" s="72"/>
      <c r="E247" s="72"/>
      <c r="F247" s="72"/>
      <c r="G247" s="306"/>
      <c r="H247" s="306"/>
      <c r="I247" s="72">
        <v>7281</v>
      </c>
      <c r="J247" s="72">
        <v>13972</v>
      </c>
      <c r="K247" s="258">
        <f t="shared" si="58"/>
        <v>7201</v>
      </c>
      <c r="L247" s="258">
        <f t="shared" si="45"/>
        <v>22017</v>
      </c>
      <c r="M247" s="315">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8"/>
      <c r="AF247" s="309" t="s">
        <v>1130</v>
      </c>
      <c r="AG247" s="7" t="s">
        <v>1130</v>
      </c>
      <c r="AH247" s="72" t="s">
        <v>854</v>
      </c>
      <c r="AI247" s="7" t="s">
        <v>1130</v>
      </c>
      <c r="AJ247" s="7" t="s">
        <v>1130</v>
      </c>
      <c r="AK247" s="7" t="s">
        <v>1130</v>
      </c>
      <c r="AL247" s="7">
        <v>20782</v>
      </c>
      <c r="AM247" s="255">
        <v>54926.11</v>
      </c>
      <c r="AN247" s="258">
        <v>57</v>
      </c>
      <c r="AO247" s="306">
        <v>73</v>
      </c>
      <c r="AP247" s="306" t="str">
        <f t="shared" si="48"/>
        <v>FLOW</v>
      </c>
      <c r="AQ247" s="306"/>
      <c r="AR247" s="306"/>
      <c r="AS247" s="306"/>
      <c r="AT247" s="306"/>
      <c r="AU247" s="72" t="s">
        <v>1794</v>
      </c>
      <c r="AV247" s="310" t="s">
        <v>855</v>
      </c>
      <c r="AW247" s="304" t="s">
        <v>645</v>
      </c>
      <c r="AX247" s="311">
        <v>45238</v>
      </c>
      <c r="AY247" s="72">
        <v>36</v>
      </c>
      <c r="AZ247" s="72" t="s">
        <v>1743</v>
      </c>
      <c r="BA247" s="7" t="s">
        <v>3514</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1126</v>
      </c>
      <c r="EU247" s="7" t="s">
        <v>2589</v>
      </c>
      <c r="EV247" s="7" t="s">
        <v>1111</v>
      </c>
      <c r="EW247" s="7" t="s">
        <v>1809</v>
      </c>
      <c r="EX247" s="183" t="s">
        <v>1810</v>
      </c>
      <c r="EY247" s="313">
        <v>46178</v>
      </c>
      <c r="EZ247" s="313"/>
      <c r="FA247" s="183"/>
      <c r="FB247" s="313"/>
      <c r="FC247" s="7"/>
      <c r="FD247" s="7" t="s">
        <v>3240</v>
      </c>
      <c r="FE247" s="7">
        <f t="shared" si="53"/>
        <v>7201</v>
      </c>
      <c r="FF247" s="72">
        <f t="shared" si="54"/>
        <v>22017</v>
      </c>
      <c r="FG247" t="s">
        <v>3516</v>
      </c>
    </row>
    <row r="248" spans="1:163" ht="17.25">
      <c r="A248" s="72">
        <v>463129830</v>
      </c>
      <c r="B248" s="304" t="s">
        <v>160</v>
      </c>
      <c r="C248" s="72"/>
      <c r="D248" s="72"/>
      <c r="E248" s="72"/>
      <c r="F248" s="72"/>
      <c r="G248" s="306"/>
      <c r="H248" s="306"/>
      <c r="I248" s="72">
        <v>3580</v>
      </c>
      <c r="J248" s="72">
        <v>16498.89</v>
      </c>
      <c r="K248" s="258">
        <f t="shared" si="58"/>
        <v>3094.8899999999994</v>
      </c>
      <c r="L248" s="258">
        <f t="shared" si="45"/>
        <v>21268.89</v>
      </c>
      <c r="M248" s="315">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8"/>
      <c r="AF248" s="309" t="s">
        <v>1798</v>
      </c>
      <c r="AG248" s="7" t="s">
        <v>1130</v>
      </c>
      <c r="AH248" s="72" t="s">
        <v>152</v>
      </c>
      <c r="AI248" s="7" t="s">
        <v>1130</v>
      </c>
      <c r="AJ248" s="7" t="s">
        <v>1130</v>
      </c>
      <c r="AK248" s="7" t="s">
        <v>1130</v>
      </c>
      <c r="AL248" s="7">
        <v>23714.89</v>
      </c>
      <c r="AM248" s="255">
        <v>54802.89</v>
      </c>
      <c r="AN248" s="258">
        <v>147</v>
      </c>
      <c r="AO248" s="306">
        <v>163</v>
      </c>
      <c r="AP248" s="306" t="str">
        <f t="shared" si="48"/>
        <v>FLOW</v>
      </c>
      <c r="AQ248" s="306"/>
      <c r="AR248" s="306"/>
      <c r="AS248" s="306"/>
      <c r="AT248" s="306"/>
      <c r="AU248" s="72" t="s">
        <v>944</v>
      </c>
      <c r="AV248" s="310"/>
      <c r="AW248" s="304" t="s">
        <v>51</v>
      </c>
      <c r="AX248" s="311">
        <v>45449</v>
      </c>
      <c r="AY248" s="72">
        <v>36</v>
      </c>
      <c r="AZ248" s="72" t="s">
        <v>1743</v>
      </c>
      <c r="BA248" s="7" t="s">
        <v>3514</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1123</v>
      </c>
      <c r="EU248" s="7" t="s">
        <v>2590</v>
      </c>
      <c r="EV248" s="7" t="s">
        <v>1111</v>
      </c>
      <c r="EW248" s="7" t="s">
        <v>1809</v>
      </c>
      <c r="EX248" s="183" t="s">
        <v>1923</v>
      </c>
      <c r="EY248" s="313">
        <v>46177</v>
      </c>
      <c r="EZ248" s="313"/>
      <c r="FA248" s="183"/>
      <c r="FB248" s="313"/>
      <c r="FC248" s="7" t="s">
        <v>3623</v>
      </c>
      <c r="FD248" s="7" t="s">
        <v>3241</v>
      </c>
      <c r="FE248" s="7">
        <f t="shared" si="53"/>
        <v>3094.8899999999994</v>
      </c>
      <c r="FF248" s="72">
        <f t="shared" si="54"/>
        <v>21268.89</v>
      </c>
      <c r="FG248" t="s">
        <v>3516</v>
      </c>
    </row>
    <row r="249" spans="1:163" ht="17.25">
      <c r="A249" s="72">
        <v>466131426</v>
      </c>
      <c r="B249" s="304" t="s">
        <v>1537</v>
      </c>
      <c r="C249" s="72"/>
      <c r="D249" s="72"/>
      <c r="E249" s="72"/>
      <c r="F249" s="72"/>
      <c r="G249" s="306"/>
      <c r="H249" s="306"/>
      <c r="I249" s="72">
        <v>4457</v>
      </c>
      <c r="J249" s="72">
        <v>8914</v>
      </c>
      <c r="K249" s="258">
        <f t="shared" si="58"/>
        <v>4593</v>
      </c>
      <c r="L249" s="258">
        <f t="shared" si="45"/>
        <v>13668</v>
      </c>
      <c r="M249" s="315">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3528</v>
      </c>
      <c r="AC249" s="72"/>
      <c r="AD249" s="72" t="s">
        <v>3022</v>
      </c>
      <c r="AE249" s="308"/>
      <c r="AF249" s="309" t="s">
        <v>1130</v>
      </c>
      <c r="AG249" s="7" t="s">
        <v>1130</v>
      </c>
      <c r="AH249" s="72" t="s">
        <v>781</v>
      </c>
      <c r="AI249" s="7" t="s">
        <v>1130</v>
      </c>
      <c r="AJ249" s="7" t="s">
        <v>1130</v>
      </c>
      <c r="AK249" s="7" t="s">
        <v>1130</v>
      </c>
      <c r="AL249" s="7">
        <v>10400</v>
      </c>
      <c r="AM249" s="255">
        <v>54723</v>
      </c>
      <c r="AN249" s="258">
        <v>57</v>
      </c>
      <c r="AO249" s="306">
        <v>73</v>
      </c>
      <c r="AP249" s="306" t="str">
        <f t="shared" si="48"/>
        <v>FLOW</v>
      </c>
      <c r="AQ249" s="306"/>
      <c r="AR249" s="306"/>
      <c r="AS249" s="306"/>
      <c r="AT249" s="306"/>
      <c r="AU249" s="72" t="s">
        <v>1794</v>
      </c>
      <c r="AV249" s="310" t="s">
        <v>1648</v>
      </c>
      <c r="AW249" s="304" t="s">
        <v>1729</v>
      </c>
      <c r="AX249" s="311">
        <v>45792</v>
      </c>
      <c r="AY249" s="72">
        <v>24</v>
      </c>
      <c r="AZ249" s="72" t="s">
        <v>1743</v>
      </c>
      <c r="BA249" s="7" t="s">
        <v>3513</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1117</v>
      </c>
      <c r="EU249" s="7" t="s">
        <v>2591</v>
      </c>
      <c r="EV249" s="7" t="s">
        <v>1111</v>
      </c>
      <c r="EW249" s="7" t="s">
        <v>1832</v>
      </c>
      <c r="EX249" s="183" t="s">
        <v>1924</v>
      </c>
      <c r="EY249" s="313">
        <v>46177</v>
      </c>
      <c r="EZ249" s="313"/>
      <c r="FA249" s="183"/>
      <c r="FB249" s="313"/>
      <c r="FC249" s="7"/>
      <c r="FD249" s="7" t="s">
        <v>3150</v>
      </c>
      <c r="FE249" s="7">
        <f t="shared" si="53"/>
        <v>4593</v>
      </c>
      <c r="FF249" s="72">
        <f t="shared" si="54"/>
        <v>13668</v>
      </c>
      <c r="FG249" t="s">
        <v>3516</v>
      </c>
    </row>
    <row r="250" spans="1:163" ht="17.25">
      <c r="A250" s="72">
        <v>463069996</v>
      </c>
      <c r="B250" s="304" t="s">
        <v>378</v>
      </c>
      <c r="C250" s="72" t="s">
        <v>1776</v>
      </c>
      <c r="D250" s="72" t="s">
        <v>3621</v>
      </c>
      <c r="E250" s="72">
        <v>4371</v>
      </c>
      <c r="F250" s="72"/>
      <c r="G250" s="306"/>
      <c r="H250" s="306"/>
      <c r="I250" s="72">
        <v>4371</v>
      </c>
      <c r="J250" s="72">
        <v>4078</v>
      </c>
      <c r="K250" s="258">
        <f t="shared" si="58"/>
        <v>4174</v>
      </c>
      <c r="L250" s="258">
        <f t="shared" si="45"/>
        <v>4280</v>
      </c>
      <c r="M250" s="307">
        <v>1</v>
      </c>
      <c r="N250" s="72" t="s">
        <v>1281</v>
      </c>
      <c r="O250" s="72" t="s">
        <v>1282</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PAID</v>
      </c>
      <c r="Z250" s="72" t="s">
        <v>1330</v>
      </c>
      <c r="AA250" s="72" t="s">
        <v>1330</v>
      </c>
      <c r="AB250" s="304"/>
      <c r="AC250" s="72">
        <v>22</v>
      </c>
      <c r="AD250" s="72" t="s">
        <v>3020</v>
      </c>
      <c r="AE250" s="308"/>
      <c r="AF250" s="309" t="s">
        <v>1130</v>
      </c>
      <c r="AG250" s="7" t="s">
        <v>1130</v>
      </c>
      <c r="AH250" s="72" t="s">
        <v>375</v>
      </c>
      <c r="AI250" s="7" t="s">
        <v>1130</v>
      </c>
      <c r="AJ250" s="7" t="s">
        <v>1130</v>
      </c>
      <c r="AK250" s="7" t="s">
        <v>1130</v>
      </c>
      <c r="AL250" s="7">
        <v>10474</v>
      </c>
      <c r="AM250" s="255">
        <v>54576</v>
      </c>
      <c r="AN250" s="258">
        <v>27</v>
      </c>
      <c r="AO250" s="306">
        <v>43</v>
      </c>
      <c r="AP250" s="306" t="str">
        <f t="shared" si="48"/>
        <v>FLOW</v>
      </c>
      <c r="AQ250" s="306"/>
      <c r="AR250" s="306"/>
      <c r="AS250" s="306"/>
      <c r="AT250" s="306"/>
      <c r="AU250" s="72" t="s">
        <v>1794</v>
      </c>
      <c r="AV250" s="310" t="s">
        <v>379</v>
      </c>
      <c r="AW250" s="304" t="s">
        <v>380</v>
      </c>
      <c r="AX250" s="311">
        <v>45443</v>
      </c>
      <c r="AY250" s="72">
        <v>36</v>
      </c>
      <c r="AZ250" s="72" t="s">
        <v>1743</v>
      </c>
      <c r="BA250" s="7" t="s">
        <v>3514</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1121</v>
      </c>
      <c r="EU250" s="7" t="s">
        <v>2592</v>
      </c>
      <c r="EV250" s="7" t="s">
        <v>1111</v>
      </c>
      <c r="EW250" s="7" t="s">
        <v>1807</v>
      </c>
      <c r="EX250" s="183" t="s">
        <v>1846</v>
      </c>
      <c r="EY250" s="313">
        <v>46190</v>
      </c>
      <c r="EZ250" s="313"/>
      <c r="FA250" s="183"/>
      <c r="FB250" s="313"/>
      <c r="FC250" s="7"/>
      <c r="FD250" s="7" t="s">
        <v>3224</v>
      </c>
      <c r="FE250" s="7">
        <f t="shared" si="53"/>
        <v>4174</v>
      </c>
      <c r="FF250" s="72">
        <f t="shared" si="54"/>
        <v>8651</v>
      </c>
      <c r="FG250" t="s">
        <v>3516</v>
      </c>
    </row>
    <row r="251" spans="1:163" ht="17.25">
      <c r="A251" s="72">
        <v>460203500</v>
      </c>
      <c r="B251" s="304" t="s">
        <v>573</v>
      </c>
      <c r="C251" s="72"/>
      <c r="D251" s="72"/>
      <c r="E251" s="72"/>
      <c r="F251" s="72"/>
      <c r="G251" s="306"/>
      <c r="H251" s="306"/>
      <c r="I251" s="72">
        <v>5528</v>
      </c>
      <c r="J251" s="72">
        <v>30507</v>
      </c>
      <c r="K251" s="258">
        <f t="shared" si="58"/>
        <v>4053</v>
      </c>
      <c r="L251" s="258">
        <f t="shared" si="45"/>
        <v>37628</v>
      </c>
      <c r="M251" s="315">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8"/>
      <c r="AF251" s="309" t="s">
        <v>1798</v>
      </c>
      <c r="AG251" s="7" t="s">
        <v>1130</v>
      </c>
      <c r="AH251" s="72" t="s">
        <v>567</v>
      </c>
      <c r="AI251" s="7" t="s">
        <v>1130</v>
      </c>
      <c r="AJ251" s="7" t="s">
        <v>1130</v>
      </c>
      <c r="AK251" s="7" t="s">
        <v>1130</v>
      </c>
      <c r="AL251" s="7">
        <v>34843</v>
      </c>
      <c r="AM251" s="255">
        <v>54304.47</v>
      </c>
      <c r="AN251" s="258">
        <v>178</v>
      </c>
      <c r="AO251" s="306">
        <v>194</v>
      </c>
      <c r="AP251" s="306" t="str">
        <f t="shared" si="48"/>
        <v>FLOW</v>
      </c>
      <c r="AQ251" s="306"/>
      <c r="AR251" s="306"/>
      <c r="AS251" s="306"/>
      <c r="AT251" s="306"/>
      <c r="AU251" s="72" t="s">
        <v>944</v>
      </c>
      <c r="AV251" s="310" t="s">
        <v>574</v>
      </c>
      <c r="AW251" s="304" t="s">
        <v>575</v>
      </c>
      <c r="AX251" s="311">
        <v>45218</v>
      </c>
      <c r="AY251" s="72">
        <v>36</v>
      </c>
      <c r="AZ251" s="72" t="s">
        <v>1743</v>
      </c>
      <c r="BA251" s="7" t="s">
        <v>3513</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1127</v>
      </c>
      <c r="EU251" s="7" t="s">
        <v>2593</v>
      </c>
      <c r="EV251" s="7" t="s">
        <v>1111</v>
      </c>
      <c r="EW251" s="7" t="s">
        <v>1830</v>
      </c>
      <c r="EX251" s="183" t="s">
        <v>1891</v>
      </c>
      <c r="EY251" s="313">
        <v>46177</v>
      </c>
      <c r="EZ251" s="313"/>
      <c r="FA251" s="183"/>
      <c r="FB251" s="313"/>
      <c r="FC251" s="7"/>
      <c r="FD251" s="7" t="s">
        <v>3242</v>
      </c>
      <c r="FE251" s="7">
        <f t="shared" si="53"/>
        <v>4053</v>
      </c>
      <c r="FF251" s="72">
        <f t="shared" si="54"/>
        <v>37628</v>
      </c>
      <c r="FG251" t="s">
        <v>3516</v>
      </c>
    </row>
    <row r="252" spans="1:163" ht="17.25">
      <c r="A252" s="72">
        <v>463739181</v>
      </c>
      <c r="B252" s="304" t="s">
        <v>143</v>
      </c>
      <c r="C252" s="72" t="s">
        <v>1776</v>
      </c>
      <c r="D252" s="72" t="s">
        <v>3522</v>
      </c>
      <c r="E252" s="72">
        <f>3520+4000</f>
        <v>7520</v>
      </c>
      <c r="F252" s="72"/>
      <c r="G252" s="306"/>
      <c r="H252" s="306"/>
      <c r="I252" s="72">
        <v>3514</v>
      </c>
      <c r="J252" s="72">
        <v>10445</v>
      </c>
      <c r="K252" s="258">
        <f t="shared" si="58"/>
        <v>3761</v>
      </c>
      <c r="L252" s="258">
        <f t="shared" si="45"/>
        <v>6851</v>
      </c>
      <c r="M252" s="315">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8"/>
      <c r="AF252" s="309" t="s">
        <v>1798</v>
      </c>
      <c r="AG252" s="7" t="s">
        <v>1130</v>
      </c>
      <c r="AH252" s="72" t="s">
        <v>113</v>
      </c>
      <c r="AI252" s="7" t="s">
        <v>1130</v>
      </c>
      <c r="AJ252" s="7" t="s">
        <v>1130</v>
      </c>
      <c r="AK252" s="7" t="s">
        <v>1130</v>
      </c>
      <c r="AL252" s="7">
        <v>14254.64</v>
      </c>
      <c r="AM252" s="255">
        <v>54267</v>
      </c>
      <c r="AN252" s="258">
        <v>88</v>
      </c>
      <c r="AO252" s="306">
        <v>43</v>
      </c>
      <c r="AP252" s="306" t="str">
        <f t="shared" si="48"/>
        <v>STABLE</v>
      </c>
      <c r="AQ252" s="306"/>
      <c r="AR252" s="306"/>
      <c r="AS252" s="306"/>
      <c r="AT252" s="306"/>
      <c r="AU252" s="72" t="s">
        <v>1794</v>
      </c>
      <c r="AV252" s="310" t="s">
        <v>144</v>
      </c>
      <c r="AW252" s="304" t="s">
        <v>145</v>
      </c>
      <c r="AX252" s="311">
        <v>45517</v>
      </c>
      <c r="AY252" s="72">
        <v>36</v>
      </c>
      <c r="AZ252" s="72" t="s">
        <v>1743</v>
      </c>
      <c r="BA252" s="7" t="s">
        <v>3514</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1122</v>
      </c>
      <c r="EU252" s="7" t="s">
        <v>2594</v>
      </c>
      <c r="EV252" s="7" t="s">
        <v>1111</v>
      </c>
      <c r="EW252" s="7" t="s">
        <v>1809</v>
      </c>
      <c r="EX252" s="183" t="s">
        <v>1925</v>
      </c>
      <c r="EY252" s="313">
        <v>46181</v>
      </c>
      <c r="EZ252" s="313"/>
      <c r="FA252" s="183"/>
      <c r="FB252" s="313"/>
      <c r="FC252" s="7"/>
      <c r="FD252" s="7" t="s">
        <v>3219</v>
      </c>
      <c r="FE252" s="7">
        <f t="shared" si="53"/>
        <v>3761</v>
      </c>
      <c r="FF252" s="72">
        <f t="shared" si="54"/>
        <v>14371</v>
      </c>
      <c r="FG252" t="s">
        <v>3516</v>
      </c>
    </row>
    <row r="253" spans="1:163" ht="17.25">
      <c r="A253" s="72">
        <v>463834008</v>
      </c>
      <c r="B253" s="304" t="s">
        <v>991</v>
      </c>
      <c r="C253" s="72"/>
      <c r="D253" s="72"/>
      <c r="E253" s="72"/>
      <c r="F253" s="72"/>
      <c r="G253" s="306"/>
      <c r="H253" s="306"/>
      <c r="I253" s="72">
        <v>3514</v>
      </c>
      <c r="J253" s="72">
        <v>6953.81</v>
      </c>
      <c r="K253" s="258">
        <f t="shared" si="58"/>
        <v>3612.8100000000013</v>
      </c>
      <c r="L253" s="258">
        <f t="shared" si="45"/>
        <v>10773.810000000001</v>
      </c>
      <c r="M253" s="315">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8"/>
      <c r="AF253" s="309" t="s">
        <v>1130</v>
      </c>
      <c r="AG253" s="7" t="s">
        <v>1130</v>
      </c>
      <c r="AH253" s="72" t="s">
        <v>233</v>
      </c>
      <c r="AI253" s="7" t="s">
        <v>1130</v>
      </c>
      <c r="AJ253" s="7" t="s">
        <v>1130</v>
      </c>
      <c r="AK253" s="7" t="s">
        <v>1130</v>
      </c>
      <c r="AL253" s="7">
        <v>13426.81</v>
      </c>
      <c r="AM253" s="255">
        <v>54266</v>
      </c>
      <c r="AN253" s="258">
        <v>57</v>
      </c>
      <c r="AO253" s="306">
        <v>73</v>
      </c>
      <c r="AP253" s="306" t="str">
        <f t="shared" si="48"/>
        <v>FLOW</v>
      </c>
      <c r="AQ253" s="306"/>
      <c r="AR253" s="306"/>
      <c r="AS253" s="306"/>
      <c r="AT253" s="306"/>
      <c r="AU253" s="72" t="s">
        <v>1794</v>
      </c>
      <c r="AV253" s="310" t="s">
        <v>1059</v>
      </c>
      <c r="AW253" s="304" t="s">
        <v>1091</v>
      </c>
      <c r="AX253" s="311">
        <v>45526</v>
      </c>
      <c r="AY253" s="72">
        <v>36</v>
      </c>
      <c r="AZ253" s="72" t="s">
        <v>1743</v>
      </c>
      <c r="BA253" s="7" t="s">
        <v>3514</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1115</v>
      </c>
      <c r="EU253" s="7" t="s">
        <v>2595</v>
      </c>
      <c r="EV253" s="7" t="s">
        <v>1111</v>
      </c>
      <c r="EW253" s="7" t="s">
        <v>1807</v>
      </c>
      <c r="EX253" s="183" t="s">
        <v>1926</v>
      </c>
      <c r="EY253" s="313">
        <v>46184</v>
      </c>
      <c r="EZ253" s="313"/>
      <c r="FA253" s="183"/>
      <c r="FB253" s="313"/>
      <c r="FC253" s="7"/>
      <c r="FD253" s="7" t="s">
        <v>3243</v>
      </c>
      <c r="FE253" s="7">
        <f t="shared" si="53"/>
        <v>3612.8100000000013</v>
      </c>
      <c r="FF253" s="72">
        <f t="shared" si="54"/>
        <v>10773.810000000001</v>
      </c>
      <c r="FG253" t="s">
        <v>3516</v>
      </c>
    </row>
    <row r="254" spans="1:163" ht="17.25">
      <c r="A254" s="72">
        <v>464516010</v>
      </c>
      <c r="B254" s="304" t="s">
        <v>2146</v>
      </c>
      <c r="C254" s="72"/>
      <c r="D254" s="72"/>
      <c r="E254" s="72"/>
      <c r="F254" s="72"/>
      <c r="G254" s="306"/>
      <c r="H254" s="306"/>
      <c r="I254" s="72">
        <v>3325</v>
      </c>
      <c r="J254" s="72">
        <v>3325</v>
      </c>
      <c r="K254" s="258">
        <f t="shared" si="58"/>
        <v>3377</v>
      </c>
      <c r="L254" s="258">
        <f t="shared" si="45"/>
        <v>6754</v>
      </c>
      <c r="M254" s="307">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8"/>
      <c r="AF254" s="309"/>
      <c r="AG254" s="7"/>
      <c r="AH254" s="72" t="s">
        <v>2201</v>
      </c>
      <c r="AI254" s="7"/>
      <c r="AJ254" s="7"/>
      <c r="AK254" s="7"/>
      <c r="AL254" s="7">
        <v>5918.87</v>
      </c>
      <c r="AM254" s="255">
        <v>54242</v>
      </c>
      <c r="AN254" s="258">
        <v>27</v>
      </c>
      <c r="AO254" s="306">
        <v>43</v>
      </c>
      <c r="AP254" s="306" t="str">
        <f t="shared" si="48"/>
        <v>FLOW</v>
      </c>
      <c r="AQ254" s="306"/>
      <c r="AR254" s="306"/>
      <c r="AS254" s="306"/>
      <c r="AT254" s="306"/>
      <c r="AU254" s="72" t="s">
        <v>1130</v>
      </c>
      <c r="AV254" s="310" t="s">
        <v>2290</v>
      </c>
      <c r="AW254" s="304" t="s">
        <v>513</v>
      </c>
      <c r="AX254" s="311">
        <v>45596</v>
      </c>
      <c r="AY254" s="72">
        <v>36</v>
      </c>
      <c r="AZ254" s="72" t="s">
        <v>2058</v>
      </c>
      <c r="BA254" s="7" t="s">
        <v>3514</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1121</v>
      </c>
      <c r="EU254" s="7" t="s">
        <v>2596</v>
      </c>
      <c r="EV254" s="7" t="s">
        <v>1111</v>
      </c>
      <c r="EW254" s="7" t="s">
        <v>1809</v>
      </c>
      <c r="EX254" s="183" t="s">
        <v>3582</v>
      </c>
      <c r="EY254" s="313">
        <v>46186</v>
      </c>
      <c r="EZ254" s="313"/>
      <c r="FA254" s="183"/>
      <c r="FB254" s="313"/>
      <c r="FC254" s="7"/>
      <c r="FD254" s="7" t="s">
        <v>3244</v>
      </c>
      <c r="FE254" s="7">
        <f t="shared" si="53"/>
        <v>3377</v>
      </c>
      <c r="FF254" s="72">
        <f t="shared" si="54"/>
        <v>6754</v>
      </c>
      <c r="FG254" t="s">
        <v>3516</v>
      </c>
    </row>
    <row r="255" spans="1:163" ht="17.25">
      <c r="A255" s="72">
        <v>463269970</v>
      </c>
      <c r="B255" s="304" t="s">
        <v>419</v>
      </c>
      <c r="C255" s="72" t="s">
        <v>1778</v>
      </c>
      <c r="D255" s="72" t="s">
        <v>2058</v>
      </c>
      <c r="E255" s="72">
        <v>4100</v>
      </c>
      <c r="F255" s="72"/>
      <c r="G255" s="306"/>
      <c r="H255" s="306"/>
      <c r="I255" s="72">
        <v>4056</v>
      </c>
      <c r="J255" s="72">
        <v>3617.75</v>
      </c>
      <c r="K255" s="258">
        <f t="shared" si="58"/>
        <v>3726.75</v>
      </c>
      <c r="L255" s="258">
        <f t="shared" si="45"/>
        <v>3646.75</v>
      </c>
      <c r="M255" s="307">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8"/>
      <c r="AF255" s="309" t="s">
        <v>1130</v>
      </c>
      <c r="AG255" s="7" t="s">
        <v>1130</v>
      </c>
      <c r="AH255" s="72" t="s">
        <v>386</v>
      </c>
      <c r="AI255" s="7" t="s">
        <v>1130</v>
      </c>
      <c r="AJ255" s="7" t="s">
        <v>1130</v>
      </c>
      <c r="AK255" s="7" t="s">
        <v>1130</v>
      </c>
      <c r="AL255" s="7">
        <v>10026.75</v>
      </c>
      <c r="AM255" s="255">
        <v>54208</v>
      </c>
      <c r="AN255" s="258">
        <v>27</v>
      </c>
      <c r="AO255" s="306">
        <v>12</v>
      </c>
      <c r="AP255" s="306" t="str">
        <f t="shared" si="48"/>
        <v>STABLE</v>
      </c>
      <c r="AQ255" s="306"/>
      <c r="AR255" s="306"/>
      <c r="AS255" s="306"/>
      <c r="AT255" s="306"/>
      <c r="AU255" s="72" t="s">
        <v>944</v>
      </c>
      <c r="AV255" s="310" t="s">
        <v>420</v>
      </c>
      <c r="AW255" s="304" t="s">
        <v>421</v>
      </c>
      <c r="AX255" s="311">
        <v>45464</v>
      </c>
      <c r="AY255" s="72">
        <v>36</v>
      </c>
      <c r="AZ255" s="72" t="s">
        <v>1743</v>
      </c>
      <c r="BA255" s="7" t="s">
        <v>3513</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1116</v>
      </c>
      <c r="EU255" s="7" t="s">
        <v>2597</v>
      </c>
      <c r="EV255" s="7" t="s">
        <v>1111</v>
      </c>
      <c r="EW255" s="7" t="s">
        <v>1809</v>
      </c>
      <c r="EX255" s="183" t="s">
        <v>1927</v>
      </c>
      <c r="EY255" s="313">
        <v>46178</v>
      </c>
      <c r="EZ255" s="313"/>
      <c r="FA255" s="183"/>
      <c r="FB255" s="313"/>
      <c r="FC255" s="7"/>
      <c r="FD255" s="7" t="s">
        <v>3245</v>
      </c>
      <c r="FE255" s="7">
        <f t="shared" si="53"/>
        <v>3726.75</v>
      </c>
      <c r="FF255" s="72">
        <f t="shared" si="54"/>
        <v>7746.75</v>
      </c>
      <c r="FG255" t="s">
        <v>3516</v>
      </c>
    </row>
    <row r="256" spans="1:163" ht="17.25">
      <c r="A256" s="72">
        <v>461699544</v>
      </c>
      <c r="B256" s="304" t="s">
        <v>862</v>
      </c>
      <c r="C256" s="72"/>
      <c r="D256" s="72"/>
      <c r="E256" s="72"/>
      <c r="F256" s="72"/>
      <c r="G256" s="306"/>
      <c r="H256" s="306"/>
      <c r="I256" s="72">
        <v>5867</v>
      </c>
      <c r="J256" s="72">
        <v>5727</v>
      </c>
      <c r="K256" s="258">
        <f t="shared" si="58"/>
        <v>5884</v>
      </c>
      <c r="L256" s="258">
        <f t="shared" si="45"/>
        <v>11905</v>
      </c>
      <c r="M256" s="307">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8"/>
      <c r="AF256" s="309" t="s">
        <v>1130</v>
      </c>
      <c r="AG256" s="7" t="s">
        <v>1130</v>
      </c>
      <c r="AH256" s="72" t="s">
        <v>885</v>
      </c>
      <c r="AI256" s="7" t="s">
        <v>1130</v>
      </c>
      <c r="AJ256" s="7" t="s">
        <v>1130</v>
      </c>
      <c r="AK256" s="7" t="s">
        <v>1130</v>
      </c>
      <c r="AL256" s="7">
        <v>12184</v>
      </c>
      <c r="AM256" s="255">
        <v>54165</v>
      </c>
      <c r="AN256" s="258">
        <v>27</v>
      </c>
      <c r="AO256" s="306">
        <v>43</v>
      </c>
      <c r="AP256" s="306" t="str">
        <f t="shared" si="48"/>
        <v>FLOW</v>
      </c>
      <c r="AQ256" s="306"/>
      <c r="AR256" s="306"/>
      <c r="AS256" s="306"/>
      <c r="AT256" s="306"/>
      <c r="AU256" s="72" t="s">
        <v>1794</v>
      </c>
      <c r="AV256" s="310" t="s">
        <v>863</v>
      </c>
      <c r="AW256" s="304" t="s">
        <v>864</v>
      </c>
      <c r="AX256" s="311">
        <v>45320</v>
      </c>
      <c r="AY256" s="72">
        <v>36</v>
      </c>
      <c r="AZ256" s="72" t="s">
        <v>1743</v>
      </c>
      <c r="BA256" s="7" t="s">
        <v>3514</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1126</v>
      </c>
      <c r="EU256" s="7" t="s">
        <v>2598</v>
      </c>
      <c r="EV256" s="7" t="s">
        <v>1111</v>
      </c>
      <c r="EW256" s="7" t="s">
        <v>1802</v>
      </c>
      <c r="EX256" s="183" t="s">
        <v>1871</v>
      </c>
      <c r="EY256" s="313">
        <v>46186</v>
      </c>
      <c r="EZ256" s="313"/>
      <c r="FA256" s="183"/>
      <c r="FB256" s="313"/>
      <c r="FC256" s="7"/>
      <c r="FD256" s="7" t="s">
        <v>3040</v>
      </c>
      <c r="FE256" s="7">
        <f t="shared" si="53"/>
        <v>5884</v>
      </c>
      <c r="FF256" s="72">
        <f t="shared" si="54"/>
        <v>11905</v>
      </c>
      <c r="FG256" t="s">
        <v>3516</v>
      </c>
    </row>
    <row r="257" spans="1:163" ht="17.25">
      <c r="A257" s="72">
        <v>463554280</v>
      </c>
      <c r="B257" s="304" t="s">
        <v>819</v>
      </c>
      <c r="C257" s="72"/>
      <c r="D257" s="72"/>
      <c r="E257" s="72"/>
      <c r="F257" s="72"/>
      <c r="G257" s="306"/>
      <c r="H257" s="306"/>
      <c r="I257" s="72">
        <v>3252</v>
      </c>
      <c r="J257" s="72">
        <v>14571</v>
      </c>
      <c r="K257" s="258">
        <f t="shared" si="58"/>
        <v>2266</v>
      </c>
      <c r="L257" s="258">
        <f t="shared" ref="L257:L319" si="59">FF257-E257</f>
        <v>18769</v>
      </c>
      <c r="M257" s="315">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8"/>
      <c r="AF257" s="309" t="s">
        <v>1798</v>
      </c>
      <c r="AG257" s="7" t="s">
        <v>1130</v>
      </c>
      <c r="AH257" s="72" t="s">
        <v>820</v>
      </c>
      <c r="AI257" s="7" t="s">
        <v>1130</v>
      </c>
      <c r="AJ257" s="7" t="s">
        <v>1130</v>
      </c>
      <c r="AK257" s="7" t="s">
        <v>1130</v>
      </c>
      <c r="AL257" s="7">
        <v>18424</v>
      </c>
      <c r="AM257" s="255">
        <v>54156</v>
      </c>
      <c r="AN257" s="258">
        <v>147</v>
      </c>
      <c r="AO257" s="306">
        <v>163</v>
      </c>
      <c r="AP257" s="306" t="str">
        <f t="shared" ref="AP257:AP319" si="62">IF(AO257=0,"RB",IF(AO257&lt;AN257,"STABLE",IF(AO257&gt;AN257,"FLOW","SAME")))</f>
        <v>FLOW</v>
      </c>
      <c r="AQ257" s="306"/>
      <c r="AR257" s="306"/>
      <c r="AS257" s="306"/>
      <c r="AT257" s="306"/>
      <c r="AU257" s="72" t="s">
        <v>944</v>
      </c>
      <c r="AV257" s="310" t="s">
        <v>821</v>
      </c>
      <c r="AW257" s="304" t="s">
        <v>32</v>
      </c>
      <c r="AX257" s="311">
        <v>45496</v>
      </c>
      <c r="AY257" s="72">
        <v>36</v>
      </c>
      <c r="AZ257" s="72" t="s">
        <v>1743</v>
      </c>
      <c r="BA257" s="7" t="s">
        <v>3514</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3">
        <v>46182</v>
      </c>
      <c r="EZ257" s="313"/>
      <c r="FA257" s="183"/>
      <c r="FB257" s="313"/>
      <c r="FC257" s="7" t="s">
        <v>3624</v>
      </c>
      <c r="FD257" s="7" t="s">
        <v>3246</v>
      </c>
      <c r="FE257" s="7">
        <f t="shared" si="53"/>
        <v>2266</v>
      </c>
      <c r="FF257" s="72">
        <f t="shared" si="54"/>
        <v>18769</v>
      </c>
      <c r="FG257" t="s">
        <v>3516</v>
      </c>
    </row>
    <row r="258" spans="1:163" ht="17.25">
      <c r="A258" s="72">
        <v>462813255</v>
      </c>
      <c r="B258" s="304" t="s">
        <v>978</v>
      </c>
      <c r="C258" s="72"/>
      <c r="D258" s="72"/>
      <c r="E258" s="72"/>
      <c r="F258" s="72"/>
      <c r="G258" s="306"/>
      <c r="H258" s="306"/>
      <c r="I258" s="72">
        <v>3378</v>
      </c>
      <c r="J258" s="72">
        <v>3728</v>
      </c>
      <c r="K258" s="258">
        <f t="shared" si="58"/>
        <v>586</v>
      </c>
      <c r="L258" s="258">
        <f t="shared" si="59"/>
        <v>7459</v>
      </c>
      <c r="M258" s="315">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8"/>
      <c r="AF258" s="309" t="s">
        <v>1130</v>
      </c>
      <c r="AG258" s="7" t="s">
        <v>1130</v>
      </c>
      <c r="AH258" s="72" t="s">
        <v>781</v>
      </c>
      <c r="AI258" s="7" t="s">
        <v>1130</v>
      </c>
      <c r="AJ258" s="7" t="s">
        <v>1130</v>
      </c>
      <c r="AK258" s="7" t="s">
        <v>1130</v>
      </c>
      <c r="AL258" s="7">
        <v>10264</v>
      </c>
      <c r="AM258" s="255">
        <v>54133</v>
      </c>
      <c r="AN258" s="258">
        <v>57</v>
      </c>
      <c r="AO258" s="306">
        <v>73</v>
      </c>
      <c r="AP258" s="306" t="str">
        <f t="shared" si="62"/>
        <v>FLOW</v>
      </c>
      <c r="AQ258" s="306"/>
      <c r="AR258" s="306"/>
      <c r="AS258" s="306"/>
      <c r="AT258" s="306"/>
      <c r="AU258" s="72" t="s">
        <v>1794</v>
      </c>
      <c r="AV258" s="310" t="s">
        <v>1048</v>
      </c>
      <c r="AW258" s="304" t="s">
        <v>158</v>
      </c>
      <c r="AX258" s="311">
        <v>45418</v>
      </c>
      <c r="AY258" s="72">
        <v>42</v>
      </c>
      <c r="AZ258" s="72" t="s">
        <v>1743</v>
      </c>
      <c r="BA258" s="7" t="s">
        <v>3513</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1117</v>
      </c>
      <c r="EU258" s="7" t="s">
        <v>2600</v>
      </c>
      <c r="EV258" s="7" t="s">
        <v>1111</v>
      </c>
      <c r="EW258" s="7" t="s">
        <v>1802</v>
      </c>
      <c r="EX258" s="183" t="s">
        <v>1928</v>
      </c>
      <c r="EY258" s="313">
        <v>46177</v>
      </c>
      <c r="EZ258" s="313"/>
      <c r="FA258" s="183"/>
      <c r="FB258" s="313"/>
      <c r="FC258" s="7"/>
      <c r="FD258" s="7" t="s">
        <v>3247</v>
      </c>
      <c r="FE258" s="7">
        <f t="shared" ref="FE258:FE320" si="67">IF((J258+R258)&lt;=I258+R258,(J258+R258),((I258-(I258*(M258+1)-(I258+J258)))+R258))</f>
        <v>586</v>
      </c>
      <c r="FF258" s="72">
        <f t="shared" ref="FF258:FF320" si="68">I258+J258+FD258</f>
        <v>7459</v>
      </c>
      <c r="FG258" t="s">
        <v>3516</v>
      </c>
    </row>
    <row r="259" spans="1:163" ht="17.25">
      <c r="A259" s="72">
        <v>464077378</v>
      </c>
      <c r="B259" s="304" t="s">
        <v>929</v>
      </c>
      <c r="C259" s="72" t="s">
        <v>1776</v>
      </c>
      <c r="D259" s="72" t="s">
        <v>2348</v>
      </c>
      <c r="E259" s="72">
        <v>3625</v>
      </c>
      <c r="F259" s="72"/>
      <c r="G259" s="306"/>
      <c r="H259" s="306"/>
      <c r="I259" s="72">
        <v>3476</v>
      </c>
      <c r="J259" s="72">
        <v>2601</v>
      </c>
      <c r="K259" s="258">
        <f t="shared" si="58"/>
        <v>2679</v>
      </c>
      <c r="L259" s="258">
        <f t="shared" si="59"/>
        <v>2524</v>
      </c>
      <c r="M259" s="307">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8"/>
      <c r="AF259" s="309" t="s">
        <v>1130</v>
      </c>
      <c r="AG259" s="7" t="s">
        <v>1130</v>
      </c>
      <c r="AH259" s="72" t="s">
        <v>909</v>
      </c>
      <c r="AI259" s="7" t="s">
        <v>1130</v>
      </c>
      <c r="AJ259" s="7" t="s">
        <v>1130</v>
      </c>
      <c r="AK259" s="7" t="s">
        <v>1130</v>
      </c>
      <c r="AL259" s="7">
        <v>6279</v>
      </c>
      <c r="AM259" s="255">
        <v>53958</v>
      </c>
      <c r="AN259" s="258">
        <v>27</v>
      </c>
      <c r="AO259" s="306">
        <v>12</v>
      </c>
      <c r="AP259" s="306" t="str">
        <f t="shared" si="62"/>
        <v>STABLE</v>
      </c>
      <c r="AQ259" s="306"/>
      <c r="AR259" s="306"/>
      <c r="AS259" s="306"/>
      <c r="AT259" s="306"/>
      <c r="AU259" s="72" t="s">
        <v>1794</v>
      </c>
      <c r="AV259" s="310" t="s">
        <v>930</v>
      </c>
      <c r="AW259" s="304" t="s">
        <v>533</v>
      </c>
      <c r="AX259" s="311">
        <v>45556</v>
      </c>
      <c r="AY259" s="72">
        <v>36</v>
      </c>
      <c r="AZ259" s="72" t="s">
        <v>1743</v>
      </c>
      <c r="BA259" s="7" t="s">
        <v>3514</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1126</v>
      </c>
      <c r="EU259" s="7" t="s">
        <v>2601</v>
      </c>
      <c r="EV259" s="7" t="s">
        <v>1111</v>
      </c>
      <c r="EW259" s="7" t="s">
        <v>1802</v>
      </c>
      <c r="EX259" s="183" t="s">
        <v>1871</v>
      </c>
      <c r="EY259" s="313">
        <v>46177</v>
      </c>
      <c r="EZ259" s="313"/>
      <c r="FA259" s="183"/>
      <c r="FB259" s="313"/>
      <c r="FC259" s="7"/>
      <c r="FD259" s="7" t="s">
        <v>3089</v>
      </c>
      <c r="FE259" s="7">
        <f t="shared" si="67"/>
        <v>2679</v>
      </c>
      <c r="FF259" s="72">
        <f t="shared" si="68"/>
        <v>6149</v>
      </c>
      <c r="FG259" t="s">
        <v>3516</v>
      </c>
    </row>
    <row r="260" spans="1:163" ht="17.25">
      <c r="A260" s="72">
        <v>464645726</v>
      </c>
      <c r="B260" s="304" t="s">
        <v>128</v>
      </c>
      <c r="C260" s="72"/>
      <c r="D260" s="72"/>
      <c r="E260" s="72"/>
      <c r="F260" s="72"/>
      <c r="G260" s="306"/>
      <c r="H260" s="306"/>
      <c r="I260" s="72">
        <v>3376</v>
      </c>
      <c r="J260" s="72">
        <v>3367</v>
      </c>
      <c r="K260" s="258">
        <f t="shared" si="58"/>
        <v>3466</v>
      </c>
      <c r="L260" s="258">
        <f t="shared" si="59"/>
        <v>6945</v>
      </c>
      <c r="M260" s="307">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8"/>
      <c r="AF260" s="309" t="s">
        <v>1130</v>
      </c>
      <c r="AG260" s="7" t="s">
        <v>1130</v>
      </c>
      <c r="AH260" s="72" t="s">
        <v>113</v>
      </c>
      <c r="AI260" s="7" t="s">
        <v>1130</v>
      </c>
      <c r="AJ260" s="7" t="s">
        <v>1130</v>
      </c>
      <c r="AK260" s="7" t="s">
        <v>1130</v>
      </c>
      <c r="AL260" s="7">
        <v>6142</v>
      </c>
      <c r="AM260" s="255">
        <v>53535</v>
      </c>
      <c r="AN260" s="258">
        <v>27</v>
      </c>
      <c r="AO260" s="306">
        <v>43</v>
      </c>
      <c r="AP260" s="306" t="str">
        <f t="shared" si="62"/>
        <v>FLOW</v>
      </c>
      <c r="AQ260" s="306"/>
      <c r="AR260" s="306"/>
      <c r="AS260" s="306"/>
      <c r="AT260" s="306"/>
      <c r="AU260" s="72" t="s">
        <v>1794</v>
      </c>
      <c r="AV260" s="310" t="s">
        <v>129</v>
      </c>
      <c r="AW260" s="304" t="s">
        <v>130</v>
      </c>
      <c r="AX260" s="311">
        <v>45607</v>
      </c>
      <c r="AY260" s="72">
        <v>36</v>
      </c>
      <c r="AZ260" s="72" t="s">
        <v>1743</v>
      </c>
      <c r="BA260" s="7" t="s">
        <v>3514</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1122</v>
      </c>
      <c r="EU260" s="7" t="s">
        <v>2602</v>
      </c>
      <c r="EV260" s="7" t="s">
        <v>1111</v>
      </c>
      <c r="EW260" s="7" t="s">
        <v>1807</v>
      </c>
      <c r="EX260" s="183" t="s">
        <v>1929</v>
      </c>
      <c r="EY260" s="313">
        <v>46189</v>
      </c>
      <c r="EZ260" s="313"/>
      <c r="FA260" s="183"/>
      <c r="FB260" s="313"/>
      <c r="FC260" s="7"/>
      <c r="FD260" s="7" t="s">
        <v>3224</v>
      </c>
      <c r="FE260" s="7">
        <f t="shared" si="67"/>
        <v>3466</v>
      </c>
      <c r="FF260" s="72">
        <f t="shared" si="68"/>
        <v>6945</v>
      </c>
      <c r="FG260" t="s">
        <v>3516</v>
      </c>
    </row>
    <row r="261" spans="1:163" ht="17.25">
      <c r="A261" s="72">
        <v>463471982</v>
      </c>
      <c r="B261" s="304" t="s">
        <v>356</v>
      </c>
      <c r="C261" s="72"/>
      <c r="D261" s="72"/>
      <c r="E261" s="72"/>
      <c r="F261" s="72"/>
      <c r="G261" s="306"/>
      <c r="H261" s="306" t="s">
        <v>2351</v>
      </c>
      <c r="I261" s="72">
        <v>3837</v>
      </c>
      <c r="J261" s="72">
        <v>7555</v>
      </c>
      <c r="K261" s="258">
        <f t="shared" si="58"/>
        <v>3892</v>
      </c>
      <c r="L261" s="258">
        <f t="shared" si="59"/>
        <v>11392</v>
      </c>
      <c r="M261" s="315">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8"/>
      <c r="AF261" s="309" t="s">
        <v>1130</v>
      </c>
      <c r="AG261" s="7" t="s">
        <v>1130</v>
      </c>
      <c r="AH261" s="72" t="s">
        <v>646</v>
      </c>
      <c r="AI261" s="7" t="s">
        <v>1130</v>
      </c>
      <c r="AJ261" s="7" t="s">
        <v>1130</v>
      </c>
      <c r="AK261" s="7" t="s">
        <v>1130</v>
      </c>
      <c r="AL261" s="7">
        <v>9079</v>
      </c>
      <c r="AM261" s="255">
        <v>53499</v>
      </c>
      <c r="AN261" s="258">
        <v>57</v>
      </c>
      <c r="AO261" s="306">
        <v>12</v>
      </c>
      <c r="AP261" s="306" t="str">
        <f t="shared" si="62"/>
        <v>STABLE</v>
      </c>
      <c r="AQ261" s="306"/>
      <c r="AR261" s="306"/>
      <c r="AS261" s="306"/>
      <c r="AT261" s="306"/>
      <c r="AU261" s="72" t="s">
        <v>1794</v>
      </c>
      <c r="AV261" s="310" t="s">
        <v>357</v>
      </c>
      <c r="AW261" s="304" t="s">
        <v>348</v>
      </c>
      <c r="AX261" s="311">
        <v>45487</v>
      </c>
      <c r="AY261" s="72">
        <v>36</v>
      </c>
      <c r="AZ261" s="72" t="s">
        <v>1743</v>
      </c>
      <c r="BA261" s="7" t="s">
        <v>3513</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1127</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3516</v>
      </c>
    </row>
    <row r="262" spans="1:163" ht="17.25">
      <c r="A262" s="72">
        <v>463205215</v>
      </c>
      <c r="B262" s="304" t="s">
        <v>981</v>
      </c>
      <c r="C262" s="72"/>
      <c r="D262" s="72"/>
      <c r="E262" s="72"/>
      <c r="F262" s="72"/>
      <c r="G262" s="306"/>
      <c r="H262" s="306"/>
      <c r="I262" s="72">
        <v>4227</v>
      </c>
      <c r="J262" s="72">
        <v>4197</v>
      </c>
      <c r="K262" s="258">
        <f t="shared" si="58"/>
        <v>4258</v>
      </c>
      <c r="L262" s="258">
        <f t="shared" si="59"/>
        <v>8578</v>
      </c>
      <c r="M262" s="307">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8"/>
      <c r="AF262" s="309" t="s">
        <v>1130</v>
      </c>
      <c r="AG262" s="7" t="s">
        <v>1130</v>
      </c>
      <c r="AH262" s="72" t="s">
        <v>1105</v>
      </c>
      <c r="AI262" s="7" t="s">
        <v>1130</v>
      </c>
      <c r="AJ262" s="7" t="s">
        <v>1130</v>
      </c>
      <c r="AK262" s="7" t="s">
        <v>1130</v>
      </c>
      <c r="AL262" s="7">
        <v>6429</v>
      </c>
      <c r="AM262" s="255">
        <v>53257</v>
      </c>
      <c r="AN262" s="258">
        <v>27</v>
      </c>
      <c r="AO262" s="306">
        <v>43</v>
      </c>
      <c r="AP262" s="306" t="str">
        <f t="shared" si="62"/>
        <v>FLOW</v>
      </c>
      <c r="AQ262" s="306"/>
      <c r="AR262" s="306"/>
      <c r="AS262" s="306"/>
      <c r="AT262" s="306"/>
      <c r="AU262" s="72" t="s">
        <v>1794</v>
      </c>
      <c r="AV262" s="310" t="s">
        <v>1050</v>
      </c>
      <c r="AW262" s="304" t="s">
        <v>151</v>
      </c>
      <c r="AX262" s="311">
        <v>45457</v>
      </c>
      <c r="AY262" s="72">
        <v>36</v>
      </c>
      <c r="AZ262" s="72" t="s">
        <v>1743</v>
      </c>
      <c r="BA262" s="7" t="s">
        <v>3513</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1117</v>
      </c>
      <c r="EU262" s="7" t="s">
        <v>2603</v>
      </c>
      <c r="EV262" s="7" t="s">
        <v>1111</v>
      </c>
      <c r="EW262" s="7" t="s">
        <v>1802</v>
      </c>
      <c r="EX262" s="183" t="s">
        <v>1930</v>
      </c>
      <c r="EY262" s="313">
        <v>46176</v>
      </c>
      <c r="EZ262" s="313"/>
      <c r="FA262" s="183"/>
      <c r="FB262" s="313"/>
      <c r="FC262" s="7"/>
      <c r="FD262" s="7" t="s">
        <v>3110</v>
      </c>
      <c r="FE262" s="7">
        <f t="shared" si="67"/>
        <v>4258</v>
      </c>
      <c r="FF262" s="72">
        <f t="shared" si="68"/>
        <v>8578</v>
      </c>
      <c r="FG262" t="s">
        <v>3516</v>
      </c>
    </row>
    <row r="263" spans="1:163" ht="17.25">
      <c r="A263" s="72">
        <v>466340283</v>
      </c>
      <c r="B263" s="304" t="s">
        <v>2151</v>
      </c>
      <c r="C263" s="72" t="s">
        <v>1776</v>
      </c>
      <c r="D263" s="72" t="s">
        <v>3536</v>
      </c>
      <c r="E263" s="72">
        <v>4403</v>
      </c>
      <c r="F263" s="72"/>
      <c r="G263" s="306"/>
      <c r="H263" s="306"/>
      <c r="I263" s="72">
        <v>4336</v>
      </c>
      <c r="J263" s="72">
        <v>4316</v>
      </c>
      <c r="K263" s="258">
        <f t="shared" si="58"/>
        <v>4362</v>
      </c>
      <c r="L263" s="258">
        <f t="shared" si="59"/>
        <v>4403</v>
      </c>
      <c r="M263" s="307">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8"/>
      <c r="AF263" s="309"/>
      <c r="AG263" s="7"/>
      <c r="AH263" s="72" t="s">
        <v>781</v>
      </c>
      <c r="AI263" s="7"/>
      <c r="AJ263" s="7"/>
      <c r="AK263" s="7"/>
      <c r="AL263" s="7">
        <v>5711</v>
      </c>
      <c r="AM263" s="255">
        <v>53118</v>
      </c>
      <c r="AN263" s="258">
        <v>27</v>
      </c>
      <c r="AO263" s="306">
        <v>43</v>
      </c>
      <c r="AP263" s="306" t="str">
        <f t="shared" si="62"/>
        <v>FLOW</v>
      </c>
      <c r="AQ263" s="306"/>
      <c r="AR263" s="306"/>
      <c r="AS263" s="306"/>
      <c r="AT263" s="306"/>
      <c r="AU263" s="72" t="s">
        <v>1130</v>
      </c>
      <c r="AV263" s="310" t="s">
        <v>2295</v>
      </c>
      <c r="AW263" s="304" t="s">
        <v>2343</v>
      </c>
      <c r="AX263" s="311">
        <v>45824</v>
      </c>
      <c r="AY263" s="72">
        <v>24</v>
      </c>
      <c r="AZ263" s="72" t="s">
        <v>2058</v>
      </c>
      <c r="BA263" s="7" t="s">
        <v>3513</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1117</v>
      </c>
      <c r="EU263" s="7" t="s">
        <v>2604</v>
      </c>
      <c r="EV263" s="7" t="s">
        <v>1111</v>
      </c>
      <c r="EW263" s="7" t="s">
        <v>1809</v>
      </c>
      <c r="EX263" s="183" t="s">
        <v>1939</v>
      </c>
      <c r="EY263" s="313">
        <v>46184</v>
      </c>
      <c r="EZ263" s="313"/>
      <c r="FA263" s="183"/>
      <c r="FB263" s="313"/>
      <c r="FC263" s="7"/>
      <c r="FD263" s="7" t="s">
        <v>3110</v>
      </c>
      <c r="FE263" s="7">
        <f t="shared" si="67"/>
        <v>4362</v>
      </c>
      <c r="FF263" s="72">
        <f t="shared" si="68"/>
        <v>8806</v>
      </c>
      <c r="FG263" t="s">
        <v>3516</v>
      </c>
    </row>
    <row r="264" spans="1:163" ht="17.25">
      <c r="A264" s="72">
        <v>464370861</v>
      </c>
      <c r="B264" s="304" t="s">
        <v>926</v>
      </c>
      <c r="C264" s="72" t="s">
        <v>1776</v>
      </c>
      <c r="D264" s="72" t="s">
        <v>3499</v>
      </c>
      <c r="E264" s="72">
        <v>3613</v>
      </c>
      <c r="F264" s="72"/>
      <c r="G264" s="306"/>
      <c r="H264" s="306"/>
      <c r="I264" s="72">
        <v>3504</v>
      </c>
      <c r="J264" s="72">
        <v>3180</v>
      </c>
      <c r="K264" s="258">
        <f t="shared" si="58"/>
        <v>3277</v>
      </c>
      <c r="L264" s="258">
        <f t="shared" si="59"/>
        <v>3252</v>
      </c>
      <c r="M264" s="307">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8"/>
      <c r="AF264" s="309" t="s">
        <v>1130</v>
      </c>
      <c r="AG264" s="7" t="s">
        <v>1130</v>
      </c>
      <c r="AH264" s="72" t="s">
        <v>909</v>
      </c>
      <c r="AI264" s="7" t="s">
        <v>1130</v>
      </c>
      <c r="AJ264" s="7" t="s">
        <v>1130</v>
      </c>
      <c r="AK264" s="7" t="s">
        <v>1130</v>
      </c>
      <c r="AL264" s="7">
        <v>9127</v>
      </c>
      <c r="AM264" s="255">
        <v>53112</v>
      </c>
      <c r="AN264" s="258">
        <v>27</v>
      </c>
      <c r="AO264" s="306">
        <v>12</v>
      </c>
      <c r="AP264" s="306" t="str">
        <f t="shared" si="62"/>
        <v>STABLE</v>
      </c>
      <c r="AQ264" s="306"/>
      <c r="AR264" s="306"/>
      <c r="AS264" s="306"/>
      <c r="AT264" s="306"/>
      <c r="AU264" s="72" t="s">
        <v>1794</v>
      </c>
      <c r="AV264" s="310" t="s">
        <v>927</v>
      </c>
      <c r="AW264" s="304"/>
      <c r="AX264" s="311">
        <v>45584</v>
      </c>
      <c r="AY264" s="72">
        <v>36</v>
      </c>
      <c r="AZ264" s="72" t="s">
        <v>1743</v>
      </c>
      <c r="BA264" s="7" t="s">
        <v>3514</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1126</v>
      </c>
      <c r="EU264" s="7" t="s">
        <v>2605</v>
      </c>
      <c r="EV264" s="7" t="s">
        <v>1111</v>
      </c>
      <c r="EW264" s="7" t="s">
        <v>1802</v>
      </c>
      <c r="EX264" s="183" t="s">
        <v>1871</v>
      </c>
      <c r="EY264" s="313">
        <v>46183</v>
      </c>
      <c r="EZ264" s="313"/>
      <c r="FA264" s="183"/>
      <c r="FB264" s="313"/>
      <c r="FC264" s="7"/>
      <c r="FD264" s="7" t="s">
        <v>3248</v>
      </c>
      <c r="FE264" s="7">
        <f t="shared" si="67"/>
        <v>3277</v>
      </c>
      <c r="FF264" s="72">
        <f t="shared" si="68"/>
        <v>6865</v>
      </c>
      <c r="FG264" t="s">
        <v>3516</v>
      </c>
    </row>
    <row r="265" spans="1:163" ht="17.25">
      <c r="A265" s="314">
        <v>464559146</v>
      </c>
      <c r="B265" s="304" t="s">
        <v>688</v>
      </c>
      <c r="C265" s="72" t="s">
        <v>1778</v>
      </c>
      <c r="D265" s="72" t="s">
        <v>3618</v>
      </c>
      <c r="E265" s="72">
        <v>3400</v>
      </c>
      <c r="F265" s="72"/>
      <c r="G265" s="306"/>
      <c r="H265" s="306"/>
      <c r="I265" s="72">
        <v>3255</v>
      </c>
      <c r="J265" s="72">
        <v>3255</v>
      </c>
      <c r="K265" s="258">
        <f t="shared" si="58"/>
        <v>3290</v>
      </c>
      <c r="L265" s="258">
        <f t="shared" si="59"/>
        <v>3110</v>
      </c>
      <c r="M265" s="307">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8"/>
      <c r="AF265" s="309" t="s">
        <v>1130</v>
      </c>
      <c r="AG265" s="7" t="s">
        <v>1130</v>
      </c>
      <c r="AH265" s="72" t="s">
        <v>1787</v>
      </c>
      <c r="AI265" s="7" t="s">
        <v>1130</v>
      </c>
      <c r="AJ265" s="7" t="s">
        <v>1130</v>
      </c>
      <c r="AK265" s="7" t="s">
        <v>1130</v>
      </c>
      <c r="AL265" s="7">
        <v>6135</v>
      </c>
      <c r="AM265" s="255">
        <v>52931</v>
      </c>
      <c r="AN265" s="258">
        <v>27</v>
      </c>
      <c r="AO265" s="306">
        <v>43</v>
      </c>
      <c r="AP265" s="306" t="str">
        <f t="shared" si="62"/>
        <v>FLOW</v>
      </c>
      <c r="AQ265" s="306"/>
      <c r="AR265" s="306"/>
      <c r="AS265" s="306"/>
      <c r="AT265" s="306"/>
      <c r="AU265" s="72" t="s">
        <v>944</v>
      </c>
      <c r="AV265" s="310" t="s">
        <v>1786</v>
      </c>
      <c r="AW265" s="304" t="s">
        <v>659</v>
      </c>
      <c r="AX265" s="311">
        <v>45600</v>
      </c>
      <c r="AY265" s="72">
        <v>36</v>
      </c>
      <c r="AZ265" s="72" t="s">
        <v>1743</v>
      </c>
      <c r="BA265" s="7" t="s">
        <v>3513</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1116</v>
      </c>
      <c r="EU265" s="7" t="e">
        <v>#N/A</v>
      </c>
      <c r="EV265" s="7" t="e">
        <v>#N/A</v>
      </c>
      <c r="EW265" s="7" t="e">
        <v>#N/A</v>
      </c>
      <c r="EX265" s="183" t="e">
        <v>#N/A</v>
      </c>
      <c r="EY265" s="313" t="e">
        <v>#N/A</v>
      </c>
      <c r="EZ265" s="313"/>
      <c r="FA265" s="183"/>
      <c r="FB265" s="313"/>
      <c r="FC265" s="7"/>
      <c r="FD265" s="7">
        <v>0</v>
      </c>
      <c r="FE265" s="7">
        <f t="shared" si="67"/>
        <v>3290</v>
      </c>
      <c r="FF265" s="72">
        <f t="shared" si="68"/>
        <v>6510</v>
      </c>
      <c r="FG265" t="s">
        <v>3517</v>
      </c>
    </row>
    <row r="266" spans="1:163" ht="17.25">
      <c r="A266" s="72">
        <v>463514822</v>
      </c>
      <c r="B266" s="304" t="s">
        <v>986</v>
      </c>
      <c r="C266" s="72" t="s">
        <v>1776</v>
      </c>
      <c r="D266" s="72" t="s">
        <v>3499</v>
      </c>
      <c r="E266" s="72">
        <f>3996+90</f>
        <v>4086</v>
      </c>
      <c r="F266" s="72"/>
      <c r="G266" s="306"/>
      <c r="H266" s="306"/>
      <c r="I266" s="72">
        <v>3996</v>
      </c>
      <c r="J266" s="72">
        <v>3970</v>
      </c>
      <c r="K266" s="258">
        <f t="shared" si="58"/>
        <v>4037</v>
      </c>
      <c r="L266" s="258">
        <f t="shared" si="59"/>
        <v>4039</v>
      </c>
      <c r="M266" s="307">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8"/>
      <c r="AF266" s="309" t="s">
        <v>1130</v>
      </c>
      <c r="AG266" s="7" t="s">
        <v>1130</v>
      </c>
      <c r="AH266" s="72" t="s">
        <v>266</v>
      </c>
      <c r="AI266" s="7" t="s">
        <v>1130</v>
      </c>
      <c r="AJ266" s="7" t="s">
        <v>1130</v>
      </c>
      <c r="AK266" s="7" t="s">
        <v>1130</v>
      </c>
      <c r="AL266" s="7">
        <v>6727</v>
      </c>
      <c r="AM266" s="255">
        <v>52644</v>
      </c>
      <c r="AN266" s="258">
        <v>27</v>
      </c>
      <c r="AO266" s="306">
        <v>12</v>
      </c>
      <c r="AP266" s="306" t="str">
        <f t="shared" si="62"/>
        <v>STABLE</v>
      </c>
      <c r="AQ266" s="306"/>
      <c r="AR266" s="306"/>
      <c r="AS266" s="306"/>
      <c r="AT266" s="306"/>
      <c r="AU266" s="72" t="s">
        <v>1794</v>
      </c>
      <c r="AV266" s="310" t="s">
        <v>1055</v>
      </c>
      <c r="AW266" s="304" t="s">
        <v>27</v>
      </c>
      <c r="AX266" s="311">
        <v>45492</v>
      </c>
      <c r="AY266" s="72">
        <v>36</v>
      </c>
      <c r="AZ266" s="72" t="s">
        <v>1743</v>
      </c>
      <c r="BA266" s="7" t="s">
        <v>3514</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1115</v>
      </c>
      <c r="EU266" s="7" t="s">
        <v>2606</v>
      </c>
      <c r="EV266" s="7" t="s">
        <v>1111</v>
      </c>
      <c r="EW266" s="7" t="s">
        <v>1807</v>
      </c>
      <c r="EX266" s="183" t="s">
        <v>1931</v>
      </c>
      <c r="EY266" s="313">
        <v>46182</v>
      </c>
      <c r="EZ266" s="313"/>
      <c r="FA266" s="183"/>
      <c r="FB266" s="313"/>
      <c r="FC266" s="7"/>
      <c r="FD266" s="7" t="s">
        <v>3249</v>
      </c>
      <c r="FE266" s="7">
        <f t="shared" si="67"/>
        <v>4037</v>
      </c>
      <c r="FF266" s="72">
        <f t="shared" si="68"/>
        <v>8125</v>
      </c>
      <c r="FG266" t="s">
        <v>3516</v>
      </c>
    </row>
    <row r="267" spans="1:163" ht="17.25">
      <c r="A267" s="72">
        <v>461103769</v>
      </c>
      <c r="B267" s="304" t="s">
        <v>802</v>
      </c>
      <c r="C267" s="72" t="s">
        <v>1800</v>
      </c>
      <c r="D267" s="72" t="s">
        <v>3555</v>
      </c>
      <c r="E267" s="72">
        <v>3200</v>
      </c>
      <c r="F267" s="72"/>
      <c r="G267" s="306"/>
      <c r="H267" s="306"/>
      <c r="I267" s="72">
        <v>3106</v>
      </c>
      <c r="J267" s="72">
        <v>2862</v>
      </c>
      <c r="K267" s="258">
        <f t="shared" si="58"/>
        <v>2926</v>
      </c>
      <c r="L267" s="258">
        <f t="shared" si="59"/>
        <v>2903</v>
      </c>
      <c r="M267" s="307">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8"/>
      <c r="AF267" s="309" t="s">
        <v>1130</v>
      </c>
      <c r="AG267" s="7" t="s">
        <v>1130</v>
      </c>
      <c r="AH267" s="72" t="s">
        <v>803</v>
      </c>
      <c r="AI267" s="7" t="s">
        <v>1130</v>
      </c>
      <c r="AJ267" s="7" t="s">
        <v>1130</v>
      </c>
      <c r="AK267" s="7" t="s">
        <v>1130</v>
      </c>
      <c r="AL267" s="7">
        <v>9226</v>
      </c>
      <c r="AM267" s="255">
        <v>52567.02</v>
      </c>
      <c r="AN267" s="258">
        <v>27</v>
      </c>
      <c r="AO267" s="306">
        <v>43</v>
      </c>
      <c r="AP267" s="306" t="str">
        <f t="shared" si="62"/>
        <v>FLOW</v>
      </c>
      <c r="AQ267" s="306"/>
      <c r="AR267" s="306"/>
      <c r="AS267" s="306"/>
      <c r="AT267" s="306"/>
      <c r="AU267" s="72" t="s">
        <v>1794</v>
      </c>
      <c r="AV267" s="310" t="s">
        <v>804</v>
      </c>
      <c r="AW267" s="304"/>
      <c r="AX267" s="311">
        <v>45273</v>
      </c>
      <c r="AY267" s="72">
        <v>48</v>
      </c>
      <c r="AZ267" s="72" t="s">
        <v>1743</v>
      </c>
      <c r="BA267" s="7" t="s">
        <v>3514</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1112</v>
      </c>
      <c r="EU267" s="7" t="s">
        <v>2607</v>
      </c>
      <c r="EV267" s="7" t="s">
        <v>1111</v>
      </c>
      <c r="EW267" s="7" t="e">
        <v>#N/A</v>
      </c>
      <c r="EX267" s="183" t="e">
        <v>#N/A</v>
      </c>
      <c r="EY267" s="313" t="e">
        <v>#N/A</v>
      </c>
      <c r="EZ267" s="313"/>
      <c r="FA267" s="183"/>
      <c r="FB267" s="313"/>
      <c r="FC267" s="7"/>
      <c r="FD267" s="7" t="s">
        <v>3250</v>
      </c>
      <c r="FE267" s="7">
        <f t="shared" si="67"/>
        <v>2926</v>
      </c>
      <c r="FF267" s="72">
        <f t="shared" si="68"/>
        <v>6103</v>
      </c>
      <c r="FG267" t="s">
        <v>3517</v>
      </c>
    </row>
    <row r="268" spans="1:163" ht="17.25">
      <c r="A268" s="72">
        <v>462024518</v>
      </c>
      <c r="B268" s="304" t="s">
        <v>159</v>
      </c>
      <c r="C268" s="72" t="s">
        <v>1778</v>
      </c>
      <c r="D268" s="72" t="s">
        <v>1799</v>
      </c>
      <c r="E268" s="72">
        <v>3700</v>
      </c>
      <c r="F268" s="72"/>
      <c r="G268" s="306"/>
      <c r="H268" s="306"/>
      <c r="I268" s="72">
        <v>3562</v>
      </c>
      <c r="J268" s="72">
        <v>3491</v>
      </c>
      <c r="K268" s="258">
        <f t="shared" si="58"/>
        <v>3549</v>
      </c>
      <c r="L268" s="258">
        <f t="shared" si="59"/>
        <v>3417</v>
      </c>
      <c r="M268" s="307">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8"/>
      <c r="AF268" s="309" t="s">
        <v>1130</v>
      </c>
      <c r="AG268" s="7" t="s">
        <v>1130</v>
      </c>
      <c r="AH268" s="72" t="s">
        <v>152</v>
      </c>
      <c r="AI268" s="7" t="s">
        <v>1130</v>
      </c>
      <c r="AJ268" s="7" t="s">
        <v>1130</v>
      </c>
      <c r="AK268" s="7" t="s">
        <v>1130</v>
      </c>
      <c r="AL268" s="7">
        <v>5349</v>
      </c>
      <c r="AM268" s="255">
        <v>52446</v>
      </c>
      <c r="AN268" s="258">
        <v>27</v>
      </c>
      <c r="AO268" s="306">
        <v>12</v>
      </c>
      <c r="AP268" s="306" t="str">
        <f t="shared" si="62"/>
        <v>STABLE</v>
      </c>
      <c r="AQ268" s="306"/>
      <c r="AR268" s="306"/>
      <c r="AS268" s="306"/>
      <c r="AT268" s="306"/>
      <c r="AU268" s="72" t="s">
        <v>1794</v>
      </c>
      <c r="AV268" s="310"/>
      <c r="AW268" s="304" t="s">
        <v>51</v>
      </c>
      <c r="AX268" s="311">
        <v>45347</v>
      </c>
      <c r="AY268" s="72">
        <v>42</v>
      </c>
      <c r="AZ268" s="72" t="s">
        <v>1743</v>
      </c>
      <c r="BA268" s="7" t="s">
        <v>3514</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1123</v>
      </c>
      <c r="EU268" s="7" t="s">
        <v>2608</v>
      </c>
      <c r="EV268" s="7" t="s">
        <v>1111</v>
      </c>
      <c r="EW268" s="7" t="s">
        <v>1821</v>
      </c>
      <c r="EX268" s="183" t="s">
        <v>1821</v>
      </c>
      <c r="EY268" s="313">
        <v>46181</v>
      </c>
      <c r="EZ268" s="313"/>
      <c r="FA268" s="183"/>
      <c r="FB268" s="313"/>
      <c r="FC268" s="7"/>
      <c r="FD268" s="7" t="s">
        <v>3251</v>
      </c>
      <c r="FE268" s="7">
        <f t="shared" si="67"/>
        <v>3549</v>
      </c>
      <c r="FF268" s="72">
        <f t="shared" si="68"/>
        <v>7117</v>
      </c>
      <c r="FG268" t="s">
        <v>3516</v>
      </c>
    </row>
    <row r="269" spans="1:163" ht="17.25">
      <c r="A269" s="72">
        <v>465745916</v>
      </c>
      <c r="B269" s="304" t="s">
        <v>2136</v>
      </c>
      <c r="C269" s="72" t="s">
        <v>1776</v>
      </c>
      <c r="D269" s="72" t="s">
        <v>3499</v>
      </c>
      <c r="E269" s="72">
        <v>5100</v>
      </c>
      <c r="F269" s="72"/>
      <c r="G269" s="306"/>
      <c r="H269" s="306"/>
      <c r="I269" s="72">
        <v>4873</v>
      </c>
      <c r="J269" s="72">
        <v>4841.3500000000004</v>
      </c>
      <c r="K269" s="258">
        <f t="shared" si="58"/>
        <v>4911.3500000000004</v>
      </c>
      <c r="L269" s="258">
        <f t="shared" si="59"/>
        <v>4808.3500000000004</v>
      </c>
      <c r="M269" s="307">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8"/>
      <c r="AF269" s="309"/>
      <c r="AG269" s="7"/>
      <c r="AH269" s="72" t="s">
        <v>698</v>
      </c>
      <c r="AI269" s="7"/>
      <c r="AJ269" s="7"/>
      <c r="AK269" s="7"/>
      <c r="AL269" s="7">
        <v>5811.35</v>
      </c>
      <c r="AM269" s="255">
        <v>52337</v>
      </c>
      <c r="AN269" s="258">
        <v>27</v>
      </c>
      <c r="AO269" s="306">
        <v>12</v>
      </c>
      <c r="AP269" s="306" t="str">
        <f t="shared" si="62"/>
        <v>STABLE</v>
      </c>
      <c r="AQ269" s="306"/>
      <c r="AR269" s="306"/>
      <c r="AS269" s="306"/>
      <c r="AT269" s="306"/>
      <c r="AU269" s="72" t="s">
        <v>1130</v>
      </c>
      <c r="AV269" s="310" t="s">
        <v>2280</v>
      </c>
      <c r="AW269" s="304" t="s">
        <v>32</v>
      </c>
      <c r="AX269" s="311">
        <v>45737</v>
      </c>
      <c r="AY269" s="72">
        <v>24</v>
      </c>
      <c r="AZ269" s="72" t="s">
        <v>2058</v>
      </c>
      <c r="BA269" s="7" t="s">
        <v>3513</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1128</v>
      </c>
      <c r="EU269" s="7" t="s">
        <v>2609</v>
      </c>
      <c r="EV269" s="7" t="s">
        <v>1111</v>
      </c>
      <c r="EW269" s="7" t="s">
        <v>1802</v>
      </c>
      <c r="EX269" s="183" t="s">
        <v>3583</v>
      </c>
      <c r="EY269" s="313">
        <v>46188</v>
      </c>
      <c r="EZ269" s="313"/>
      <c r="FA269" s="183"/>
      <c r="FB269" s="313"/>
      <c r="FC269" s="7"/>
      <c r="FD269" s="7" t="s">
        <v>3132</v>
      </c>
      <c r="FE269" s="7">
        <f t="shared" si="67"/>
        <v>4911.3500000000004</v>
      </c>
      <c r="FF269" s="72">
        <f t="shared" si="68"/>
        <v>9908.35</v>
      </c>
      <c r="FG269" t="s">
        <v>3516</v>
      </c>
    </row>
    <row r="270" spans="1:163" ht="17.25">
      <c r="A270" s="72">
        <v>467110513</v>
      </c>
      <c r="B270" s="304" t="s">
        <v>2125</v>
      </c>
      <c r="C270" s="72"/>
      <c r="D270" s="72"/>
      <c r="E270" s="72"/>
      <c r="F270" s="72"/>
      <c r="G270" s="306"/>
      <c r="H270" s="306" t="s">
        <v>3511</v>
      </c>
      <c r="I270" s="72">
        <v>9172</v>
      </c>
      <c r="J270" s="72">
        <v>8584</v>
      </c>
      <c r="K270" s="258">
        <f t="shared" si="58"/>
        <v>8722</v>
      </c>
      <c r="L270" s="258">
        <f t="shared" si="59"/>
        <v>18023</v>
      </c>
      <c r="M270" s="307">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8"/>
      <c r="AF270" s="309"/>
      <c r="AG270" s="7"/>
      <c r="AH270" s="72" t="s">
        <v>2193</v>
      </c>
      <c r="AI270" s="7"/>
      <c r="AJ270" s="7"/>
      <c r="AK270" s="7"/>
      <c r="AL270" s="7">
        <v>9622</v>
      </c>
      <c r="AM270" s="255">
        <v>52239</v>
      </c>
      <c r="AN270" s="258">
        <v>22</v>
      </c>
      <c r="AO270" s="306">
        <v>7</v>
      </c>
      <c r="AP270" s="306" t="str">
        <f t="shared" si="62"/>
        <v>STABLE</v>
      </c>
      <c r="AQ270" s="306"/>
      <c r="AR270" s="306"/>
      <c r="AS270" s="306"/>
      <c r="AT270" s="306"/>
      <c r="AU270" s="72" t="s">
        <v>1130</v>
      </c>
      <c r="AV270" s="310" t="s">
        <v>2269</v>
      </c>
      <c r="AW270" s="304" t="s">
        <v>165</v>
      </c>
      <c r="AX270" s="311">
        <v>45948</v>
      </c>
      <c r="AY270" s="72">
        <v>12</v>
      </c>
      <c r="AZ270" s="72" t="s">
        <v>2058</v>
      </c>
      <c r="BA270" s="7" t="s">
        <v>3513</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1124</v>
      </c>
      <c r="EU270" s="7" t="s">
        <v>2610</v>
      </c>
      <c r="EV270" s="7" t="s">
        <v>1111</v>
      </c>
      <c r="EW270" s="7" t="s">
        <v>1807</v>
      </c>
      <c r="EX270" s="183" t="s">
        <v>1865</v>
      </c>
      <c r="EY270" s="313">
        <v>46185</v>
      </c>
      <c r="EZ270" s="313"/>
      <c r="FA270" s="183"/>
      <c r="FB270" s="313"/>
      <c r="FC270" s="7"/>
      <c r="FD270" s="7" t="s">
        <v>3143</v>
      </c>
      <c r="FE270" s="7">
        <f t="shared" si="67"/>
        <v>8722</v>
      </c>
      <c r="FF270" s="72">
        <f t="shared" si="68"/>
        <v>18023</v>
      </c>
      <c r="FG270" t="s">
        <v>3516</v>
      </c>
    </row>
    <row r="271" spans="1:163" ht="17.25">
      <c r="A271" s="72">
        <v>466958013</v>
      </c>
      <c r="B271" s="304" t="s">
        <v>1009</v>
      </c>
      <c r="C271" s="72"/>
      <c r="D271" s="72"/>
      <c r="E271" s="72"/>
      <c r="F271" s="72"/>
      <c r="G271" s="306"/>
      <c r="H271" s="306"/>
      <c r="I271" s="72">
        <v>9332</v>
      </c>
      <c r="J271" s="72">
        <v>9164</v>
      </c>
      <c r="K271" s="258">
        <f t="shared" si="58"/>
        <v>9355</v>
      </c>
      <c r="L271" s="258">
        <f t="shared" si="59"/>
        <v>18984</v>
      </c>
      <c r="M271" s="307">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8"/>
      <c r="AF271" s="309" t="s">
        <v>1130</v>
      </c>
      <c r="AG271" s="7" t="s">
        <v>1130</v>
      </c>
      <c r="AH271" s="72" t="s">
        <v>781</v>
      </c>
      <c r="AI271" s="7" t="s">
        <v>1130</v>
      </c>
      <c r="AJ271" s="7" t="s">
        <v>1130</v>
      </c>
      <c r="AK271" s="7" t="s">
        <v>1130</v>
      </c>
      <c r="AL271" s="7">
        <v>10705</v>
      </c>
      <c r="AM271" s="255">
        <v>52197</v>
      </c>
      <c r="AN271" s="258">
        <v>22</v>
      </c>
      <c r="AO271" s="306">
        <v>38</v>
      </c>
      <c r="AP271" s="306" t="str">
        <f t="shared" si="62"/>
        <v>FLOW</v>
      </c>
      <c r="AQ271" s="306"/>
      <c r="AR271" s="306"/>
      <c r="AS271" s="306"/>
      <c r="AT271" s="306"/>
      <c r="AU271" s="72" t="s">
        <v>1794</v>
      </c>
      <c r="AV271" s="310" t="s">
        <v>1077</v>
      </c>
      <c r="AW271" s="304" t="s">
        <v>253</v>
      </c>
      <c r="AX271" s="311">
        <v>45927</v>
      </c>
      <c r="AY271" s="72">
        <v>12</v>
      </c>
      <c r="AZ271" s="72" t="s">
        <v>1743</v>
      </c>
      <c r="BA271" s="7" t="s">
        <v>3513</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1117</v>
      </c>
      <c r="EU271" s="7" t="s">
        <v>2611</v>
      </c>
      <c r="EV271" s="7" t="s">
        <v>1111</v>
      </c>
      <c r="EW271" s="7" t="s">
        <v>1804</v>
      </c>
      <c r="EX271" s="183" t="s">
        <v>1932</v>
      </c>
      <c r="EY271" s="313">
        <v>46177</v>
      </c>
      <c r="EZ271" s="313"/>
      <c r="FA271" s="183"/>
      <c r="FB271" s="313"/>
      <c r="FC271" s="7"/>
      <c r="FD271" s="7" t="s">
        <v>3252</v>
      </c>
      <c r="FE271" s="7">
        <f t="shared" si="67"/>
        <v>9355</v>
      </c>
      <c r="FF271" s="72">
        <f t="shared" si="68"/>
        <v>18984</v>
      </c>
      <c r="FG271" t="s">
        <v>3516</v>
      </c>
    </row>
    <row r="272" spans="1:163" ht="17.25">
      <c r="A272" s="72">
        <v>462207375</v>
      </c>
      <c r="B272" s="304" t="s">
        <v>274</v>
      </c>
      <c r="C272" s="72"/>
      <c r="D272" s="72"/>
      <c r="E272" s="72"/>
      <c r="F272" s="72"/>
      <c r="G272" s="306"/>
      <c r="H272" s="306"/>
      <c r="I272" s="72">
        <v>4144</v>
      </c>
      <c r="J272" s="72">
        <v>16274</v>
      </c>
      <c r="K272" s="258">
        <f t="shared" si="58"/>
        <v>4256</v>
      </c>
      <c r="L272" s="258">
        <f t="shared" si="59"/>
        <v>21072</v>
      </c>
      <c r="M272" s="315">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8"/>
      <c r="AF272" s="309" t="s">
        <v>1798</v>
      </c>
      <c r="AG272" s="7" t="s">
        <v>1130</v>
      </c>
      <c r="AH272" s="72" t="s">
        <v>266</v>
      </c>
      <c r="AI272" s="7" t="s">
        <v>1130</v>
      </c>
      <c r="AJ272" s="7" t="s">
        <v>1130</v>
      </c>
      <c r="AK272" s="7" t="s">
        <v>1130</v>
      </c>
      <c r="AL272" s="7">
        <v>19551.43</v>
      </c>
      <c r="AM272" s="255">
        <v>52058</v>
      </c>
      <c r="AN272" s="258">
        <v>116</v>
      </c>
      <c r="AO272" s="306">
        <v>132</v>
      </c>
      <c r="AP272" s="306" t="str">
        <f t="shared" si="62"/>
        <v>FLOW</v>
      </c>
      <c r="AQ272" s="306"/>
      <c r="AR272" s="306"/>
      <c r="AS272" s="306"/>
      <c r="AT272" s="306"/>
      <c r="AU272" s="72" t="s">
        <v>944</v>
      </c>
      <c r="AV272" s="310" t="s">
        <v>275</v>
      </c>
      <c r="AW272" s="304" t="s">
        <v>17</v>
      </c>
      <c r="AX272" s="311">
        <v>45363</v>
      </c>
      <c r="AY272" s="72">
        <v>36</v>
      </c>
      <c r="AZ272" s="72" t="s">
        <v>1743</v>
      </c>
      <c r="BA272" s="7" t="s">
        <v>3513</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1114</v>
      </c>
      <c r="EU272" s="7" t="s">
        <v>2612</v>
      </c>
      <c r="EV272" s="7" t="s">
        <v>1111</v>
      </c>
      <c r="EW272" s="7" t="s">
        <v>1830</v>
      </c>
      <c r="EX272" s="183" t="s">
        <v>1933</v>
      </c>
      <c r="EY272" s="313">
        <v>46182</v>
      </c>
      <c r="EZ272" s="313"/>
      <c r="FA272" s="183"/>
      <c r="FB272" s="313"/>
      <c r="FC272" s="7"/>
      <c r="FD272" s="7" t="s">
        <v>3253</v>
      </c>
      <c r="FE272" s="7">
        <f t="shared" si="67"/>
        <v>4256</v>
      </c>
      <c r="FF272" s="72">
        <f t="shared" si="68"/>
        <v>21072</v>
      </c>
      <c r="FG272" t="s">
        <v>3516</v>
      </c>
    </row>
    <row r="273" spans="1:163" ht="17.25">
      <c r="A273" s="72">
        <v>462490785</v>
      </c>
      <c r="B273" s="304" t="s">
        <v>881</v>
      </c>
      <c r="C273" s="72" t="s">
        <v>1800</v>
      </c>
      <c r="D273" s="72" t="s">
        <v>3536</v>
      </c>
      <c r="E273" s="72">
        <v>4300</v>
      </c>
      <c r="F273" s="72"/>
      <c r="G273" s="306"/>
      <c r="H273" s="306"/>
      <c r="I273" s="72">
        <v>4107</v>
      </c>
      <c r="J273" s="72">
        <v>13320</v>
      </c>
      <c r="K273" s="258">
        <f t="shared" si="58"/>
        <v>1782</v>
      </c>
      <c r="L273" s="258">
        <f t="shared" si="59"/>
        <v>14161</v>
      </c>
      <c r="M273" s="315">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8"/>
      <c r="AF273" s="309" t="s">
        <v>1130</v>
      </c>
      <c r="AG273" s="7" t="s">
        <v>1130</v>
      </c>
      <c r="AH273" s="72" t="s">
        <v>882</v>
      </c>
      <c r="AI273" s="7" t="s">
        <v>1130</v>
      </c>
      <c r="AJ273" s="7" t="s">
        <v>1130</v>
      </c>
      <c r="AK273" s="7" t="s">
        <v>1130</v>
      </c>
      <c r="AL273" s="7">
        <v>20403</v>
      </c>
      <c r="AM273" s="255">
        <v>51910</v>
      </c>
      <c r="AN273" s="258">
        <v>116</v>
      </c>
      <c r="AO273" s="306">
        <v>132</v>
      </c>
      <c r="AP273" s="306" t="str">
        <f t="shared" si="62"/>
        <v>FLOW</v>
      </c>
      <c r="AQ273" s="306"/>
      <c r="AR273" s="306"/>
      <c r="AS273" s="306"/>
      <c r="AT273" s="306"/>
      <c r="AU273" s="72" t="s">
        <v>944</v>
      </c>
      <c r="AV273" s="310"/>
      <c r="AW273" s="304" t="s">
        <v>426</v>
      </c>
      <c r="AX273" s="311">
        <v>45390</v>
      </c>
      <c r="AY273" s="72">
        <v>36</v>
      </c>
      <c r="AZ273" s="72" t="s">
        <v>1743</v>
      </c>
      <c r="BA273" s="7" t="s">
        <v>3514</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1126</v>
      </c>
      <c r="EU273" s="7" t="s">
        <v>2613</v>
      </c>
      <c r="EV273" s="7" t="s">
        <v>1111</v>
      </c>
      <c r="EW273" s="7" t="s">
        <v>1802</v>
      </c>
      <c r="EX273" s="183" t="s">
        <v>1871</v>
      </c>
      <c r="EY273" s="313">
        <v>46178</v>
      </c>
      <c r="EZ273" s="313"/>
      <c r="FA273" s="183"/>
      <c r="FB273" s="313"/>
      <c r="FC273" s="7"/>
      <c r="FD273" s="7" t="s">
        <v>3254</v>
      </c>
      <c r="FE273" s="7">
        <f t="shared" si="67"/>
        <v>1782</v>
      </c>
      <c r="FF273" s="72">
        <f t="shared" si="68"/>
        <v>18461</v>
      </c>
      <c r="FG273" t="s">
        <v>3516</v>
      </c>
    </row>
    <row r="274" spans="1:163" ht="17.25">
      <c r="A274" s="72">
        <v>464619509</v>
      </c>
      <c r="B274" s="304" t="s">
        <v>793</v>
      </c>
      <c r="C274" s="72"/>
      <c r="D274" s="72"/>
      <c r="E274" s="72"/>
      <c r="F274" s="72"/>
      <c r="G274" s="306"/>
      <c r="H274" s="306"/>
      <c r="I274" s="72">
        <v>3285</v>
      </c>
      <c r="J274" s="72">
        <v>3259</v>
      </c>
      <c r="K274" s="258">
        <f t="shared" si="58"/>
        <v>3363</v>
      </c>
      <c r="L274" s="258">
        <f t="shared" si="59"/>
        <v>6760</v>
      </c>
      <c r="M274" s="307">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8"/>
      <c r="AF274" s="309" t="s">
        <v>1130</v>
      </c>
      <c r="AG274" s="7" t="s">
        <v>1130</v>
      </c>
      <c r="AH274" s="72" t="s">
        <v>781</v>
      </c>
      <c r="AI274" s="7" t="s">
        <v>1130</v>
      </c>
      <c r="AJ274" s="7" t="s">
        <v>1130</v>
      </c>
      <c r="AK274" s="7" t="s">
        <v>1130</v>
      </c>
      <c r="AL274" s="7">
        <v>9649</v>
      </c>
      <c r="AM274" s="255">
        <v>51067</v>
      </c>
      <c r="AN274" s="258">
        <v>27</v>
      </c>
      <c r="AO274" s="306">
        <v>43</v>
      </c>
      <c r="AP274" s="306" t="str">
        <f t="shared" si="62"/>
        <v>FLOW</v>
      </c>
      <c r="AQ274" s="306"/>
      <c r="AR274" s="306"/>
      <c r="AS274" s="306"/>
      <c r="AT274" s="306"/>
      <c r="AU274" s="72" t="s">
        <v>1794</v>
      </c>
      <c r="AV274" s="310" t="s">
        <v>794</v>
      </c>
      <c r="AW274" s="304" t="s">
        <v>80</v>
      </c>
      <c r="AX274" s="311">
        <v>45604</v>
      </c>
      <c r="AY274" s="72">
        <v>36</v>
      </c>
      <c r="AZ274" s="72" t="s">
        <v>1743</v>
      </c>
      <c r="BA274" s="7" t="s">
        <v>3513</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1117</v>
      </c>
      <c r="EU274" s="7" t="s">
        <v>2614</v>
      </c>
      <c r="EV274" s="7" t="s">
        <v>1111</v>
      </c>
      <c r="EW274" s="7" t="s">
        <v>1802</v>
      </c>
      <c r="EX274" s="183" t="s">
        <v>1934</v>
      </c>
      <c r="EY274" s="313">
        <v>46179</v>
      </c>
      <c r="EZ274" s="313"/>
      <c r="FA274" s="183"/>
      <c r="FB274" s="313"/>
      <c r="FC274" s="7"/>
      <c r="FD274" s="7" t="s">
        <v>3101</v>
      </c>
      <c r="FE274" s="7">
        <f t="shared" si="67"/>
        <v>3363</v>
      </c>
      <c r="FF274" s="72">
        <f t="shared" si="68"/>
        <v>6760</v>
      </c>
      <c r="FG274" t="s">
        <v>3516</v>
      </c>
    </row>
    <row r="275" spans="1:163" ht="17.25">
      <c r="A275" s="72">
        <v>465281966</v>
      </c>
      <c r="B275" s="304" t="s">
        <v>757</v>
      </c>
      <c r="C275" s="72"/>
      <c r="D275" s="72"/>
      <c r="E275" s="72"/>
      <c r="F275" s="72"/>
      <c r="G275" s="306"/>
      <c r="H275" s="306" t="s">
        <v>3549</v>
      </c>
      <c r="I275" s="72">
        <v>5523</v>
      </c>
      <c r="J275" s="72">
        <v>5520</v>
      </c>
      <c r="K275" s="258">
        <f t="shared" si="58"/>
        <v>5677</v>
      </c>
      <c r="L275" s="258">
        <f t="shared" si="59"/>
        <v>11316</v>
      </c>
      <c r="M275" s="307">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3507</v>
      </c>
      <c r="AC275" s="72"/>
      <c r="AD275" s="72" t="s">
        <v>3022</v>
      </c>
      <c r="AE275" s="308"/>
      <c r="AF275" s="309" t="s">
        <v>1130</v>
      </c>
      <c r="AG275" s="7" t="s">
        <v>1130</v>
      </c>
      <c r="AH275" s="72" t="s">
        <v>758</v>
      </c>
      <c r="AI275" s="7" t="s">
        <v>1130</v>
      </c>
      <c r="AJ275" s="7" t="s">
        <v>1130</v>
      </c>
      <c r="AK275" s="7" t="s">
        <v>1130</v>
      </c>
      <c r="AL275" s="7">
        <v>9272</v>
      </c>
      <c r="AM275" s="255">
        <v>50632</v>
      </c>
      <c r="AN275" s="258">
        <v>27</v>
      </c>
      <c r="AO275" s="306">
        <v>12</v>
      </c>
      <c r="AP275" s="306" t="str">
        <f t="shared" si="62"/>
        <v>STABLE</v>
      </c>
      <c r="AQ275" s="306"/>
      <c r="AR275" s="306"/>
      <c r="AS275" s="306"/>
      <c r="AT275" s="306"/>
      <c r="AU275" s="72" t="s">
        <v>1794</v>
      </c>
      <c r="AV275" s="310" t="s">
        <v>759</v>
      </c>
      <c r="AW275" s="304" t="s">
        <v>199</v>
      </c>
      <c r="AX275" s="311">
        <v>45678</v>
      </c>
      <c r="AY275" s="72">
        <v>24</v>
      </c>
      <c r="AZ275" s="72" t="s">
        <v>1743</v>
      </c>
      <c r="BA275" s="7" t="s">
        <v>3514</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1121</v>
      </c>
      <c r="EU275" s="7" t="s">
        <v>2615</v>
      </c>
      <c r="EV275" s="7" t="s">
        <v>1111</v>
      </c>
      <c r="EW275" s="7" t="s">
        <v>1830</v>
      </c>
      <c r="EX275" s="183" t="s">
        <v>1898</v>
      </c>
      <c r="EY275" s="313">
        <v>46177</v>
      </c>
      <c r="EZ275" s="313"/>
      <c r="FA275" s="183"/>
      <c r="FB275" s="313"/>
      <c r="FC275" s="7"/>
      <c r="FD275" s="7" t="s">
        <v>3054</v>
      </c>
      <c r="FE275" s="7">
        <f t="shared" si="67"/>
        <v>5677</v>
      </c>
      <c r="FF275" s="72">
        <f t="shared" si="68"/>
        <v>11316</v>
      </c>
      <c r="FG275" t="s">
        <v>3516</v>
      </c>
    </row>
    <row r="276" spans="1:163" ht="17.25">
      <c r="A276" s="72">
        <v>461702783</v>
      </c>
      <c r="B276" s="304" t="s">
        <v>797</v>
      </c>
      <c r="C276" s="72" t="s">
        <v>1776</v>
      </c>
      <c r="D276" s="72" t="s">
        <v>1796</v>
      </c>
      <c r="E276" s="72">
        <v>3503</v>
      </c>
      <c r="F276" s="72"/>
      <c r="G276" s="306"/>
      <c r="H276" s="306"/>
      <c r="I276" s="72">
        <v>3338</v>
      </c>
      <c r="J276" s="72">
        <v>9780</v>
      </c>
      <c r="K276" s="258">
        <f t="shared" si="58"/>
        <v>3538</v>
      </c>
      <c r="L276" s="258">
        <f t="shared" si="59"/>
        <v>10110</v>
      </c>
      <c r="M276" s="315">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8"/>
      <c r="AF276" s="309" t="s">
        <v>1798</v>
      </c>
      <c r="AG276" s="7" t="s">
        <v>1130</v>
      </c>
      <c r="AH276" s="72" t="s">
        <v>781</v>
      </c>
      <c r="AI276" s="7" t="s">
        <v>1130</v>
      </c>
      <c r="AJ276" s="7" t="s">
        <v>1130</v>
      </c>
      <c r="AK276" s="7" t="s">
        <v>1130</v>
      </c>
      <c r="AL276" s="7">
        <v>10214</v>
      </c>
      <c r="AM276" s="255">
        <v>50591</v>
      </c>
      <c r="AN276" s="258">
        <v>88</v>
      </c>
      <c r="AO276" s="306">
        <v>73</v>
      </c>
      <c r="AP276" s="306" t="str">
        <f t="shared" si="62"/>
        <v>STABLE</v>
      </c>
      <c r="AQ276" s="306"/>
      <c r="AR276" s="306"/>
      <c r="AS276" s="306"/>
      <c r="AT276" s="306"/>
      <c r="AU276" s="72" t="s">
        <v>1794</v>
      </c>
      <c r="AV276" s="310" t="s">
        <v>798</v>
      </c>
      <c r="AW276" s="304" t="s">
        <v>99</v>
      </c>
      <c r="AX276" s="311">
        <v>45320</v>
      </c>
      <c r="AY276" s="72">
        <v>42</v>
      </c>
      <c r="AZ276" s="72" t="s">
        <v>1743</v>
      </c>
      <c r="BA276" s="7" t="s">
        <v>3513</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1117</v>
      </c>
      <c r="EU276" s="7" t="s">
        <v>2616</v>
      </c>
      <c r="EV276" s="7" t="s">
        <v>1111</v>
      </c>
      <c r="EW276" s="7" t="s">
        <v>1802</v>
      </c>
      <c r="EX276" s="183" t="s">
        <v>1838</v>
      </c>
      <c r="EY276" s="313">
        <v>46176</v>
      </c>
      <c r="EZ276" s="313"/>
      <c r="FA276" s="183"/>
      <c r="FB276" s="313"/>
      <c r="FC276" s="7"/>
      <c r="FD276" s="7" t="s">
        <v>3138</v>
      </c>
      <c r="FE276" s="7">
        <f t="shared" si="67"/>
        <v>3538</v>
      </c>
      <c r="FF276" s="72">
        <f t="shared" si="68"/>
        <v>13613</v>
      </c>
      <c r="FG276" t="s">
        <v>3516</v>
      </c>
    </row>
    <row r="277" spans="1:163" ht="17.25">
      <c r="A277" s="72">
        <v>465762771</v>
      </c>
      <c r="B277" s="304" t="s">
        <v>1409</v>
      </c>
      <c r="C277" s="72" t="s">
        <v>1776</v>
      </c>
      <c r="D277" s="72" t="s">
        <v>3618</v>
      </c>
      <c r="E277" s="72">
        <v>4931</v>
      </c>
      <c r="F277" s="72"/>
      <c r="G277" s="306"/>
      <c r="H277" s="306"/>
      <c r="I277" s="72">
        <v>4727</v>
      </c>
      <c r="J277" s="72">
        <v>4640</v>
      </c>
      <c r="K277" s="258">
        <f t="shared" si="58"/>
        <v>4727</v>
      </c>
      <c r="L277" s="258">
        <f t="shared" si="59"/>
        <v>4640</v>
      </c>
      <c r="M277" s="307">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3532</v>
      </c>
      <c r="AC277" s="72"/>
      <c r="AD277" s="72" t="s">
        <v>3022</v>
      </c>
      <c r="AE277" s="308"/>
      <c r="AF277" s="309" t="s">
        <v>1130</v>
      </c>
      <c r="AG277" s="7" t="s">
        <v>1130</v>
      </c>
      <c r="AH277" s="72" t="s">
        <v>1410</v>
      </c>
      <c r="AI277" s="7" t="s">
        <v>1130</v>
      </c>
      <c r="AJ277" s="7" t="s">
        <v>1130</v>
      </c>
      <c r="AK277" s="7" t="s">
        <v>1130</v>
      </c>
      <c r="AL277" s="7">
        <v>7877</v>
      </c>
      <c r="AM277" s="255">
        <v>50509</v>
      </c>
      <c r="AN277" s="258">
        <v>27</v>
      </c>
      <c r="AO277" s="306">
        <v>43</v>
      </c>
      <c r="AP277" s="306" t="str">
        <f t="shared" si="62"/>
        <v>FLOW</v>
      </c>
      <c r="AQ277" s="306"/>
      <c r="AR277" s="306"/>
      <c r="AS277" s="306"/>
      <c r="AT277" s="306"/>
      <c r="AU277" s="72" t="s">
        <v>1794</v>
      </c>
      <c r="AV277" s="310" t="s">
        <v>1411</v>
      </c>
      <c r="AW277" s="304" t="s">
        <v>418</v>
      </c>
      <c r="AX277" s="311">
        <v>45740</v>
      </c>
      <c r="AY277" s="72">
        <v>24</v>
      </c>
      <c r="AZ277" s="72" t="s">
        <v>1743</v>
      </c>
      <c r="BA277" s="7" t="s">
        <v>3513</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1124</v>
      </c>
      <c r="EU277" s="7" t="s">
        <v>2617</v>
      </c>
      <c r="EV277" s="7" t="s">
        <v>1111</v>
      </c>
      <c r="EW277" s="7" t="s">
        <v>1804</v>
      </c>
      <c r="EX277" s="183" t="s">
        <v>1935</v>
      </c>
      <c r="EY277" s="313">
        <v>46176</v>
      </c>
      <c r="EZ277" s="313"/>
      <c r="FA277" s="183"/>
      <c r="FB277" s="313"/>
      <c r="FC277" s="7"/>
      <c r="FD277" s="7" t="s">
        <v>3255</v>
      </c>
      <c r="FE277" s="7">
        <f t="shared" si="67"/>
        <v>4727</v>
      </c>
      <c r="FF277" s="72">
        <f t="shared" si="68"/>
        <v>9571</v>
      </c>
      <c r="FG277" t="s">
        <v>3516</v>
      </c>
    </row>
    <row r="278" spans="1:163" ht="17.25">
      <c r="A278" s="72">
        <v>463785816</v>
      </c>
      <c r="B278" s="304" t="s">
        <v>161</v>
      </c>
      <c r="C278" s="72" t="s">
        <v>1776</v>
      </c>
      <c r="D278" s="72" t="s">
        <v>3536</v>
      </c>
      <c r="E278" s="72">
        <v>3953</v>
      </c>
      <c r="F278" s="72"/>
      <c r="G278" s="306"/>
      <c r="H278" s="306"/>
      <c r="I278" s="72">
        <v>3557</v>
      </c>
      <c r="J278" s="72">
        <v>7047</v>
      </c>
      <c r="K278" s="258">
        <f t="shared" si="58"/>
        <v>3720</v>
      </c>
      <c r="L278" s="258">
        <f t="shared" si="59"/>
        <v>7028</v>
      </c>
      <c r="M278" s="315">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8"/>
      <c r="AF278" s="309" t="s">
        <v>1130</v>
      </c>
      <c r="AG278" s="7" t="s">
        <v>1130</v>
      </c>
      <c r="AH278" s="72" t="s">
        <v>152</v>
      </c>
      <c r="AI278" s="7" t="s">
        <v>1130</v>
      </c>
      <c r="AJ278" s="7" t="s">
        <v>1130</v>
      </c>
      <c r="AK278" s="7" t="s">
        <v>1130</v>
      </c>
      <c r="AL278" s="7">
        <v>12294.99</v>
      </c>
      <c r="AM278" s="255">
        <v>50472</v>
      </c>
      <c r="AN278" s="258">
        <v>57</v>
      </c>
      <c r="AO278" s="306">
        <v>73</v>
      </c>
      <c r="AP278" s="306" t="str">
        <f t="shared" si="62"/>
        <v>FLOW</v>
      </c>
      <c r="AQ278" s="306"/>
      <c r="AR278" s="306"/>
      <c r="AS278" s="306"/>
      <c r="AT278" s="306"/>
      <c r="AU278" s="72" t="s">
        <v>1794</v>
      </c>
      <c r="AV278" s="310" t="s">
        <v>162</v>
      </c>
      <c r="AW278" s="304" t="s">
        <v>41</v>
      </c>
      <c r="AX278" s="311">
        <v>45521</v>
      </c>
      <c r="AY278" s="72">
        <v>36</v>
      </c>
      <c r="AZ278" s="72" t="s">
        <v>1743</v>
      </c>
      <c r="BA278" s="7" t="s">
        <v>3514</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1123</v>
      </c>
      <c r="EU278" s="7" t="s">
        <v>2618</v>
      </c>
      <c r="EV278" s="7" t="s">
        <v>1111</v>
      </c>
      <c r="EW278" s="7" t="s">
        <v>1807</v>
      </c>
      <c r="EX278" s="183" t="s">
        <v>1808</v>
      </c>
      <c r="EY278" s="313">
        <v>46183</v>
      </c>
      <c r="EZ278" s="313"/>
      <c r="FA278" s="183"/>
      <c r="FB278" s="313"/>
      <c r="FC278" s="7"/>
      <c r="FD278" s="7" t="s">
        <v>3256</v>
      </c>
      <c r="FE278" s="7">
        <f t="shared" si="67"/>
        <v>3720</v>
      </c>
      <c r="FF278" s="72">
        <f t="shared" si="68"/>
        <v>10981</v>
      </c>
      <c r="FG278" t="s">
        <v>3516</v>
      </c>
    </row>
    <row r="279" spans="1:163" ht="17.25">
      <c r="A279" s="72">
        <v>463886724</v>
      </c>
      <c r="B279" s="304" t="s">
        <v>2152</v>
      </c>
      <c r="C279" s="72" t="s">
        <v>1776</v>
      </c>
      <c r="D279" s="72" t="s">
        <v>3499</v>
      </c>
      <c r="E279" s="72">
        <f>5002+76</f>
        <v>5078</v>
      </c>
      <c r="F279" s="72"/>
      <c r="G279" s="306"/>
      <c r="H279" s="306"/>
      <c r="I279" s="72">
        <v>5002</v>
      </c>
      <c r="J279" s="72">
        <v>5002</v>
      </c>
      <c r="K279" s="258">
        <f t="shared" si="58"/>
        <v>5004</v>
      </c>
      <c r="L279" s="258">
        <f t="shared" si="59"/>
        <v>5002</v>
      </c>
      <c r="M279" s="307">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8"/>
      <c r="AF279" s="309"/>
      <c r="AG279" s="7"/>
      <c r="AH279" s="72" t="s">
        <v>781</v>
      </c>
      <c r="AI279" s="7"/>
      <c r="AJ279" s="7"/>
      <c r="AK279" s="7"/>
      <c r="AL279" s="7">
        <v>5454</v>
      </c>
      <c r="AM279" s="255">
        <v>50437</v>
      </c>
      <c r="AN279" s="258">
        <v>27</v>
      </c>
      <c r="AO279" s="306">
        <v>12</v>
      </c>
      <c r="AP279" s="306" t="str">
        <f t="shared" si="62"/>
        <v>STABLE</v>
      </c>
      <c r="AQ279" s="306"/>
      <c r="AR279" s="306"/>
      <c r="AS279" s="306"/>
      <c r="AT279" s="306"/>
      <c r="AU279" s="72" t="s">
        <v>1130</v>
      </c>
      <c r="AV279" s="310" t="s">
        <v>2296</v>
      </c>
      <c r="AW279" s="304" t="s">
        <v>158</v>
      </c>
      <c r="AX279" s="311">
        <v>45533</v>
      </c>
      <c r="AY279" s="72">
        <v>30</v>
      </c>
      <c r="AZ279" s="72" t="s">
        <v>2058</v>
      </c>
      <c r="BA279" s="7" t="s">
        <v>3513</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1117</v>
      </c>
      <c r="EU279" s="7" t="s">
        <v>2619</v>
      </c>
      <c r="EV279" s="7" t="s">
        <v>1111</v>
      </c>
      <c r="EW279" s="7" t="s">
        <v>1809</v>
      </c>
      <c r="EX279" s="183" t="s">
        <v>1939</v>
      </c>
      <c r="EY279" s="313">
        <v>46184</v>
      </c>
      <c r="EZ279" s="313"/>
      <c r="FA279" s="183"/>
      <c r="FB279" s="313"/>
      <c r="FC279" s="7"/>
      <c r="FD279" s="7" t="s">
        <v>3081</v>
      </c>
      <c r="FE279" s="7">
        <f t="shared" si="67"/>
        <v>5004</v>
      </c>
      <c r="FF279" s="72">
        <f t="shared" si="68"/>
        <v>10080</v>
      </c>
      <c r="FG279" t="s">
        <v>3516</v>
      </c>
    </row>
    <row r="280" spans="1:163" ht="17.25">
      <c r="A280" s="72">
        <v>461652917</v>
      </c>
      <c r="B280" s="304" t="s">
        <v>288</v>
      </c>
      <c r="C280" s="72"/>
      <c r="D280" s="72"/>
      <c r="E280" s="72"/>
      <c r="F280" s="72"/>
      <c r="G280" s="306"/>
      <c r="H280" s="306"/>
      <c r="I280" s="72">
        <v>4000</v>
      </c>
      <c r="J280" s="72">
        <v>19789</v>
      </c>
      <c r="K280" s="258">
        <f t="shared" si="58"/>
        <v>4956</v>
      </c>
      <c r="L280" s="258">
        <f t="shared" si="59"/>
        <v>25261</v>
      </c>
      <c r="M280" s="315">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3505</v>
      </c>
      <c r="AC280" s="72"/>
      <c r="AD280" s="72" t="s">
        <v>3023</v>
      </c>
      <c r="AE280" s="308"/>
      <c r="AF280" s="309" t="s">
        <v>1798</v>
      </c>
      <c r="AG280" s="7" t="s">
        <v>1130</v>
      </c>
      <c r="AH280" s="72" t="s">
        <v>284</v>
      </c>
      <c r="AI280" s="7" t="s">
        <v>1130</v>
      </c>
      <c r="AJ280" s="7" t="s">
        <v>1130</v>
      </c>
      <c r="AK280" s="7" t="s">
        <v>1130</v>
      </c>
      <c r="AL280" s="7">
        <v>27256</v>
      </c>
      <c r="AM280" s="255">
        <v>50019</v>
      </c>
      <c r="AN280" s="258">
        <v>147</v>
      </c>
      <c r="AO280" s="306">
        <v>163</v>
      </c>
      <c r="AP280" s="306" t="str">
        <f t="shared" si="62"/>
        <v>FLOW</v>
      </c>
      <c r="AQ280" s="306"/>
      <c r="AR280" s="306"/>
      <c r="AS280" s="306"/>
      <c r="AT280" s="306"/>
      <c r="AU280" s="72" t="s">
        <v>944</v>
      </c>
      <c r="AV280" s="310" t="s">
        <v>289</v>
      </c>
      <c r="AW280" s="304" t="s">
        <v>20</v>
      </c>
      <c r="AX280" s="311">
        <v>45316</v>
      </c>
      <c r="AY280" s="72">
        <v>36</v>
      </c>
      <c r="AZ280" s="72" t="s">
        <v>1743</v>
      </c>
      <c r="BA280" s="7" t="s">
        <v>3514</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1115</v>
      </c>
      <c r="EU280" s="7" t="s">
        <v>2620</v>
      </c>
      <c r="EV280" s="7" t="s">
        <v>1111</v>
      </c>
      <c r="EW280" s="7" t="s">
        <v>1802</v>
      </c>
      <c r="EX280" s="183" t="s">
        <v>1936</v>
      </c>
      <c r="EY280" s="313">
        <v>46177</v>
      </c>
      <c r="EZ280" s="313"/>
      <c r="FA280" s="183"/>
      <c r="FB280" s="313"/>
      <c r="FC280" s="7"/>
      <c r="FD280" s="7" t="s">
        <v>3257</v>
      </c>
      <c r="FE280" s="7">
        <f t="shared" si="67"/>
        <v>4956</v>
      </c>
      <c r="FF280" s="72">
        <f t="shared" si="68"/>
        <v>25261</v>
      </c>
      <c r="FG280" t="s">
        <v>3516</v>
      </c>
    </row>
    <row r="281" spans="1:163" ht="17.25">
      <c r="A281" s="72">
        <v>460952186</v>
      </c>
      <c r="B281" s="304" t="s">
        <v>1372</v>
      </c>
      <c r="C281" s="72"/>
      <c r="D281" s="72"/>
      <c r="E281" s="72"/>
      <c r="F281" s="72"/>
      <c r="G281" s="306"/>
      <c r="H281" s="306"/>
      <c r="I281" s="72">
        <v>2774</v>
      </c>
      <c r="J281" s="72">
        <v>4637</v>
      </c>
      <c r="K281" s="258">
        <f t="shared" si="58"/>
        <v>2028</v>
      </c>
      <c r="L281" s="258">
        <f t="shared" si="59"/>
        <v>7672</v>
      </c>
      <c r="M281" s="315">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8"/>
      <c r="AF281" s="309" t="s">
        <v>1130</v>
      </c>
      <c r="AG281" s="7" t="s">
        <v>1130</v>
      </c>
      <c r="AH281" s="72" t="s">
        <v>315</v>
      </c>
      <c r="AI281" s="7" t="s">
        <v>1130</v>
      </c>
      <c r="AJ281" s="7" t="s">
        <v>1130</v>
      </c>
      <c r="AK281" s="7" t="s">
        <v>1130</v>
      </c>
      <c r="AL281" s="7">
        <v>11102</v>
      </c>
      <c r="AM281" s="255">
        <v>49889</v>
      </c>
      <c r="AN281" s="258">
        <v>57</v>
      </c>
      <c r="AO281" s="306">
        <v>73</v>
      </c>
      <c r="AP281" s="306" t="str">
        <f t="shared" si="62"/>
        <v>FLOW</v>
      </c>
      <c r="AQ281" s="306"/>
      <c r="AR281" s="306"/>
      <c r="AS281" s="306"/>
      <c r="AT281" s="306"/>
      <c r="AU281" s="72" t="s">
        <v>1794</v>
      </c>
      <c r="AV281" s="310" t="s">
        <v>1373</v>
      </c>
      <c r="AW281" s="304" t="s">
        <v>54</v>
      </c>
      <c r="AX281" s="311">
        <v>45261</v>
      </c>
      <c r="AY281" s="72">
        <v>48</v>
      </c>
      <c r="AZ281" s="72" t="s">
        <v>1743</v>
      </c>
      <c r="BA281" s="7" t="s">
        <v>3514</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1125</v>
      </c>
      <c r="EU281" s="7" t="s">
        <v>2621</v>
      </c>
      <c r="EV281" s="7" t="s">
        <v>1111</v>
      </c>
      <c r="EW281" s="7" t="s">
        <v>1804</v>
      </c>
      <c r="EX281" s="183" t="s">
        <v>1937</v>
      </c>
      <c r="EY281" s="313">
        <v>46178</v>
      </c>
      <c r="EZ281" s="313"/>
      <c r="FA281" s="183"/>
      <c r="FB281" s="313"/>
      <c r="FC281" s="7"/>
      <c r="FD281" s="7" t="s">
        <v>3258</v>
      </c>
      <c r="FE281" s="7">
        <f t="shared" si="67"/>
        <v>2028</v>
      </c>
      <c r="FF281" s="72">
        <f t="shared" si="68"/>
        <v>7672</v>
      </c>
      <c r="FG281" t="s">
        <v>3516</v>
      </c>
    </row>
    <row r="282" spans="1:163" ht="17.25">
      <c r="A282" s="72">
        <v>463265017</v>
      </c>
      <c r="B282" s="304" t="s">
        <v>179</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8"/>
      <c r="AF282" s="309" t="s">
        <v>1798</v>
      </c>
      <c r="AG282" s="7" t="s">
        <v>1130</v>
      </c>
      <c r="AH282" s="72" t="s">
        <v>180</v>
      </c>
      <c r="AI282" s="7" t="s">
        <v>1130</v>
      </c>
      <c r="AJ282" s="7" t="s">
        <v>1130</v>
      </c>
      <c r="AK282" s="7" t="s">
        <v>1130</v>
      </c>
      <c r="AL282" s="7">
        <v>20383.169999999998</v>
      </c>
      <c r="AM282" s="255">
        <v>49791</v>
      </c>
      <c r="AN282" s="258">
        <v>116</v>
      </c>
      <c r="AO282" s="306">
        <v>132</v>
      </c>
      <c r="AP282" s="306" t="str">
        <f t="shared" si="62"/>
        <v>FLOW</v>
      </c>
      <c r="AQ282" s="306"/>
      <c r="AR282" s="306"/>
      <c r="AS282" s="306"/>
      <c r="AT282" s="306"/>
      <c r="AU282" s="72" t="s">
        <v>944</v>
      </c>
      <c r="AV282" s="310" t="s">
        <v>181</v>
      </c>
      <c r="AW282" s="304" t="s">
        <v>182</v>
      </c>
      <c r="AX282" s="311">
        <v>45464</v>
      </c>
      <c r="AY282" s="72">
        <v>30</v>
      </c>
      <c r="AZ282" s="72" t="s">
        <v>1743</v>
      </c>
      <c r="BA282" s="7" t="s">
        <v>3514</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1123</v>
      </c>
      <c r="EU282" s="7" t="s">
        <v>2622</v>
      </c>
      <c r="EV282" s="7" t="s">
        <v>1111</v>
      </c>
      <c r="EW282" s="7" t="s">
        <v>1830</v>
      </c>
      <c r="EX282" s="183" t="s">
        <v>1938</v>
      </c>
      <c r="EY282" s="313">
        <v>46177</v>
      </c>
      <c r="EZ282" s="313"/>
      <c r="FA282" s="183"/>
      <c r="FB282" s="313"/>
      <c r="FC282" s="7" t="s">
        <v>3623</v>
      </c>
      <c r="FD282" s="7" t="s">
        <v>3259</v>
      </c>
      <c r="FE282" s="7">
        <f t="shared" si="67"/>
        <v>4747.1699999999983</v>
      </c>
      <c r="FF282" s="72">
        <f t="shared" si="68"/>
        <v>23498.17</v>
      </c>
      <c r="FG282" t="s">
        <v>3516</v>
      </c>
    </row>
    <row r="283" spans="1:163" ht="17.25">
      <c r="A283" s="72">
        <v>462848842</v>
      </c>
      <c r="B283" s="304" t="s">
        <v>838</v>
      </c>
      <c r="C283" s="72"/>
      <c r="D283" s="72"/>
      <c r="E283" s="72"/>
      <c r="F283" s="72"/>
      <c r="G283" s="306"/>
      <c r="H283" s="306"/>
      <c r="I283" s="72">
        <v>4230</v>
      </c>
      <c r="J283" s="72">
        <v>3897</v>
      </c>
      <c r="K283" s="258">
        <f t="shared" si="70"/>
        <v>4008</v>
      </c>
      <c r="L283" s="258">
        <f t="shared" si="59"/>
        <v>8353</v>
      </c>
      <c r="M283" s="307">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8"/>
      <c r="AF283" s="309" t="s">
        <v>1130</v>
      </c>
      <c r="AG283" s="7" t="s">
        <v>1130</v>
      </c>
      <c r="AH283" s="72" t="s">
        <v>835</v>
      </c>
      <c r="AI283" s="7" t="s">
        <v>1130</v>
      </c>
      <c r="AJ283" s="7" t="s">
        <v>1130</v>
      </c>
      <c r="AK283" s="7" t="s">
        <v>1130</v>
      </c>
      <c r="AL283" s="7">
        <v>9408</v>
      </c>
      <c r="AM283" s="255">
        <v>49284</v>
      </c>
      <c r="AN283" s="258">
        <v>27</v>
      </c>
      <c r="AO283" s="306">
        <v>43</v>
      </c>
      <c r="AP283" s="306" t="str">
        <f t="shared" si="62"/>
        <v>FLOW</v>
      </c>
      <c r="AQ283" s="306"/>
      <c r="AR283" s="306"/>
      <c r="AS283" s="306"/>
      <c r="AT283" s="306"/>
      <c r="AU283" s="72" t="s">
        <v>1794</v>
      </c>
      <c r="AV283" s="310" t="s">
        <v>839</v>
      </c>
      <c r="AW283" s="304"/>
      <c r="AX283" s="311">
        <v>45421</v>
      </c>
      <c r="AY283" s="72">
        <v>36</v>
      </c>
      <c r="AZ283" s="72" t="s">
        <v>1743</v>
      </c>
      <c r="BA283" s="7" t="s">
        <v>3513</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1114</v>
      </c>
      <c r="EU283" s="7" t="s">
        <v>2623</v>
      </c>
      <c r="EV283" s="7" t="s">
        <v>1111</v>
      </c>
      <c r="EW283" s="7" t="s">
        <v>1802</v>
      </c>
      <c r="EX283" s="183" t="s">
        <v>1903</v>
      </c>
      <c r="EY283" s="313">
        <v>46179</v>
      </c>
      <c r="EZ283" s="313"/>
      <c r="FA283" s="183"/>
      <c r="FB283" s="313"/>
      <c r="FC283" s="7"/>
      <c r="FD283" s="7" t="s">
        <v>3260</v>
      </c>
      <c r="FE283" s="7">
        <f t="shared" si="67"/>
        <v>4008</v>
      </c>
      <c r="FF283" s="72">
        <f t="shared" si="68"/>
        <v>8353</v>
      </c>
      <c r="FG283" t="s">
        <v>3516</v>
      </c>
    </row>
    <row r="284" spans="1:163" ht="17.25">
      <c r="A284" s="72">
        <v>462204563</v>
      </c>
      <c r="B284" s="304" t="s">
        <v>94</v>
      </c>
      <c r="C284" s="72"/>
      <c r="D284" s="72"/>
      <c r="E284" s="72"/>
      <c r="F284" s="72"/>
      <c r="G284" s="306"/>
      <c r="H284" s="306"/>
      <c r="I284" s="72">
        <v>3917</v>
      </c>
      <c r="J284" s="72">
        <v>14925</v>
      </c>
      <c r="K284" s="258">
        <f t="shared" si="70"/>
        <v>3953</v>
      </c>
      <c r="L284" s="258">
        <f t="shared" si="59"/>
        <v>19873</v>
      </c>
      <c r="M284" s="315">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3505</v>
      </c>
      <c r="AC284" s="72"/>
      <c r="AD284" s="72" t="s">
        <v>3022</v>
      </c>
      <c r="AE284" s="308"/>
      <c r="AF284" s="309" t="s">
        <v>1798</v>
      </c>
      <c r="AG284" s="7" t="s">
        <v>1130</v>
      </c>
      <c r="AH284" s="72" t="s">
        <v>95</v>
      </c>
      <c r="AI284" s="7" t="s">
        <v>1130</v>
      </c>
      <c r="AJ284" s="7" t="s">
        <v>1130</v>
      </c>
      <c r="AK284" s="7" t="s">
        <v>1130</v>
      </c>
      <c r="AL284" s="7">
        <v>21852</v>
      </c>
      <c r="AM284" s="255">
        <v>49190</v>
      </c>
      <c r="AN284" s="258">
        <v>116</v>
      </c>
      <c r="AO284" s="306">
        <v>132</v>
      </c>
      <c r="AP284" s="306" t="str">
        <f t="shared" si="62"/>
        <v>FLOW</v>
      </c>
      <c r="AQ284" s="306"/>
      <c r="AR284" s="306"/>
      <c r="AS284" s="306"/>
      <c r="AT284" s="306"/>
      <c r="AU284" s="72" t="s">
        <v>944</v>
      </c>
      <c r="AV284" s="310" t="s">
        <v>96</v>
      </c>
      <c r="AW284" s="304" t="s">
        <v>97</v>
      </c>
      <c r="AX284" s="311">
        <v>45363</v>
      </c>
      <c r="AY284" s="72">
        <v>36</v>
      </c>
      <c r="AZ284" s="72" t="s">
        <v>1743</v>
      </c>
      <c r="BA284" s="7" t="s">
        <v>3513</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1116</v>
      </c>
      <c r="EU284" s="7" t="s">
        <v>2624</v>
      </c>
      <c r="EV284" s="7" t="s">
        <v>1111</v>
      </c>
      <c r="EW284" s="7" t="s">
        <v>1804</v>
      </c>
      <c r="EX284" s="183" t="s">
        <v>1874</v>
      </c>
      <c r="EY284" s="313">
        <v>46177</v>
      </c>
      <c r="EZ284" s="313"/>
      <c r="FA284" s="183"/>
      <c r="FB284" s="313"/>
      <c r="FC284" s="7"/>
      <c r="FD284" s="7" t="s">
        <v>3261</v>
      </c>
      <c r="FE284" s="7">
        <f t="shared" si="67"/>
        <v>3953</v>
      </c>
      <c r="FF284" s="72">
        <f t="shared" si="68"/>
        <v>19873</v>
      </c>
      <c r="FG284" t="s">
        <v>3516</v>
      </c>
    </row>
    <row r="285" spans="1:163" ht="17.25">
      <c r="A285" s="72">
        <v>460516801</v>
      </c>
      <c r="B285" s="304" t="s">
        <v>737</v>
      </c>
      <c r="C285" s="72" t="s">
        <v>1778</v>
      </c>
      <c r="D285" s="72" t="s">
        <v>2348</v>
      </c>
      <c r="E285" s="72">
        <v>3100</v>
      </c>
      <c r="F285" s="72"/>
      <c r="G285" s="306"/>
      <c r="H285" s="306"/>
      <c r="I285" s="72">
        <v>2999</v>
      </c>
      <c r="J285" s="72">
        <v>2822.99</v>
      </c>
      <c r="K285" s="258">
        <f t="shared" si="70"/>
        <v>2868.99</v>
      </c>
      <c r="L285" s="258">
        <f t="shared" si="59"/>
        <v>2773.99</v>
      </c>
      <c r="M285" s="307">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8"/>
      <c r="AF285" s="309" t="s">
        <v>1130</v>
      </c>
      <c r="AG285" s="7" t="s">
        <v>1130</v>
      </c>
      <c r="AH285" s="72" t="s">
        <v>738</v>
      </c>
      <c r="AI285" s="7" t="s">
        <v>1130</v>
      </c>
      <c r="AJ285" s="7" t="s">
        <v>1130</v>
      </c>
      <c r="AK285" s="7" t="s">
        <v>1130</v>
      </c>
      <c r="AL285" s="7">
        <v>7253.99</v>
      </c>
      <c r="AM285" s="255">
        <v>49068.29</v>
      </c>
      <c r="AN285" s="258">
        <v>27</v>
      </c>
      <c r="AO285" s="306">
        <v>12</v>
      </c>
      <c r="AP285" s="306" t="str">
        <f t="shared" si="62"/>
        <v>STABLE</v>
      </c>
      <c r="AQ285" s="306"/>
      <c r="AR285" s="306"/>
      <c r="AS285" s="306"/>
      <c r="AT285" s="306"/>
      <c r="AU285" s="72" t="s">
        <v>1794</v>
      </c>
      <c r="AV285" s="310" t="s">
        <v>739</v>
      </c>
      <c r="AW285" s="304" t="s">
        <v>253</v>
      </c>
      <c r="AX285" s="311">
        <v>45237</v>
      </c>
      <c r="AY285" s="72">
        <v>48</v>
      </c>
      <c r="AZ285" s="72" t="s">
        <v>1743</v>
      </c>
      <c r="BA285" s="7" t="s">
        <v>3513</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1116</v>
      </c>
      <c r="EU285" s="7" t="s">
        <v>2625</v>
      </c>
      <c r="EV285" s="7" t="s">
        <v>1111</v>
      </c>
      <c r="EW285" s="7" t="s">
        <v>1807</v>
      </c>
      <c r="EX285" s="183" t="s">
        <v>1816</v>
      </c>
      <c r="EY285" s="313">
        <v>46194</v>
      </c>
      <c r="EZ285" s="313"/>
      <c r="FA285" s="183"/>
      <c r="FB285" s="313"/>
      <c r="FC285" s="7"/>
      <c r="FD285" s="7" t="s">
        <v>3262</v>
      </c>
      <c r="FE285" s="7">
        <f t="shared" si="67"/>
        <v>2868.99</v>
      </c>
      <c r="FF285" s="72">
        <f t="shared" si="68"/>
        <v>5873.99</v>
      </c>
      <c r="FG285" t="s">
        <v>3516</v>
      </c>
    </row>
    <row r="286" spans="1:163" ht="17.25">
      <c r="A286" s="72">
        <v>462463887</v>
      </c>
      <c r="B286" s="304" t="s">
        <v>942</v>
      </c>
      <c r="C286" s="72" t="s">
        <v>1776</v>
      </c>
      <c r="D286" s="72" t="s">
        <v>1799</v>
      </c>
      <c r="E286" s="72">
        <f>3703+15</f>
        <v>3718</v>
      </c>
      <c r="F286" s="72"/>
      <c r="G286" s="306"/>
      <c r="H286" s="306"/>
      <c r="I286" s="72">
        <v>3672</v>
      </c>
      <c r="J286" s="72">
        <v>3664</v>
      </c>
      <c r="K286" s="258">
        <f t="shared" si="70"/>
        <v>3727</v>
      </c>
      <c r="L286" s="258">
        <f t="shared" si="59"/>
        <v>3681</v>
      </c>
      <c r="M286" s="307">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8"/>
      <c r="AF286" s="309" t="s">
        <v>1130</v>
      </c>
      <c r="AG286" s="7" t="s">
        <v>1130</v>
      </c>
      <c r="AH286" s="72" t="s">
        <v>577</v>
      </c>
      <c r="AI286" s="7" t="s">
        <v>1130</v>
      </c>
      <c r="AJ286" s="7" t="s">
        <v>1130</v>
      </c>
      <c r="AK286" s="7" t="s">
        <v>1130</v>
      </c>
      <c r="AL286" s="7">
        <v>7443</v>
      </c>
      <c r="AM286" s="255">
        <v>49066</v>
      </c>
      <c r="AN286" s="258">
        <v>27</v>
      </c>
      <c r="AO286" s="306">
        <v>43</v>
      </c>
      <c r="AP286" s="306" t="str">
        <f t="shared" si="62"/>
        <v>FLOW</v>
      </c>
      <c r="AQ286" s="306"/>
      <c r="AR286" s="306"/>
      <c r="AS286" s="306"/>
      <c r="AT286" s="306"/>
      <c r="AU286" s="72" t="s">
        <v>944</v>
      </c>
      <c r="AV286" s="310" t="s">
        <v>943</v>
      </c>
      <c r="AW286" s="304" t="s">
        <v>158</v>
      </c>
      <c r="AX286" s="311">
        <v>45387</v>
      </c>
      <c r="AY286" s="72">
        <v>39</v>
      </c>
      <c r="AZ286" s="72" t="s">
        <v>1743</v>
      </c>
      <c r="BA286" s="7" t="s">
        <v>3513</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1119</v>
      </c>
      <c r="EU286" s="7" t="s">
        <v>2626</v>
      </c>
      <c r="EV286" s="7" t="s">
        <v>1111</v>
      </c>
      <c r="EW286" s="7" t="s">
        <v>1807</v>
      </c>
      <c r="EX286" s="183" t="s">
        <v>1819</v>
      </c>
      <c r="EY286" s="313">
        <v>46181</v>
      </c>
      <c r="EZ286" s="313"/>
      <c r="FA286" s="183"/>
      <c r="FB286" s="313"/>
      <c r="FC286" s="7"/>
      <c r="FD286" s="7" t="s">
        <v>3263</v>
      </c>
      <c r="FE286" s="7">
        <f t="shared" si="67"/>
        <v>3727</v>
      </c>
      <c r="FF286" s="72">
        <f t="shared" si="68"/>
        <v>7399</v>
      </c>
      <c r="FG286" t="s">
        <v>3516</v>
      </c>
    </row>
    <row r="287" spans="1:163" ht="17.25">
      <c r="A287" s="72">
        <v>463864554</v>
      </c>
      <c r="B287" s="304" t="s">
        <v>993</v>
      </c>
      <c r="C287" s="72" t="s">
        <v>1776</v>
      </c>
      <c r="D287" s="72" t="s">
        <v>3630</v>
      </c>
      <c r="E287" s="72">
        <f>3300+250</f>
        <v>3550</v>
      </c>
      <c r="F287" s="72"/>
      <c r="G287" s="306"/>
      <c r="H287" s="306"/>
      <c r="I287" s="72">
        <v>3255</v>
      </c>
      <c r="J287" s="72">
        <v>6482</v>
      </c>
      <c r="K287" s="258">
        <f t="shared" si="70"/>
        <v>3511</v>
      </c>
      <c r="L287" s="258">
        <f t="shared" si="59"/>
        <v>6548</v>
      </c>
      <c r="M287" s="315">
        <v>2</v>
      </c>
      <c r="N287" s="72" t="s">
        <v>1281</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8"/>
      <c r="AF287" s="309" t="s">
        <v>1130</v>
      </c>
      <c r="AG287" s="7" t="s">
        <v>1130</v>
      </c>
      <c r="AH287" s="72" t="s">
        <v>1103</v>
      </c>
      <c r="AI287" s="7" t="s">
        <v>1130</v>
      </c>
      <c r="AJ287" s="7" t="s">
        <v>1130</v>
      </c>
      <c r="AK287" s="7" t="s">
        <v>1130</v>
      </c>
      <c r="AL287" s="7">
        <v>13053</v>
      </c>
      <c r="AM287" s="255">
        <v>48972</v>
      </c>
      <c r="AN287" s="258">
        <v>57</v>
      </c>
      <c r="AO287" s="306">
        <v>73</v>
      </c>
      <c r="AP287" s="306" t="str">
        <f t="shared" si="62"/>
        <v>FLOW</v>
      </c>
      <c r="AQ287" s="306"/>
      <c r="AR287" s="306"/>
      <c r="AS287" s="306"/>
      <c r="AT287" s="306"/>
      <c r="AU287" s="72" t="s">
        <v>1794</v>
      </c>
      <c r="AV287" s="310" t="s">
        <v>1061</v>
      </c>
      <c r="AW287" s="304" t="s">
        <v>80</v>
      </c>
      <c r="AX287" s="311">
        <v>45530</v>
      </c>
      <c r="AY287" s="72">
        <v>36</v>
      </c>
      <c r="AZ287" s="72" t="s">
        <v>1743</v>
      </c>
      <c r="BA287" s="7" t="s">
        <v>3513</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1117</v>
      </c>
      <c r="EU287" s="7" t="s">
        <v>2627</v>
      </c>
      <c r="EV287" s="7" t="s">
        <v>1111</v>
      </c>
      <c r="EW287" s="7" t="s">
        <v>1802</v>
      </c>
      <c r="EX287" s="183" t="s">
        <v>1838</v>
      </c>
      <c r="EY287" s="313">
        <v>46179</v>
      </c>
      <c r="EZ287" s="313"/>
      <c r="FA287" s="183"/>
      <c r="FB287" s="313"/>
      <c r="FC287" s="7"/>
      <c r="FD287" s="7" t="s">
        <v>3264</v>
      </c>
      <c r="FE287" s="7">
        <f t="shared" si="67"/>
        <v>3511</v>
      </c>
      <c r="FF287" s="72">
        <f t="shared" si="68"/>
        <v>10098</v>
      </c>
      <c r="FG287" t="s">
        <v>3516</v>
      </c>
    </row>
    <row r="288" spans="1:163" ht="17.25">
      <c r="A288" s="72">
        <v>466230787</v>
      </c>
      <c r="B288" s="304" t="s">
        <v>734</v>
      </c>
      <c r="C288" s="72"/>
      <c r="D288" s="72"/>
      <c r="E288" s="72"/>
      <c r="F288" s="72"/>
      <c r="G288" s="306"/>
      <c r="H288" s="306"/>
      <c r="I288" s="72">
        <v>3401</v>
      </c>
      <c r="J288" s="72">
        <v>13598</v>
      </c>
      <c r="K288" s="258">
        <f t="shared" si="70"/>
        <v>3986</v>
      </c>
      <c r="L288" s="258">
        <f t="shared" si="59"/>
        <v>17867</v>
      </c>
      <c r="M288" s="315">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8"/>
      <c r="AF288" s="309" t="s">
        <v>1798</v>
      </c>
      <c r="AG288" s="7" t="s">
        <v>1130</v>
      </c>
      <c r="AH288" s="72" t="s">
        <v>726</v>
      </c>
      <c r="AI288" s="7" t="s">
        <v>1130</v>
      </c>
      <c r="AJ288" s="7" t="s">
        <v>1130</v>
      </c>
      <c r="AK288" s="7" t="s">
        <v>1130</v>
      </c>
      <c r="AL288" s="7">
        <v>17789</v>
      </c>
      <c r="AM288" s="255">
        <v>48435</v>
      </c>
      <c r="AN288" s="258">
        <v>116</v>
      </c>
      <c r="AO288" s="306">
        <v>132</v>
      </c>
      <c r="AP288" s="306" t="str">
        <f t="shared" si="62"/>
        <v>FLOW</v>
      </c>
      <c r="AQ288" s="306"/>
      <c r="AR288" s="306"/>
      <c r="AS288" s="306"/>
      <c r="AT288" s="306"/>
      <c r="AU288" s="72" t="s">
        <v>944</v>
      </c>
      <c r="AV288" s="310" t="s">
        <v>735</v>
      </c>
      <c r="AW288" s="304" t="s">
        <v>736</v>
      </c>
      <c r="AX288" s="311">
        <v>45807</v>
      </c>
      <c r="AY288" s="72">
        <v>24</v>
      </c>
      <c r="AZ288" s="72" t="s">
        <v>1743</v>
      </c>
      <c r="BA288" s="7" t="s">
        <v>3513</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1119</v>
      </c>
      <c r="EU288" s="7" t="s">
        <v>2628</v>
      </c>
      <c r="EV288" s="7" t="s">
        <v>1111</v>
      </c>
      <c r="EW288" s="7" t="s">
        <v>1807</v>
      </c>
      <c r="EX288" s="183" t="s">
        <v>1819</v>
      </c>
      <c r="EY288" s="313">
        <v>46188</v>
      </c>
      <c r="EZ288" s="313"/>
      <c r="FA288" s="183"/>
      <c r="FB288" s="313"/>
      <c r="FC288" s="7"/>
      <c r="FD288" s="7" t="s">
        <v>3265</v>
      </c>
      <c r="FE288" s="7">
        <f t="shared" si="67"/>
        <v>3986</v>
      </c>
      <c r="FF288" s="72">
        <f t="shared" si="68"/>
        <v>17867</v>
      </c>
      <c r="FG288" t="s">
        <v>3516</v>
      </c>
    </row>
    <row r="289" spans="1:163" ht="17.25">
      <c r="A289" s="72">
        <v>464234404</v>
      </c>
      <c r="B289" s="304" t="s">
        <v>163</v>
      </c>
      <c r="C289" s="72"/>
      <c r="D289" s="72"/>
      <c r="E289" s="72"/>
      <c r="F289" s="72"/>
      <c r="G289" s="306"/>
      <c r="H289" s="306"/>
      <c r="I289" s="72">
        <v>10356</v>
      </c>
      <c r="J289" s="72">
        <v>49394</v>
      </c>
      <c r="K289" s="258">
        <f t="shared" si="70"/>
        <v>1187</v>
      </c>
      <c r="L289" s="258">
        <f t="shared" si="59"/>
        <v>64023</v>
      </c>
      <c r="M289" s="315">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8"/>
      <c r="AF289" s="309" t="s">
        <v>1798</v>
      </c>
      <c r="AG289" s="7" t="s">
        <v>1130</v>
      </c>
      <c r="AH289" s="72" t="s">
        <v>152</v>
      </c>
      <c r="AI289" s="7" t="s">
        <v>1130</v>
      </c>
      <c r="AJ289" s="7" t="s">
        <v>1130</v>
      </c>
      <c r="AK289" s="7" t="s">
        <v>1130</v>
      </c>
      <c r="AL289" s="7">
        <v>58817</v>
      </c>
      <c r="AM289" s="255">
        <v>47965</v>
      </c>
      <c r="AN289" s="258">
        <v>178</v>
      </c>
      <c r="AO289" s="306">
        <v>194</v>
      </c>
      <c r="AP289" s="306" t="str">
        <f t="shared" si="62"/>
        <v>FLOW</v>
      </c>
      <c r="AQ289" s="306"/>
      <c r="AR289" s="306"/>
      <c r="AS289" s="306"/>
      <c r="AT289" s="306"/>
      <c r="AU289" s="72" t="s">
        <v>944</v>
      </c>
      <c r="AV289" s="310" t="s">
        <v>164</v>
      </c>
      <c r="AW289" s="304" t="s">
        <v>165</v>
      </c>
      <c r="AX289" s="311">
        <v>45572</v>
      </c>
      <c r="AY289" s="72">
        <v>18</v>
      </c>
      <c r="AZ289" s="72" t="s">
        <v>1743</v>
      </c>
      <c r="BA289" s="7" t="s">
        <v>3514</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1123</v>
      </c>
      <c r="EU289" s="7" t="s">
        <v>2629</v>
      </c>
      <c r="EV289" s="7" t="s">
        <v>1111</v>
      </c>
      <c r="EW289" s="7" t="s">
        <v>1807</v>
      </c>
      <c r="EX289" s="183" t="s">
        <v>1808</v>
      </c>
      <c r="EY289" s="313">
        <v>46184</v>
      </c>
      <c r="EZ289" s="313"/>
      <c r="FA289" s="183"/>
      <c r="FB289" s="313"/>
      <c r="FC289" s="7"/>
      <c r="FD289" s="7" t="s">
        <v>3266</v>
      </c>
      <c r="FE289" s="7">
        <f t="shared" si="67"/>
        <v>1187</v>
      </c>
      <c r="FF289" s="72">
        <f t="shared" si="68"/>
        <v>64023</v>
      </c>
      <c r="FG289" t="s">
        <v>3516</v>
      </c>
    </row>
    <row r="290" spans="1:163" ht="17.25">
      <c r="A290" s="72">
        <v>465514812</v>
      </c>
      <c r="B290" s="304" t="s">
        <v>1001</v>
      </c>
      <c r="C290" s="72"/>
      <c r="D290" s="72"/>
      <c r="E290" s="72"/>
      <c r="F290" s="72"/>
      <c r="G290" s="306"/>
      <c r="H290" s="306"/>
      <c r="I290" s="72">
        <v>5268</v>
      </c>
      <c r="J290" s="72">
        <v>5199</v>
      </c>
      <c r="K290" s="258">
        <f t="shared" si="70"/>
        <v>5336</v>
      </c>
      <c r="L290" s="258">
        <f t="shared" si="59"/>
        <v>10747</v>
      </c>
      <c r="M290" s="307">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22</v>
      </c>
      <c r="AD290" s="72" t="s">
        <v>3020</v>
      </c>
      <c r="AE290" s="308"/>
      <c r="AF290" s="309" t="s">
        <v>1130</v>
      </c>
      <c r="AG290" s="7" t="s">
        <v>1130</v>
      </c>
      <c r="AH290" s="72" t="s">
        <v>781</v>
      </c>
      <c r="AI290" s="7" t="s">
        <v>1130</v>
      </c>
      <c r="AJ290" s="7" t="s">
        <v>1130</v>
      </c>
      <c r="AK290" s="7" t="s">
        <v>1130</v>
      </c>
      <c r="AL290" s="7">
        <v>7586</v>
      </c>
      <c r="AM290" s="255">
        <v>47915</v>
      </c>
      <c r="AN290" s="258">
        <v>27</v>
      </c>
      <c r="AO290" s="306">
        <v>43</v>
      </c>
      <c r="AP290" s="306" t="str">
        <f t="shared" si="62"/>
        <v>FLOW</v>
      </c>
      <c r="AQ290" s="306"/>
      <c r="AR290" s="306"/>
      <c r="AS290" s="306"/>
      <c r="AT290" s="306"/>
      <c r="AU290" s="72" t="s">
        <v>1794</v>
      </c>
      <c r="AV290" s="310" t="s">
        <v>1069</v>
      </c>
      <c r="AW290" s="304" t="s">
        <v>178</v>
      </c>
      <c r="AX290" s="311">
        <v>45704</v>
      </c>
      <c r="AY290" s="72">
        <v>24</v>
      </c>
      <c r="AZ290" s="72" t="s">
        <v>1743</v>
      </c>
      <c r="BA290" s="7" t="s">
        <v>3513</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1117</v>
      </c>
      <c r="EU290" s="7" t="s">
        <v>2630</v>
      </c>
      <c r="EV290" s="7" t="s">
        <v>1111</v>
      </c>
      <c r="EW290" s="7" t="s">
        <v>1809</v>
      </c>
      <c r="EX290" s="183" t="s">
        <v>1939</v>
      </c>
      <c r="EY290" s="313">
        <v>46177</v>
      </c>
      <c r="EZ290" s="313"/>
      <c r="FA290" s="183"/>
      <c r="FB290" s="313"/>
      <c r="FC290" s="7"/>
      <c r="FD290" s="7" t="s">
        <v>3076</v>
      </c>
      <c r="FE290" s="7">
        <f t="shared" si="67"/>
        <v>5336</v>
      </c>
      <c r="FF290" s="72">
        <f t="shared" si="68"/>
        <v>10747</v>
      </c>
      <c r="FG290" t="s">
        <v>3516</v>
      </c>
    </row>
    <row r="291" spans="1:163" ht="17.25">
      <c r="A291" s="72">
        <v>463888060</v>
      </c>
      <c r="B291" s="304" t="s">
        <v>1425</v>
      </c>
      <c r="C291" s="72"/>
      <c r="D291" s="72"/>
      <c r="E291" s="72"/>
      <c r="F291" s="72"/>
      <c r="G291" s="306"/>
      <c r="H291" s="306"/>
      <c r="I291" s="72">
        <v>3150</v>
      </c>
      <c r="J291" s="72">
        <v>6300</v>
      </c>
      <c r="K291" s="258">
        <f t="shared" si="70"/>
        <v>3231</v>
      </c>
      <c r="L291" s="258">
        <f t="shared" si="59"/>
        <v>9647</v>
      </c>
      <c r="M291" s="315">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8"/>
      <c r="AF291" s="309" t="s">
        <v>1130</v>
      </c>
      <c r="AG291" s="7" t="s">
        <v>1130</v>
      </c>
      <c r="AH291" s="72" t="s">
        <v>714</v>
      </c>
      <c r="AI291" s="7" t="s">
        <v>1130</v>
      </c>
      <c r="AJ291" s="7" t="s">
        <v>1130</v>
      </c>
      <c r="AK291" s="7" t="s">
        <v>1130</v>
      </c>
      <c r="AL291" s="7">
        <v>11775</v>
      </c>
      <c r="AM291" s="255">
        <v>47910</v>
      </c>
      <c r="AN291" s="258">
        <v>57</v>
      </c>
      <c r="AO291" s="306">
        <v>73</v>
      </c>
      <c r="AP291" s="306" t="str">
        <f t="shared" si="62"/>
        <v>FLOW</v>
      </c>
      <c r="AQ291" s="306"/>
      <c r="AR291" s="306"/>
      <c r="AS291" s="306"/>
      <c r="AT291" s="306"/>
      <c r="AU291" s="72" t="s">
        <v>1794</v>
      </c>
      <c r="AV291" s="310" t="s">
        <v>1426</v>
      </c>
      <c r="AW291" s="304" t="s">
        <v>1427</v>
      </c>
      <c r="AX291" s="311">
        <v>45533</v>
      </c>
      <c r="AY291" s="72">
        <v>36</v>
      </c>
      <c r="AZ291" s="72" t="s">
        <v>1743</v>
      </c>
      <c r="BA291" s="7" t="s">
        <v>3513</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1127</v>
      </c>
      <c r="EU291" s="7" t="s">
        <v>2631</v>
      </c>
      <c r="EV291" s="7" t="s">
        <v>1111</v>
      </c>
      <c r="EW291" s="7" t="s">
        <v>1830</v>
      </c>
      <c r="EX291" s="183" t="s">
        <v>1891</v>
      </c>
      <c r="EY291" s="313">
        <v>46177</v>
      </c>
      <c r="EZ291" s="313"/>
      <c r="FA291" s="183"/>
      <c r="FB291" s="313"/>
      <c r="FC291" s="7"/>
      <c r="FD291" s="7" t="s">
        <v>3267</v>
      </c>
      <c r="FE291" s="7">
        <f t="shared" si="67"/>
        <v>3231</v>
      </c>
      <c r="FF291" s="72">
        <f t="shared" si="68"/>
        <v>9647</v>
      </c>
      <c r="FG291" t="s">
        <v>3516</v>
      </c>
    </row>
    <row r="292" spans="1:163" ht="17.25">
      <c r="A292" s="72">
        <v>460212761</v>
      </c>
      <c r="B292" s="304" t="s">
        <v>1538</v>
      </c>
      <c r="C292" s="72"/>
      <c r="D292" s="72"/>
      <c r="E292" s="72"/>
      <c r="F292" s="72"/>
      <c r="G292" s="306"/>
      <c r="H292" s="306"/>
      <c r="I292" s="72">
        <v>4331</v>
      </c>
      <c r="J292" s="72">
        <v>4326</v>
      </c>
      <c r="K292" s="258">
        <f t="shared" si="70"/>
        <v>4384</v>
      </c>
      <c r="L292" s="258">
        <f t="shared" si="59"/>
        <v>8773</v>
      </c>
      <c r="M292" s="307">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8"/>
      <c r="AF292" s="309" t="s">
        <v>1130</v>
      </c>
      <c r="AG292" s="7" t="s">
        <v>1130</v>
      </c>
      <c r="AH292" s="72" t="s">
        <v>1749</v>
      </c>
      <c r="AI292" s="7" t="s">
        <v>1130</v>
      </c>
      <c r="AJ292" s="7" t="s">
        <v>1130</v>
      </c>
      <c r="AK292" s="7" t="s">
        <v>1130</v>
      </c>
      <c r="AL292" s="7">
        <v>4834</v>
      </c>
      <c r="AM292" s="255">
        <v>47738.28</v>
      </c>
      <c r="AN292" s="258">
        <v>27</v>
      </c>
      <c r="AO292" s="306">
        <v>43</v>
      </c>
      <c r="AP292" s="306" t="str">
        <f t="shared" si="62"/>
        <v>FLOW</v>
      </c>
      <c r="AQ292" s="306"/>
      <c r="AR292" s="306"/>
      <c r="AS292" s="306"/>
      <c r="AT292" s="306"/>
      <c r="AU292" s="72" t="s">
        <v>944</v>
      </c>
      <c r="AV292" s="310" t="s">
        <v>1649</v>
      </c>
      <c r="AW292" s="304" t="s">
        <v>17</v>
      </c>
      <c r="AX292" s="311">
        <v>45219</v>
      </c>
      <c r="AY292" s="72">
        <v>42</v>
      </c>
      <c r="AZ292" s="72" t="s">
        <v>1743</v>
      </c>
      <c r="BA292" s="7" t="s">
        <v>3514</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1112</v>
      </c>
      <c r="EU292" s="7" t="s">
        <v>2632</v>
      </c>
      <c r="EV292" s="7" t="s">
        <v>1111</v>
      </c>
      <c r="EW292" s="7" t="s">
        <v>1809</v>
      </c>
      <c r="EX292" s="183" t="s">
        <v>1913</v>
      </c>
      <c r="EY292" s="313">
        <v>46177</v>
      </c>
      <c r="EZ292" s="313"/>
      <c r="FA292" s="183"/>
      <c r="FB292" s="313"/>
      <c r="FC292" s="7"/>
      <c r="FD292" s="7" t="s">
        <v>3268</v>
      </c>
      <c r="FE292" s="7">
        <f t="shared" si="67"/>
        <v>4384</v>
      </c>
      <c r="FF292" s="72">
        <f t="shared" si="68"/>
        <v>8773</v>
      </c>
      <c r="FG292" t="s">
        <v>3516</v>
      </c>
    </row>
    <row r="293" spans="1:163" ht="17.25">
      <c r="A293" s="72">
        <v>464022912</v>
      </c>
      <c r="B293" s="304" t="s">
        <v>322</v>
      </c>
      <c r="C293" s="72" t="s">
        <v>1776</v>
      </c>
      <c r="D293" s="72" t="s">
        <v>2348</v>
      </c>
      <c r="E293" s="72">
        <v>3400</v>
      </c>
      <c r="F293" s="72"/>
      <c r="G293" s="306"/>
      <c r="H293" s="306"/>
      <c r="I293" s="72">
        <v>3310</v>
      </c>
      <c r="J293" s="72">
        <v>3121</v>
      </c>
      <c r="K293" s="258">
        <f t="shared" si="70"/>
        <v>3206</v>
      </c>
      <c r="L293" s="258">
        <f t="shared" si="59"/>
        <v>3118</v>
      </c>
      <c r="M293" s="307">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8"/>
      <c r="AF293" s="309" t="s">
        <v>1130</v>
      </c>
      <c r="AG293" s="7" t="s">
        <v>1130</v>
      </c>
      <c r="AH293" s="72" t="s">
        <v>315</v>
      </c>
      <c r="AI293" s="7" t="s">
        <v>1130</v>
      </c>
      <c r="AJ293" s="7" t="s">
        <v>1130</v>
      </c>
      <c r="AK293" s="7" t="s">
        <v>1130</v>
      </c>
      <c r="AL293" s="7">
        <v>6351</v>
      </c>
      <c r="AM293" s="255">
        <v>47629</v>
      </c>
      <c r="AN293" s="258">
        <v>27</v>
      </c>
      <c r="AO293" s="306">
        <v>12</v>
      </c>
      <c r="AP293" s="306" t="str">
        <f t="shared" si="62"/>
        <v>STABLE</v>
      </c>
      <c r="AQ293" s="306"/>
      <c r="AR293" s="306"/>
      <c r="AS293" s="306"/>
      <c r="AT293" s="306"/>
      <c r="AU293" s="72" t="s">
        <v>1794</v>
      </c>
      <c r="AV293" s="310" t="s">
        <v>323</v>
      </c>
      <c r="AW293" s="304" t="s">
        <v>324</v>
      </c>
      <c r="AX293" s="311">
        <v>45548</v>
      </c>
      <c r="AY293" s="72">
        <v>36</v>
      </c>
      <c r="AZ293" s="72" t="s">
        <v>1743</v>
      </c>
      <c r="BA293" s="7" t="s">
        <v>3514</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1125</v>
      </c>
      <c r="EU293" s="7" t="s">
        <v>2633</v>
      </c>
      <c r="EV293" s="7" t="s">
        <v>1111</v>
      </c>
      <c r="EW293" s="7" t="s">
        <v>1802</v>
      </c>
      <c r="EX293" s="183" t="s">
        <v>1940</v>
      </c>
      <c r="EY293" s="313">
        <v>46178</v>
      </c>
      <c r="EZ293" s="313"/>
      <c r="FA293" s="183"/>
      <c r="FB293" s="313"/>
      <c r="FC293" s="7"/>
      <c r="FD293" s="7" t="s">
        <v>3269</v>
      </c>
      <c r="FE293" s="7">
        <f t="shared" si="67"/>
        <v>3206</v>
      </c>
      <c r="FF293" s="72">
        <f t="shared" si="68"/>
        <v>6518</v>
      </c>
      <c r="FG293" t="s">
        <v>3516</v>
      </c>
    </row>
    <row r="294" spans="1:163" ht="17.25">
      <c r="A294" s="72">
        <v>460416667</v>
      </c>
      <c r="B294" s="304" t="s">
        <v>2130</v>
      </c>
      <c r="C294" s="72"/>
      <c r="D294" s="72"/>
      <c r="E294" s="72"/>
      <c r="F294" s="72"/>
      <c r="G294" s="306"/>
      <c r="H294" s="306" t="s">
        <v>3548</v>
      </c>
      <c r="I294" s="72">
        <v>7066</v>
      </c>
      <c r="J294" s="72">
        <v>7066</v>
      </c>
      <c r="K294" s="258">
        <f t="shared" si="70"/>
        <v>7071</v>
      </c>
      <c r="L294" s="258">
        <f t="shared" si="59"/>
        <v>14211</v>
      </c>
      <c r="M294" s="307">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8"/>
      <c r="AF294" s="309"/>
      <c r="AG294" s="7"/>
      <c r="AH294" s="72" t="s">
        <v>651</v>
      </c>
      <c r="AI294" s="7"/>
      <c r="AJ294" s="7"/>
      <c r="AK294" s="7"/>
      <c r="AL294" s="7">
        <v>7521</v>
      </c>
      <c r="AM294" s="255">
        <v>47462</v>
      </c>
      <c r="AN294" s="258">
        <v>27</v>
      </c>
      <c r="AO294" s="306">
        <v>0</v>
      </c>
      <c r="AP294" s="306" t="str">
        <f t="shared" si="62"/>
        <v>RB</v>
      </c>
      <c r="AQ294" s="306"/>
      <c r="AR294" s="306"/>
      <c r="AS294" s="306"/>
      <c r="AT294" s="306"/>
      <c r="AU294" s="72" t="s">
        <v>1130</v>
      </c>
      <c r="AV294" s="310" t="s">
        <v>2274</v>
      </c>
      <c r="AW294" s="304" t="s">
        <v>2336</v>
      </c>
      <c r="AX294" s="311">
        <v>45231</v>
      </c>
      <c r="AY294" s="72">
        <v>36</v>
      </c>
      <c r="AZ294" s="72" t="s">
        <v>2058</v>
      </c>
      <c r="BA294" s="7" t="s">
        <v>3513</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1114</v>
      </c>
      <c r="EU294" s="7" t="s">
        <v>2634</v>
      </c>
      <c r="EV294" s="7" t="s">
        <v>1111</v>
      </c>
      <c r="EW294" s="7" t="s">
        <v>1802</v>
      </c>
      <c r="EX294" s="183" t="s">
        <v>3584</v>
      </c>
      <c r="EY294" s="313">
        <v>46185</v>
      </c>
      <c r="EZ294" s="313"/>
      <c r="FA294" s="183"/>
      <c r="FB294" s="313"/>
      <c r="FC294" s="7"/>
      <c r="FD294" s="7" t="s">
        <v>3270</v>
      </c>
      <c r="FE294" s="7">
        <f t="shared" si="67"/>
        <v>7071</v>
      </c>
      <c r="FF294" s="72">
        <f t="shared" si="68"/>
        <v>14211</v>
      </c>
      <c r="FG294" t="s">
        <v>3516</v>
      </c>
    </row>
    <row r="295" spans="1:163" ht="17.25">
      <c r="A295" s="72">
        <v>463868517</v>
      </c>
      <c r="B295" s="304" t="s">
        <v>1431</v>
      </c>
      <c r="C295" s="72" t="s">
        <v>1776</v>
      </c>
      <c r="D295" s="72" t="s">
        <v>3536</v>
      </c>
      <c r="E295" s="72">
        <v>5003</v>
      </c>
      <c r="F295" s="72"/>
      <c r="G295" s="306"/>
      <c r="H295" s="306"/>
      <c r="I295" s="72">
        <v>4760</v>
      </c>
      <c r="J295" s="72">
        <v>4095</v>
      </c>
      <c r="K295" s="258">
        <f t="shared" si="70"/>
        <v>4192</v>
      </c>
      <c r="L295" s="258">
        <f t="shared" si="59"/>
        <v>4055</v>
      </c>
      <c r="M295" s="307">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8"/>
      <c r="AF295" s="309" t="s">
        <v>1130</v>
      </c>
      <c r="AG295" s="7" t="s">
        <v>1130</v>
      </c>
      <c r="AH295" s="72" t="s">
        <v>722</v>
      </c>
      <c r="AI295" s="7" t="s">
        <v>1130</v>
      </c>
      <c r="AJ295" s="7" t="s">
        <v>1130</v>
      </c>
      <c r="AK295" s="7" t="s">
        <v>1130</v>
      </c>
      <c r="AL295" s="7">
        <v>6892</v>
      </c>
      <c r="AM295" s="255">
        <v>47364</v>
      </c>
      <c r="AN295" s="258">
        <v>27</v>
      </c>
      <c r="AO295" s="306">
        <v>43</v>
      </c>
      <c r="AP295" s="306" t="str">
        <f t="shared" si="62"/>
        <v>FLOW</v>
      </c>
      <c r="AQ295" s="306"/>
      <c r="AR295" s="306"/>
      <c r="AS295" s="306"/>
      <c r="AT295" s="306"/>
      <c r="AU295" s="72" t="s">
        <v>1794</v>
      </c>
      <c r="AV295" s="310" t="s">
        <v>1432</v>
      </c>
      <c r="AW295" s="304" t="s">
        <v>17</v>
      </c>
      <c r="AX295" s="311">
        <v>45530</v>
      </c>
      <c r="AY295" s="72">
        <v>30</v>
      </c>
      <c r="AZ295" s="72" t="s">
        <v>1743</v>
      </c>
      <c r="BA295" s="7" t="s">
        <v>3513</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1119</v>
      </c>
      <c r="EU295" s="7" t="s">
        <v>2635</v>
      </c>
      <c r="EV295" s="7" t="s">
        <v>1111</v>
      </c>
      <c r="EW295" s="7" t="s">
        <v>1807</v>
      </c>
      <c r="EX295" s="183" t="s">
        <v>3585</v>
      </c>
      <c r="EY295" s="313">
        <v>46193</v>
      </c>
      <c r="EZ295" s="313"/>
      <c r="FA295" s="183"/>
      <c r="FB295" s="313"/>
      <c r="FC295" s="7"/>
      <c r="FD295" s="7" t="s">
        <v>3271</v>
      </c>
      <c r="FE295" s="7">
        <f t="shared" si="67"/>
        <v>4192</v>
      </c>
      <c r="FF295" s="72">
        <f t="shared" si="68"/>
        <v>9058</v>
      </c>
      <c r="FG295" t="s">
        <v>3517</v>
      </c>
    </row>
    <row r="296" spans="1:163" ht="17.25">
      <c r="A296" s="72">
        <v>462906915</v>
      </c>
      <c r="B296" s="304" t="s">
        <v>2178</v>
      </c>
      <c r="C296" s="72"/>
      <c r="D296" s="72"/>
      <c r="E296" s="72"/>
      <c r="F296" s="72"/>
      <c r="G296" s="306"/>
      <c r="H296" s="306"/>
      <c r="I296" s="72">
        <v>4314</v>
      </c>
      <c r="J296" s="72">
        <v>659.77</v>
      </c>
      <c r="K296" s="258">
        <f t="shared" si="70"/>
        <v>659.77</v>
      </c>
      <c r="L296" s="258">
        <f t="shared" si="59"/>
        <v>5002.7700000000004</v>
      </c>
      <c r="M296" s="307">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8"/>
      <c r="AF296" s="309"/>
      <c r="AG296" s="7"/>
      <c r="AH296" s="72" t="s">
        <v>909</v>
      </c>
      <c r="AI296" s="7"/>
      <c r="AJ296" s="7"/>
      <c r="AK296" s="7"/>
      <c r="AL296" s="7">
        <v>1109.77</v>
      </c>
      <c r="AM296" s="255">
        <v>47229.77</v>
      </c>
      <c r="AN296" s="258">
        <v>27</v>
      </c>
      <c r="AO296" s="306">
        <v>43</v>
      </c>
      <c r="AP296" s="306" t="str">
        <f t="shared" si="62"/>
        <v>FLOW</v>
      </c>
      <c r="AQ296" s="306"/>
      <c r="AR296" s="306"/>
      <c r="AS296" s="306"/>
      <c r="AT296" s="306"/>
      <c r="AU296" s="72" t="s">
        <v>1130</v>
      </c>
      <c r="AV296" s="310" t="s">
        <v>2320</v>
      </c>
      <c r="AW296" s="304" t="s">
        <v>190</v>
      </c>
      <c r="AX296" s="311">
        <v>45427</v>
      </c>
      <c r="AY296" s="72">
        <v>36</v>
      </c>
      <c r="AZ296" s="72" t="s">
        <v>2058</v>
      </c>
      <c r="BA296" s="7" t="s">
        <v>3514</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1126</v>
      </c>
      <c r="EU296" s="7" t="s">
        <v>3492</v>
      </c>
      <c r="EV296" s="7" t="s">
        <v>1111</v>
      </c>
      <c r="EW296" s="7" t="s">
        <v>1849</v>
      </c>
      <c r="EX296" s="183" t="s">
        <v>1810</v>
      </c>
      <c r="EY296" s="313">
        <v>46188</v>
      </c>
      <c r="EZ296" s="313"/>
      <c r="FA296" s="183"/>
      <c r="FB296" s="313"/>
      <c r="FC296" s="7"/>
      <c r="FD296" s="7" t="s">
        <v>1241</v>
      </c>
      <c r="FE296" s="7">
        <f t="shared" si="67"/>
        <v>659.77</v>
      </c>
      <c r="FF296" s="72">
        <f t="shared" si="68"/>
        <v>5002.7700000000004</v>
      </c>
      <c r="FG296" t="s">
        <v>3516</v>
      </c>
    </row>
    <row r="297" spans="1:163" ht="17.25">
      <c r="A297" s="72">
        <v>462898206</v>
      </c>
      <c r="B297" s="304" t="s">
        <v>489</v>
      </c>
      <c r="C297" s="72" t="s">
        <v>1778</v>
      </c>
      <c r="D297" s="72" t="s">
        <v>1777</v>
      </c>
      <c r="E297" s="72">
        <v>4000</v>
      </c>
      <c r="F297" s="72"/>
      <c r="G297" s="306"/>
      <c r="H297" s="306"/>
      <c r="I297" s="72">
        <v>3689</v>
      </c>
      <c r="J297" s="72">
        <v>9341</v>
      </c>
      <c r="K297" s="258">
        <f t="shared" si="70"/>
        <v>2483</v>
      </c>
      <c r="L297" s="258">
        <f t="shared" si="59"/>
        <v>9541</v>
      </c>
      <c r="M297" s="315">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8"/>
      <c r="AF297" s="309" t="s">
        <v>1798</v>
      </c>
      <c r="AG297" s="7" t="s">
        <v>1130</v>
      </c>
      <c r="AH297" s="72" t="s">
        <v>485</v>
      </c>
      <c r="AI297" s="7" t="s">
        <v>1130</v>
      </c>
      <c r="AJ297" s="7" t="s">
        <v>1130</v>
      </c>
      <c r="AK297" s="7" t="s">
        <v>1130</v>
      </c>
      <c r="AL297" s="7">
        <v>9861</v>
      </c>
      <c r="AM297" s="255">
        <v>47141</v>
      </c>
      <c r="AN297" s="258">
        <v>88</v>
      </c>
      <c r="AO297" s="306">
        <v>73</v>
      </c>
      <c r="AP297" s="306" t="str">
        <f t="shared" si="62"/>
        <v>STABLE</v>
      </c>
      <c r="AQ297" s="306"/>
      <c r="AR297" s="306"/>
      <c r="AS297" s="306"/>
      <c r="AT297" s="306"/>
      <c r="AU297" s="72" t="s">
        <v>1794</v>
      </c>
      <c r="AV297" s="310" t="s">
        <v>490</v>
      </c>
      <c r="AW297" s="304" t="s">
        <v>157</v>
      </c>
      <c r="AX297" s="311">
        <v>45426</v>
      </c>
      <c r="AY297" s="72">
        <v>36</v>
      </c>
      <c r="AZ297" s="72" t="s">
        <v>1743</v>
      </c>
      <c r="BA297" s="7" t="s">
        <v>3513</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1120</v>
      </c>
      <c r="EU297" s="7" t="s">
        <v>2636</v>
      </c>
      <c r="EV297" s="7" t="s">
        <v>1111</v>
      </c>
      <c r="EW297" s="7" t="s">
        <v>1832</v>
      </c>
      <c r="EX297" s="183" t="s">
        <v>1941</v>
      </c>
      <c r="EY297" s="313">
        <v>46178</v>
      </c>
      <c r="EZ297" s="313"/>
      <c r="FA297" s="183"/>
      <c r="FB297" s="313"/>
      <c r="FC297" s="7" t="s">
        <v>3623</v>
      </c>
      <c r="FD297" s="7" t="s">
        <v>3272</v>
      </c>
      <c r="FE297" s="7">
        <f t="shared" si="67"/>
        <v>2483</v>
      </c>
      <c r="FF297" s="72">
        <f t="shared" si="68"/>
        <v>13541</v>
      </c>
      <c r="FG297" t="s">
        <v>3516</v>
      </c>
    </row>
    <row r="298" spans="1:163" ht="17.25">
      <c r="A298" s="72">
        <v>136775582</v>
      </c>
      <c r="B298" s="304" t="s">
        <v>947</v>
      </c>
      <c r="C298" s="72"/>
      <c r="D298" s="72"/>
      <c r="E298" s="72"/>
      <c r="F298" s="72"/>
      <c r="G298" s="306"/>
      <c r="H298" s="306"/>
      <c r="I298" s="72">
        <v>6125</v>
      </c>
      <c r="J298" s="72">
        <v>6114</v>
      </c>
      <c r="K298" s="258">
        <f t="shared" si="70"/>
        <v>6178</v>
      </c>
      <c r="L298" s="258">
        <f t="shared" si="59"/>
        <v>12397</v>
      </c>
      <c r="M298" s="307">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8"/>
      <c r="AF298" s="309" t="s">
        <v>1130</v>
      </c>
      <c r="AG298" s="7" t="s">
        <v>1130</v>
      </c>
      <c r="AH298" s="72" t="s">
        <v>62</v>
      </c>
      <c r="AI298" s="7" t="s">
        <v>1130</v>
      </c>
      <c r="AJ298" s="7" t="s">
        <v>1130</v>
      </c>
      <c r="AK298" s="7" t="s">
        <v>1130</v>
      </c>
      <c r="AL298" s="7">
        <v>7078</v>
      </c>
      <c r="AM298" s="255">
        <v>46779.89</v>
      </c>
      <c r="AN298" s="258">
        <v>26</v>
      </c>
      <c r="AO298" s="306">
        <v>42</v>
      </c>
      <c r="AP298" s="306" t="str">
        <f t="shared" si="62"/>
        <v>FLOW</v>
      </c>
      <c r="AQ298" s="306"/>
      <c r="AR298" s="306"/>
      <c r="AS298" s="306"/>
      <c r="AT298" s="306"/>
      <c r="AU298" s="72" t="s">
        <v>944</v>
      </c>
      <c r="AV298" s="310" t="s">
        <v>1016</v>
      </c>
      <c r="AW298" s="304" t="s">
        <v>57</v>
      </c>
      <c r="AX298" s="311">
        <v>44909</v>
      </c>
      <c r="AY298" s="72">
        <v>48</v>
      </c>
      <c r="AZ298" s="72" t="s">
        <v>1743</v>
      </c>
      <c r="BA298" s="7" t="s">
        <v>3514</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1118</v>
      </c>
      <c r="EU298" s="7" t="s">
        <v>2637</v>
      </c>
      <c r="EV298" s="7" t="s">
        <v>1111</v>
      </c>
      <c r="EW298" s="7" t="s">
        <v>1809</v>
      </c>
      <c r="EX298" s="183" t="s">
        <v>1961</v>
      </c>
      <c r="EY298" s="313">
        <v>46184</v>
      </c>
      <c r="EZ298" s="313"/>
      <c r="FA298" s="183"/>
      <c r="FB298" s="313"/>
      <c r="FC298" s="7"/>
      <c r="FD298" s="7" t="s">
        <v>3273</v>
      </c>
      <c r="FE298" s="7">
        <f t="shared" si="67"/>
        <v>6178</v>
      </c>
      <c r="FF298" s="72">
        <f t="shared" si="68"/>
        <v>12397</v>
      </c>
      <c r="FG298" t="s">
        <v>3516</v>
      </c>
    </row>
    <row r="299" spans="1:163" ht="17.25">
      <c r="A299" s="72">
        <v>464961061</v>
      </c>
      <c r="B299" s="304" t="s">
        <v>524</v>
      </c>
      <c r="C299" s="72" t="s">
        <v>1776</v>
      </c>
      <c r="D299" s="72" t="s">
        <v>3621</v>
      </c>
      <c r="E299" s="72">
        <v>5728</v>
      </c>
      <c r="F299" s="72"/>
      <c r="G299" s="306"/>
      <c r="H299" s="306"/>
      <c r="I299" s="72">
        <v>5725</v>
      </c>
      <c r="J299" s="72">
        <v>9840.35</v>
      </c>
      <c r="K299" s="258">
        <f t="shared" si="70"/>
        <v>4307.3500000000004</v>
      </c>
      <c r="L299" s="258">
        <f t="shared" si="59"/>
        <v>10187.35</v>
      </c>
      <c r="M299" s="315">
        <v>2</v>
      </c>
      <c r="N299" s="72" t="s">
        <v>1281</v>
      </c>
      <c r="O299" s="72" t="s">
        <v>1282</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STABLE</v>
      </c>
      <c r="Y299" s="72" t="str">
        <f t="shared" si="61"/>
        <v>PAID</v>
      </c>
      <c r="Z299" s="72" t="s">
        <v>1316</v>
      </c>
      <c r="AA299" s="72" t="s">
        <v>1316</v>
      </c>
      <c r="AB299" s="304" t="s">
        <v>3025</v>
      </c>
      <c r="AC299" s="72"/>
      <c r="AD299" s="72" t="s">
        <v>3022</v>
      </c>
      <c r="AE299" s="308"/>
      <c r="AF299" s="309" t="s">
        <v>1130</v>
      </c>
      <c r="AG299" s="7" t="s">
        <v>1130</v>
      </c>
      <c r="AH299" s="72" t="s">
        <v>521</v>
      </c>
      <c r="AI299" s="7" t="s">
        <v>1130</v>
      </c>
      <c r="AJ299" s="7" t="s">
        <v>1130</v>
      </c>
      <c r="AK299" s="7" t="s">
        <v>1130</v>
      </c>
      <c r="AL299" s="7">
        <v>11382.35</v>
      </c>
      <c r="AM299" s="255">
        <v>46778.35</v>
      </c>
      <c r="AN299" s="258">
        <v>56</v>
      </c>
      <c r="AO299" s="306">
        <v>72</v>
      </c>
      <c r="AP299" s="306" t="str">
        <f t="shared" si="62"/>
        <v>FLOW</v>
      </c>
      <c r="AQ299" s="306"/>
      <c r="AR299" s="306"/>
      <c r="AS299" s="306"/>
      <c r="AT299" s="306"/>
      <c r="AU299" s="72" t="s">
        <v>1794</v>
      </c>
      <c r="AV299" s="310" t="s">
        <v>525</v>
      </c>
      <c r="AW299" s="304" t="s">
        <v>526</v>
      </c>
      <c r="AX299" s="311">
        <v>45642</v>
      </c>
      <c r="AY299" s="72">
        <v>24</v>
      </c>
      <c r="AZ299" s="72" t="s">
        <v>1743</v>
      </c>
      <c r="BA299" s="7" t="s">
        <v>3514</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1122</v>
      </c>
      <c r="EU299" s="7" t="s">
        <v>2638</v>
      </c>
      <c r="EV299" s="7" t="s">
        <v>1111</v>
      </c>
      <c r="EW299" s="7" t="s">
        <v>1942</v>
      </c>
      <c r="EX299" s="183" t="s">
        <v>1943</v>
      </c>
      <c r="EY299" s="313">
        <v>46177</v>
      </c>
      <c r="EZ299" s="313"/>
      <c r="FA299" s="183"/>
      <c r="FB299" s="313"/>
      <c r="FC299" s="7"/>
      <c r="FD299" s="7" t="s">
        <v>3274</v>
      </c>
      <c r="FE299" s="7">
        <f t="shared" si="67"/>
        <v>4307.3500000000004</v>
      </c>
      <c r="FF299" s="72">
        <f t="shared" si="68"/>
        <v>15915.35</v>
      </c>
      <c r="FG299" t="s">
        <v>3516</v>
      </c>
    </row>
    <row r="300" spans="1:163" ht="17.25">
      <c r="A300" s="72">
        <v>464050687</v>
      </c>
      <c r="B300" s="304" t="s">
        <v>409</v>
      </c>
      <c r="C300" s="72"/>
      <c r="D300" s="72"/>
      <c r="E300" s="72"/>
      <c r="F300" s="72"/>
      <c r="G300" s="306"/>
      <c r="H300" s="306"/>
      <c r="I300" s="72">
        <v>5587</v>
      </c>
      <c r="J300" s="72">
        <v>27732.35</v>
      </c>
      <c r="K300" s="258">
        <f t="shared" si="70"/>
        <v>6242.3499999999985</v>
      </c>
      <c r="L300" s="258">
        <f t="shared" si="59"/>
        <v>34588.35</v>
      </c>
      <c r="M300" s="315">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8"/>
      <c r="AF300" s="309" t="s">
        <v>1798</v>
      </c>
      <c r="AG300" s="7" t="s">
        <v>1130</v>
      </c>
      <c r="AH300" s="72" t="s">
        <v>386</v>
      </c>
      <c r="AI300" s="7" t="s">
        <v>1130</v>
      </c>
      <c r="AJ300" s="7" t="s">
        <v>1130</v>
      </c>
      <c r="AK300" s="7" t="s">
        <v>1130</v>
      </c>
      <c r="AL300" s="7">
        <v>30840.35</v>
      </c>
      <c r="AM300" s="255">
        <v>46757</v>
      </c>
      <c r="AN300" s="258">
        <v>147</v>
      </c>
      <c r="AO300" s="306">
        <v>163</v>
      </c>
      <c r="AP300" s="306" t="str">
        <f t="shared" si="62"/>
        <v>FLOW</v>
      </c>
      <c r="AQ300" s="306"/>
      <c r="AR300" s="306"/>
      <c r="AS300" s="306"/>
      <c r="AT300" s="306"/>
      <c r="AU300" s="72" t="s">
        <v>944</v>
      </c>
      <c r="AV300" s="310" t="s">
        <v>410</v>
      </c>
      <c r="AW300" s="304" t="s">
        <v>225</v>
      </c>
      <c r="AX300" s="311">
        <v>45552</v>
      </c>
      <c r="AY300" s="72">
        <v>24</v>
      </c>
      <c r="AZ300" s="72" t="s">
        <v>1743</v>
      </c>
      <c r="BA300" s="7" t="s">
        <v>3513</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1116</v>
      </c>
      <c r="EU300" s="7" t="s">
        <v>2639</v>
      </c>
      <c r="EV300" s="7" t="s">
        <v>1111</v>
      </c>
      <c r="EW300" s="7" t="s">
        <v>1809</v>
      </c>
      <c r="EX300" s="183" t="s">
        <v>1913</v>
      </c>
      <c r="EY300" s="313">
        <v>46184</v>
      </c>
      <c r="EZ300" s="313"/>
      <c r="FA300" s="183"/>
      <c r="FB300" s="313"/>
      <c r="FC300" s="7"/>
      <c r="FD300" s="7" t="s">
        <v>3275</v>
      </c>
      <c r="FE300" s="7">
        <f t="shared" si="67"/>
        <v>6242.3499999999985</v>
      </c>
      <c r="FF300" s="72">
        <f t="shared" si="68"/>
        <v>34588.35</v>
      </c>
      <c r="FG300" t="s">
        <v>3516</v>
      </c>
    </row>
    <row r="301" spans="1:163" ht="17.25">
      <c r="A301" s="72">
        <v>460714153</v>
      </c>
      <c r="B301" s="304" t="s">
        <v>1539</v>
      </c>
      <c r="C301" s="72"/>
      <c r="D301" s="72"/>
      <c r="E301" s="72"/>
      <c r="F301" s="72"/>
      <c r="G301" s="306"/>
      <c r="H301" s="306"/>
      <c r="I301" s="72">
        <v>2812</v>
      </c>
      <c r="J301" s="72">
        <v>2812</v>
      </c>
      <c r="K301" s="258">
        <f t="shared" si="70"/>
        <v>2844</v>
      </c>
      <c r="L301" s="258">
        <f t="shared" si="59"/>
        <v>5696</v>
      </c>
      <c r="M301" s="307">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8"/>
      <c r="AF301" s="309" t="s">
        <v>1130</v>
      </c>
      <c r="AG301" s="7" t="s">
        <v>1130</v>
      </c>
      <c r="AH301" s="72" t="s">
        <v>567</v>
      </c>
      <c r="AI301" s="7" t="s">
        <v>1130</v>
      </c>
      <c r="AJ301" s="7" t="s">
        <v>1130</v>
      </c>
      <c r="AK301" s="7" t="s">
        <v>1130</v>
      </c>
      <c r="AL301" s="7">
        <v>5541</v>
      </c>
      <c r="AM301" s="255">
        <v>46560.01</v>
      </c>
      <c r="AN301" s="258">
        <v>27</v>
      </c>
      <c r="AO301" s="306">
        <v>43</v>
      </c>
      <c r="AP301" s="306" t="str">
        <f t="shared" si="62"/>
        <v>FLOW</v>
      </c>
      <c r="AQ301" s="306"/>
      <c r="AR301" s="306"/>
      <c r="AS301" s="306"/>
      <c r="AT301" s="306"/>
      <c r="AU301" s="72" t="s">
        <v>1794</v>
      </c>
      <c r="AV301" s="310"/>
      <c r="AW301" s="304" t="s">
        <v>401</v>
      </c>
      <c r="AX301" s="311">
        <v>45246</v>
      </c>
      <c r="AY301" s="72">
        <v>48</v>
      </c>
      <c r="AZ301" s="72" t="s">
        <v>1743</v>
      </c>
      <c r="BA301" s="7" t="s">
        <v>3513</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1127</v>
      </c>
      <c r="EU301" s="7" t="s">
        <v>2640</v>
      </c>
      <c r="EV301" s="7" t="s">
        <v>1111</v>
      </c>
      <c r="EW301" s="7" t="s">
        <v>1830</v>
      </c>
      <c r="EX301" s="183" t="s">
        <v>1891</v>
      </c>
      <c r="EY301" s="313">
        <v>46177</v>
      </c>
      <c r="EZ301" s="313"/>
      <c r="FA301" s="183"/>
      <c r="FB301" s="313"/>
      <c r="FC301" s="7"/>
      <c r="FD301" s="7" t="s">
        <v>3089</v>
      </c>
      <c r="FE301" s="7">
        <f t="shared" si="67"/>
        <v>2844</v>
      </c>
      <c r="FF301" s="72">
        <f t="shared" si="68"/>
        <v>5696</v>
      </c>
      <c r="FG301" t="s">
        <v>3516</v>
      </c>
    </row>
    <row r="302" spans="1:163" ht="17.25">
      <c r="A302" s="72">
        <v>459307537</v>
      </c>
      <c r="B302" s="304" t="s">
        <v>1361</v>
      </c>
      <c r="C302" s="72" t="s">
        <v>1776</v>
      </c>
      <c r="D302" s="72" t="s">
        <v>3536</v>
      </c>
      <c r="E302" s="72">
        <v>3400</v>
      </c>
      <c r="F302" s="72"/>
      <c r="G302" s="306"/>
      <c r="H302" s="306"/>
      <c r="I302" s="72">
        <v>3270</v>
      </c>
      <c r="J302" s="72">
        <v>2945</v>
      </c>
      <c r="K302" s="258">
        <f t="shared" si="70"/>
        <v>2992</v>
      </c>
      <c r="L302" s="258">
        <f t="shared" si="59"/>
        <v>2938</v>
      </c>
      <c r="M302" s="307">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8"/>
      <c r="AF302" s="309" t="s">
        <v>1130</v>
      </c>
      <c r="AG302" s="7" t="s">
        <v>1130</v>
      </c>
      <c r="AH302" s="72" t="s">
        <v>152</v>
      </c>
      <c r="AI302" s="7" t="s">
        <v>1130</v>
      </c>
      <c r="AJ302" s="7" t="s">
        <v>1130</v>
      </c>
      <c r="AK302" s="7" t="s">
        <v>1130</v>
      </c>
      <c r="AL302" s="7">
        <v>8577.5</v>
      </c>
      <c r="AM302" s="255">
        <v>46519.92</v>
      </c>
      <c r="AN302" s="258">
        <v>27</v>
      </c>
      <c r="AO302" s="306">
        <v>43</v>
      </c>
      <c r="AP302" s="306" t="str">
        <f t="shared" si="62"/>
        <v>FLOW</v>
      </c>
      <c r="AQ302" s="306"/>
      <c r="AR302" s="306"/>
      <c r="AS302" s="306"/>
      <c r="AT302" s="306"/>
      <c r="AU302" s="72" t="s">
        <v>944</v>
      </c>
      <c r="AV302" s="310" t="s">
        <v>1362</v>
      </c>
      <c r="AW302" s="304" t="s">
        <v>158</v>
      </c>
      <c r="AX302" s="311">
        <v>45146</v>
      </c>
      <c r="AY302" s="72">
        <v>48</v>
      </c>
      <c r="AZ302" s="72" t="s">
        <v>1743</v>
      </c>
      <c r="BA302" s="7" t="s">
        <v>3514</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1123</v>
      </c>
      <c r="EU302" s="7" t="s">
        <v>2641</v>
      </c>
      <c r="EV302" s="7" t="s">
        <v>1111</v>
      </c>
      <c r="EW302" s="7" t="s">
        <v>1809</v>
      </c>
      <c r="EX302" s="183" t="s">
        <v>1944</v>
      </c>
      <c r="EY302" s="313">
        <v>46176</v>
      </c>
      <c r="EZ302" s="313"/>
      <c r="FA302" s="183"/>
      <c r="FB302" s="313"/>
      <c r="FC302" s="7" t="s">
        <v>3623</v>
      </c>
      <c r="FD302" s="7" t="s">
        <v>3276</v>
      </c>
      <c r="FE302" s="7">
        <f t="shared" si="67"/>
        <v>2992</v>
      </c>
      <c r="FF302" s="72">
        <f t="shared" si="68"/>
        <v>6338</v>
      </c>
      <c r="FG302" t="s">
        <v>3516</v>
      </c>
    </row>
    <row r="303" spans="1:163" ht="17.25">
      <c r="A303" s="72">
        <v>462401584</v>
      </c>
      <c r="B303" s="304" t="s">
        <v>251</v>
      </c>
      <c r="C303" s="72" t="s">
        <v>1776</v>
      </c>
      <c r="D303" s="72" t="s">
        <v>1788</v>
      </c>
      <c r="E303" s="72">
        <v>4003</v>
      </c>
      <c r="F303" s="72"/>
      <c r="G303" s="306"/>
      <c r="H303" s="306"/>
      <c r="I303" s="72">
        <v>3771</v>
      </c>
      <c r="J303" s="72">
        <v>10468</v>
      </c>
      <c r="K303" s="258">
        <f t="shared" si="70"/>
        <v>3407</v>
      </c>
      <c r="L303" s="258">
        <f t="shared" si="59"/>
        <v>10768</v>
      </c>
      <c r="M303" s="315">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8"/>
      <c r="AF303" s="309" t="s">
        <v>1798</v>
      </c>
      <c r="AG303" s="7" t="s">
        <v>1130</v>
      </c>
      <c r="AH303" s="72" t="s">
        <v>241</v>
      </c>
      <c r="AI303" s="7" t="s">
        <v>1130</v>
      </c>
      <c r="AJ303" s="7" t="s">
        <v>1130</v>
      </c>
      <c r="AK303" s="7" t="s">
        <v>1130</v>
      </c>
      <c r="AL303" s="7">
        <v>15715</v>
      </c>
      <c r="AM303" s="255">
        <v>46428</v>
      </c>
      <c r="AN303" s="258">
        <v>88</v>
      </c>
      <c r="AO303" s="306">
        <v>73</v>
      </c>
      <c r="AP303" s="306" t="str">
        <f t="shared" si="62"/>
        <v>STABLE</v>
      </c>
      <c r="AQ303" s="306"/>
      <c r="AR303" s="306"/>
      <c r="AS303" s="306"/>
      <c r="AT303" s="306"/>
      <c r="AU303" s="72" t="s">
        <v>944</v>
      </c>
      <c r="AV303" s="310" t="s">
        <v>252</v>
      </c>
      <c r="AW303" s="304" t="s">
        <v>253</v>
      </c>
      <c r="AX303" s="311">
        <v>45381</v>
      </c>
      <c r="AY303" s="72">
        <v>36</v>
      </c>
      <c r="AZ303" s="72" t="s">
        <v>1743</v>
      </c>
      <c r="BA303" s="7" t="s">
        <v>3513</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1114</v>
      </c>
      <c r="EU303" s="7" t="s">
        <v>2642</v>
      </c>
      <c r="EV303" s="7" t="s">
        <v>1111</v>
      </c>
      <c r="EW303" s="7" t="s">
        <v>1830</v>
      </c>
      <c r="EX303" s="183" t="s">
        <v>1945</v>
      </c>
      <c r="EY303" s="313">
        <v>46178</v>
      </c>
      <c r="EZ303" s="313"/>
      <c r="FA303" s="183"/>
      <c r="FB303" s="313"/>
      <c r="FC303" s="7"/>
      <c r="FD303" s="7" t="s">
        <v>3277</v>
      </c>
      <c r="FE303" s="7">
        <f t="shared" si="67"/>
        <v>3407</v>
      </c>
      <c r="FF303" s="72">
        <f t="shared" si="68"/>
        <v>14771</v>
      </c>
      <c r="FG303" t="s">
        <v>3516</v>
      </c>
    </row>
    <row r="304" spans="1:163" ht="17.25">
      <c r="A304" s="72">
        <v>463696985</v>
      </c>
      <c r="B304" s="304" t="s">
        <v>988</v>
      </c>
      <c r="C304" s="72" t="s">
        <v>1776</v>
      </c>
      <c r="D304" s="72" t="s">
        <v>1777</v>
      </c>
      <c r="E304" s="72">
        <f>3551+100</f>
        <v>3651</v>
      </c>
      <c r="F304" s="72"/>
      <c r="G304" s="306"/>
      <c r="H304" s="306"/>
      <c r="I304" s="72">
        <v>3551</v>
      </c>
      <c r="J304" s="72">
        <v>513.5</v>
      </c>
      <c r="K304" s="258">
        <f t="shared" si="70"/>
        <v>581.5</v>
      </c>
      <c r="L304" s="258">
        <f t="shared" si="59"/>
        <v>481.5</v>
      </c>
      <c r="M304" s="307">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8"/>
      <c r="AF304" s="309" t="s">
        <v>1130</v>
      </c>
      <c r="AG304" s="7" t="s">
        <v>1130</v>
      </c>
      <c r="AH304" s="72" t="s">
        <v>485</v>
      </c>
      <c r="AI304" s="7" t="s">
        <v>1130</v>
      </c>
      <c r="AJ304" s="7" t="s">
        <v>1130</v>
      </c>
      <c r="AK304" s="7" t="s">
        <v>1130</v>
      </c>
      <c r="AL304" s="7">
        <v>1481.5</v>
      </c>
      <c r="AM304" s="255">
        <v>46423.5</v>
      </c>
      <c r="AN304" s="258">
        <v>27</v>
      </c>
      <c r="AO304" s="306">
        <v>12</v>
      </c>
      <c r="AP304" s="306" t="str">
        <f t="shared" si="62"/>
        <v>STABLE</v>
      </c>
      <c r="AQ304" s="306"/>
      <c r="AR304" s="306"/>
      <c r="AS304" s="306"/>
      <c r="AT304" s="306"/>
      <c r="AU304" s="72" t="s">
        <v>1794</v>
      </c>
      <c r="AV304" s="310" t="s">
        <v>1057</v>
      </c>
      <c r="AW304" s="304" t="s">
        <v>1089</v>
      </c>
      <c r="AX304" s="311">
        <v>45512</v>
      </c>
      <c r="AY304" s="72">
        <v>36</v>
      </c>
      <c r="AZ304" s="72" t="s">
        <v>1743</v>
      </c>
      <c r="BA304" s="7" t="s">
        <v>3513</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1120</v>
      </c>
      <c r="EU304" s="7" t="s">
        <v>2643</v>
      </c>
      <c r="EV304" s="7" t="s">
        <v>1111</v>
      </c>
      <c r="EW304" s="7" t="s">
        <v>1908</v>
      </c>
      <c r="EX304" s="183" t="s">
        <v>1946</v>
      </c>
      <c r="EY304" s="313">
        <v>46179</v>
      </c>
      <c r="EZ304" s="313"/>
      <c r="FA304" s="183"/>
      <c r="FB304" s="313"/>
      <c r="FC304" s="7"/>
      <c r="FD304" s="7" t="s">
        <v>3091</v>
      </c>
      <c r="FE304" s="7">
        <f t="shared" si="67"/>
        <v>581.5</v>
      </c>
      <c r="FF304" s="72">
        <f t="shared" si="68"/>
        <v>4132.5</v>
      </c>
      <c r="FG304" t="s">
        <v>3516</v>
      </c>
    </row>
    <row r="305" spans="1:163" ht="17.25">
      <c r="A305" s="72">
        <v>464301174</v>
      </c>
      <c r="B305" s="304" t="s">
        <v>166</v>
      </c>
      <c r="C305" s="72" t="s">
        <v>1776</v>
      </c>
      <c r="D305" s="72" t="s">
        <v>1797</v>
      </c>
      <c r="E305" s="72">
        <f>4000+200</f>
        <v>4200</v>
      </c>
      <c r="F305" s="72"/>
      <c r="G305" s="306"/>
      <c r="H305" s="306"/>
      <c r="I305" s="72">
        <v>3976</v>
      </c>
      <c r="J305" s="72">
        <v>7928</v>
      </c>
      <c r="K305" s="258">
        <f t="shared" si="70"/>
        <v>4130</v>
      </c>
      <c r="L305" s="258">
        <f t="shared" si="59"/>
        <v>7907</v>
      </c>
      <c r="M305" s="315">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8"/>
      <c r="AF305" s="309" t="s">
        <v>1130</v>
      </c>
      <c r="AG305" s="7" t="s">
        <v>1130</v>
      </c>
      <c r="AH305" s="72" t="s">
        <v>152</v>
      </c>
      <c r="AI305" s="7" t="s">
        <v>1130</v>
      </c>
      <c r="AJ305" s="7" t="s">
        <v>1130</v>
      </c>
      <c r="AK305" s="7" t="s">
        <v>1130</v>
      </c>
      <c r="AL305" s="7">
        <v>10356</v>
      </c>
      <c r="AM305" s="255">
        <v>46417</v>
      </c>
      <c r="AN305" s="258">
        <v>57</v>
      </c>
      <c r="AO305" s="306">
        <v>43</v>
      </c>
      <c r="AP305" s="306" t="str">
        <f t="shared" si="62"/>
        <v>STABLE</v>
      </c>
      <c r="AQ305" s="306"/>
      <c r="AR305" s="306"/>
      <c r="AS305" s="306"/>
      <c r="AT305" s="306"/>
      <c r="AU305" s="72" t="s">
        <v>1794</v>
      </c>
      <c r="AV305" s="310" t="s">
        <v>167</v>
      </c>
      <c r="AW305" s="304" t="s">
        <v>168</v>
      </c>
      <c r="AX305" s="311">
        <v>45578</v>
      </c>
      <c r="AY305" s="72">
        <v>30</v>
      </c>
      <c r="AZ305" s="72" t="s">
        <v>1743</v>
      </c>
      <c r="BA305" s="7" t="s">
        <v>3514</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1123</v>
      </c>
      <c r="EU305" s="7" t="s">
        <v>2644</v>
      </c>
      <c r="EV305" s="7" t="s">
        <v>1111</v>
      </c>
      <c r="EW305" s="7" t="s">
        <v>1809</v>
      </c>
      <c r="EX305" s="183" t="s">
        <v>1947</v>
      </c>
      <c r="EY305" s="313">
        <v>46176</v>
      </c>
      <c r="EZ305" s="313"/>
      <c r="FA305" s="183"/>
      <c r="FB305" s="313"/>
      <c r="FC305" s="7" t="s">
        <v>3624</v>
      </c>
      <c r="FD305" s="7" t="s">
        <v>3271</v>
      </c>
      <c r="FE305" s="7">
        <f t="shared" si="67"/>
        <v>4130</v>
      </c>
      <c r="FF305" s="72">
        <f t="shared" si="68"/>
        <v>12107</v>
      </c>
      <c r="FG305" t="s">
        <v>3516</v>
      </c>
    </row>
    <row r="306" spans="1:163" ht="17.25">
      <c r="A306" s="72">
        <v>463121248</v>
      </c>
      <c r="B306" s="304" t="s">
        <v>2114</v>
      </c>
      <c r="C306" s="72"/>
      <c r="D306" s="72"/>
      <c r="E306" s="72"/>
      <c r="F306" s="72"/>
      <c r="G306" s="306"/>
      <c r="H306" s="306"/>
      <c r="I306" s="72">
        <v>3787</v>
      </c>
      <c r="J306" s="72">
        <v>3570</v>
      </c>
      <c r="K306" s="258">
        <f t="shared" si="70"/>
        <v>3659</v>
      </c>
      <c r="L306" s="258">
        <f t="shared" si="59"/>
        <v>7530</v>
      </c>
      <c r="M306" s="307">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8"/>
      <c r="AF306" s="309"/>
      <c r="AG306" s="7"/>
      <c r="AH306" s="72" t="s">
        <v>2189</v>
      </c>
      <c r="AI306" s="7"/>
      <c r="AJ306" s="7"/>
      <c r="AK306" s="7"/>
      <c r="AL306" s="7">
        <v>7897</v>
      </c>
      <c r="AM306" s="255">
        <v>46245</v>
      </c>
      <c r="AN306" s="258">
        <v>27</v>
      </c>
      <c r="AO306" s="306">
        <v>43</v>
      </c>
      <c r="AP306" s="306" t="str">
        <f t="shared" si="62"/>
        <v>FLOW</v>
      </c>
      <c r="AQ306" s="306"/>
      <c r="AR306" s="306"/>
      <c r="AS306" s="306"/>
      <c r="AT306" s="306"/>
      <c r="AU306" s="72" t="s">
        <v>1130</v>
      </c>
      <c r="AV306" s="310" t="s">
        <v>2259</v>
      </c>
      <c r="AW306" s="304" t="s">
        <v>157</v>
      </c>
      <c r="AX306" s="311">
        <v>45448</v>
      </c>
      <c r="AY306" s="72">
        <v>36</v>
      </c>
      <c r="AZ306" s="72" t="s">
        <v>2058</v>
      </c>
      <c r="BA306" s="7" t="s">
        <v>3513</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1120</v>
      </c>
      <c r="EU306" s="7" t="s">
        <v>2645</v>
      </c>
      <c r="EV306" s="7" t="s">
        <v>1111</v>
      </c>
      <c r="EW306" s="7" t="s">
        <v>1832</v>
      </c>
      <c r="EX306" s="183" t="s">
        <v>3586</v>
      </c>
      <c r="EY306" s="313">
        <v>46185</v>
      </c>
      <c r="EZ306" s="313"/>
      <c r="FA306" s="183"/>
      <c r="FB306" s="313"/>
      <c r="FC306" s="7"/>
      <c r="FD306" s="7" t="s">
        <v>3206</v>
      </c>
      <c r="FE306" s="7">
        <f t="shared" si="67"/>
        <v>3659</v>
      </c>
      <c r="FF306" s="72">
        <f t="shared" si="68"/>
        <v>7530</v>
      </c>
      <c r="FG306" t="s">
        <v>3516</v>
      </c>
    </row>
    <row r="307" spans="1:163" ht="17.25">
      <c r="A307" s="72">
        <v>463823008</v>
      </c>
      <c r="B307" s="304" t="s">
        <v>752</v>
      </c>
      <c r="C307" s="72"/>
      <c r="D307" s="72"/>
      <c r="E307" s="72"/>
      <c r="F307" s="72"/>
      <c r="G307" s="306"/>
      <c r="H307" s="306"/>
      <c r="I307" s="72">
        <v>2883</v>
      </c>
      <c r="J307" s="72">
        <v>8485</v>
      </c>
      <c r="K307" s="258">
        <f t="shared" si="70"/>
        <v>2951</v>
      </c>
      <c r="L307" s="258">
        <f t="shared" si="59"/>
        <v>11753</v>
      </c>
      <c r="M307" s="315">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8"/>
      <c r="AF307" s="309" t="s">
        <v>1798</v>
      </c>
      <c r="AG307" s="7" t="s">
        <v>1130</v>
      </c>
      <c r="AH307" s="72" t="s">
        <v>750</v>
      </c>
      <c r="AI307" s="7" t="s">
        <v>1130</v>
      </c>
      <c r="AJ307" s="7" t="s">
        <v>1130</v>
      </c>
      <c r="AK307" s="7" t="s">
        <v>1130</v>
      </c>
      <c r="AL307" s="7">
        <v>12317</v>
      </c>
      <c r="AM307" s="255">
        <v>46066</v>
      </c>
      <c r="AN307" s="258">
        <v>88</v>
      </c>
      <c r="AO307" s="306">
        <v>104</v>
      </c>
      <c r="AP307" s="306" t="str">
        <f t="shared" si="62"/>
        <v>FLOW</v>
      </c>
      <c r="AQ307" s="306"/>
      <c r="AR307" s="306"/>
      <c r="AS307" s="306"/>
      <c r="AT307" s="306"/>
      <c r="AU307" s="72" t="s">
        <v>944</v>
      </c>
      <c r="AV307" s="310" t="s">
        <v>1109</v>
      </c>
      <c r="AW307" s="304" t="s">
        <v>649</v>
      </c>
      <c r="AX307" s="311">
        <v>45525</v>
      </c>
      <c r="AY307" s="72">
        <v>36</v>
      </c>
      <c r="AZ307" s="72" t="s">
        <v>1743</v>
      </c>
      <c r="BA307" s="7" t="s">
        <v>3513</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1117</v>
      </c>
      <c r="EU307" s="7" t="s">
        <v>2646</v>
      </c>
      <c r="EV307" s="7" t="s">
        <v>1111</v>
      </c>
      <c r="EW307" s="7" t="e">
        <v>#N/A</v>
      </c>
      <c r="EX307" s="183" t="e">
        <v>#N/A</v>
      </c>
      <c r="EY307" s="313" t="e">
        <v>#N/A</v>
      </c>
      <c r="EZ307" s="313"/>
      <c r="FA307" s="183"/>
      <c r="FB307" s="313"/>
      <c r="FC307" s="7"/>
      <c r="FD307" s="7" t="s">
        <v>3278</v>
      </c>
      <c r="FE307" s="7">
        <f t="shared" si="67"/>
        <v>2951</v>
      </c>
      <c r="FF307" s="72">
        <f t="shared" si="68"/>
        <v>11753</v>
      </c>
      <c r="FG307" t="s">
        <v>3516</v>
      </c>
    </row>
    <row r="308" spans="1:163" ht="17.25">
      <c r="A308" s="72">
        <v>463072757</v>
      </c>
      <c r="B308" s="304" t="s">
        <v>146</v>
      </c>
      <c r="C308" s="72"/>
      <c r="D308" s="72"/>
      <c r="E308" s="72"/>
      <c r="F308" s="72"/>
      <c r="G308" s="306"/>
      <c r="H308" s="306"/>
      <c r="I308" s="72">
        <v>3444</v>
      </c>
      <c r="J308" s="72">
        <v>6714</v>
      </c>
      <c r="K308" s="258">
        <f t="shared" si="70"/>
        <v>3543</v>
      </c>
      <c r="L308" s="258">
        <f t="shared" si="59"/>
        <v>10580</v>
      </c>
      <c r="M308" s="315">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8"/>
      <c r="AF308" s="309" t="s">
        <v>1130</v>
      </c>
      <c r="AG308" s="7" t="s">
        <v>1130</v>
      </c>
      <c r="AH308" s="72" t="s">
        <v>113</v>
      </c>
      <c r="AI308" s="7" t="s">
        <v>1130</v>
      </c>
      <c r="AJ308" s="7" t="s">
        <v>1130</v>
      </c>
      <c r="AK308" s="7" t="s">
        <v>1130</v>
      </c>
      <c r="AL308" s="7">
        <v>12829</v>
      </c>
      <c r="AM308" s="255">
        <v>45379</v>
      </c>
      <c r="AN308" s="258">
        <v>57</v>
      </c>
      <c r="AO308" s="306">
        <v>73</v>
      </c>
      <c r="AP308" s="306" t="str">
        <f t="shared" si="62"/>
        <v>FLOW</v>
      </c>
      <c r="AQ308" s="306"/>
      <c r="AR308" s="306"/>
      <c r="AS308" s="306"/>
      <c r="AT308" s="306"/>
      <c r="AU308" s="72" t="s">
        <v>944</v>
      </c>
      <c r="AV308" s="310" t="s">
        <v>147</v>
      </c>
      <c r="AW308" s="304" t="s">
        <v>145</v>
      </c>
      <c r="AX308" s="311">
        <v>45444</v>
      </c>
      <c r="AY308" s="72">
        <v>36</v>
      </c>
      <c r="AZ308" s="72" t="s">
        <v>1743</v>
      </c>
      <c r="BA308" s="7" t="s">
        <v>3514</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1122</v>
      </c>
      <c r="EU308" s="7" t="s">
        <v>2647</v>
      </c>
      <c r="EV308" s="7" t="s">
        <v>1111</v>
      </c>
      <c r="EW308" s="7" t="s">
        <v>1807</v>
      </c>
      <c r="EX308" s="183" t="s">
        <v>1948</v>
      </c>
      <c r="EY308" s="313">
        <v>46195</v>
      </c>
      <c r="EZ308" s="313"/>
      <c r="FA308" s="183"/>
      <c r="FB308" s="313"/>
      <c r="FC308" s="7"/>
      <c r="FD308" s="7" t="s">
        <v>3279</v>
      </c>
      <c r="FE308" s="7">
        <f t="shared" si="67"/>
        <v>3543</v>
      </c>
      <c r="FF308" s="72">
        <f t="shared" si="68"/>
        <v>10580</v>
      </c>
      <c r="FG308" t="s">
        <v>3516</v>
      </c>
    </row>
    <row r="309" spans="1:163" ht="17.25">
      <c r="A309" s="72">
        <v>465543533</v>
      </c>
      <c r="B309" s="304" t="s">
        <v>761</v>
      </c>
      <c r="C309" s="72" t="s">
        <v>1776</v>
      </c>
      <c r="D309" s="72" t="s">
        <v>1799</v>
      </c>
      <c r="E309" s="72">
        <f>11805+163</f>
        <v>11968</v>
      </c>
      <c r="F309" s="72"/>
      <c r="G309" s="306"/>
      <c r="H309" s="306"/>
      <c r="I309" s="72">
        <v>11753</v>
      </c>
      <c r="J309" s="72">
        <v>11686</v>
      </c>
      <c r="K309" s="258">
        <f t="shared" si="70"/>
        <v>11958</v>
      </c>
      <c r="L309" s="258">
        <f t="shared" si="59"/>
        <v>11778</v>
      </c>
      <c r="M309" s="307">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8"/>
      <c r="AF309" s="309" t="s">
        <v>1130</v>
      </c>
      <c r="AG309" s="7" t="s">
        <v>1130</v>
      </c>
      <c r="AH309" s="72" t="s">
        <v>760</v>
      </c>
      <c r="AI309" s="7" t="s">
        <v>1130</v>
      </c>
      <c r="AJ309" s="7" t="s">
        <v>1130</v>
      </c>
      <c r="AK309" s="7" t="s">
        <v>1130</v>
      </c>
      <c r="AL309" s="7">
        <v>13758</v>
      </c>
      <c r="AM309" s="255">
        <v>45278</v>
      </c>
      <c r="AN309" s="258">
        <v>27</v>
      </c>
      <c r="AO309" s="306">
        <v>12</v>
      </c>
      <c r="AP309" s="306" t="str">
        <f t="shared" si="62"/>
        <v>STABLE</v>
      </c>
      <c r="AQ309" s="306"/>
      <c r="AR309" s="306"/>
      <c r="AS309" s="306"/>
      <c r="AT309" s="306"/>
      <c r="AU309" s="72" t="s">
        <v>1794</v>
      </c>
      <c r="AV309" s="310" t="s">
        <v>762</v>
      </c>
      <c r="AW309" s="304" t="s">
        <v>319</v>
      </c>
      <c r="AX309" s="311">
        <v>45708</v>
      </c>
      <c r="AY309" s="72">
        <v>18</v>
      </c>
      <c r="AZ309" s="72" t="s">
        <v>1743</v>
      </c>
      <c r="BA309" s="7" t="s">
        <v>3513</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1128</v>
      </c>
      <c r="EU309" s="7" t="s">
        <v>2648</v>
      </c>
      <c r="EV309" s="7" t="s">
        <v>1111</v>
      </c>
      <c r="EW309" s="7" t="s">
        <v>1802</v>
      </c>
      <c r="EX309" s="183" t="s">
        <v>1949</v>
      </c>
      <c r="EY309" s="313">
        <v>46178</v>
      </c>
      <c r="EZ309" s="313"/>
      <c r="FA309" s="183"/>
      <c r="FB309" s="313"/>
      <c r="FC309" s="7"/>
      <c r="FD309" s="7" t="s">
        <v>3086</v>
      </c>
      <c r="FE309" s="7">
        <f t="shared" si="67"/>
        <v>11958</v>
      </c>
      <c r="FF309" s="72">
        <f t="shared" si="68"/>
        <v>23746</v>
      </c>
      <c r="FG309" t="s">
        <v>3516</v>
      </c>
    </row>
    <row r="310" spans="1:163" ht="17.25">
      <c r="A310" s="72">
        <v>462947636</v>
      </c>
      <c r="B310" s="304" t="s">
        <v>745</v>
      </c>
      <c r="C310" s="72"/>
      <c r="D310" s="72"/>
      <c r="E310" s="72"/>
      <c r="F310" s="72"/>
      <c r="G310" s="306"/>
      <c r="H310" s="306"/>
      <c r="I310" s="72">
        <v>3644</v>
      </c>
      <c r="J310" s="72">
        <v>6966</v>
      </c>
      <c r="K310" s="258">
        <f t="shared" si="70"/>
        <v>3534</v>
      </c>
      <c r="L310" s="258">
        <f t="shared" si="59"/>
        <v>10956</v>
      </c>
      <c r="M310" s="315">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8"/>
      <c r="AF310" s="309" t="s">
        <v>1130</v>
      </c>
      <c r="AG310" s="7" t="s">
        <v>1130</v>
      </c>
      <c r="AH310" s="72" t="s">
        <v>743</v>
      </c>
      <c r="AI310" s="7" t="s">
        <v>1130</v>
      </c>
      <c r="AJ310" s="7" t="s">
        <v>1130</v>
      </c>
      <c r="AK310" s="7" t="s">
        <v>1130</v>
      </c>
      <c r="AL310" s="7">
        <v>13478</v>
      </c>
      <c r="AM310" s="255">
        <v>45170</v>
      </c>
      <c r="AN310" s="258">
        <v>57</v>
      </c>
      <c r="AO310" s="306">
        <v>73</v>
      </c>
      <c r="AP310" s="306" t="str">
        <f t="shared" si="62"/>
        <v>FLOW</v>
      </c>
      <c r="AQ310" s="306"/>
      <c r="AR310" s="306"/>
      <c r="AS310" s="306"/>
      <c r="AT310" s="306"/>
      <c r="AU310" s="72" t="s">
        <v>1794</v>
      </c>
      <c r="AV310" s="310" t="s">
        <v>746</v>
      </c>
      <c r="AW310" s="304" t="s">
        <v>659</v>
      </c>
      <c r="AX310" s="311">
        <v>45430</v>
      </c>
      <c r="AY310" s="72">
        <v>36</v>
      </c>
      <c r="AZ310" s="72" t="s">
        <v>1743</v>
      </c>
      <c r="BA310" s="7" t="s">
        <v>3513</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1120</v>
      </c>
      <c r="EU310" s="7" t="s">
        <v>2649</v>
      </c>
      <c r="EV310" s="7" t="s">
        <v>1111</v>
      </c>
      <c r="EW310" s="7" t="s">
        <v>1807</v>
      </c>
      <c r="EX310" s="183" t="s">
        <v>1950</v>
      </c>
      <c r="EY310" s="313">
        <v>46180</v>
      </c>
      <c r="EZ310" s="313"/>
      <c r="FA310" s="183"/>
      <c r="FB310" s="313"/>
      <c r="FC310" s="7"/>
      <c r="FD310" s="7" t="s">
        <v>3280</v>
      </c>
      <c r="FE310" s="7">
        <f t="shared" si="67"/>
        <v>3534</v>
      </c>
      <c r="FF310" s="72">
        <f t="shared" si="68"/>
        <v>10956</v>
      </c>
      <c r="FG310" t="s">
        <v>3516</v>
      </c>
    </row>
    <row r="311" spans="1:163" ht="17.25">
      <c r="A311" s="72">
        <v>466528006</v>
      </c>
      <c r="B311" s="304" t="s">
        <v>1509</v>
      </c>
      <c r="C311" s="72"/>
      <c r="D311" s="72"/>
      <c r="E311" s="72"/>
      <c r="F311" s="72"/>
      <c r="G311" s="306"/>
      <c r="H311" s="306"/>
      <c r="I311" s="72">
        <v>2652</v>
      </c>
      <c r="J311" s="72">
        <v>15912</v>
      </c>
      <c r="K311" s="258">
        <f t="shared" si="70"/>
        <v>3291</v>
      </c>
      <c r="L311" s="258">
        <f t="shared" si="59"/>
        <v>19458</v>
      </c>
      <c r="M311" s="315">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8"/>
      <c r="AF311" s="309" t="s">
        <v>1798</v>
      </c>
      <c r="AG311" s="7" t="s">
        <v>1130</v>
      </c>
      <c r="AH311" s="72" t="s">
        <v>677</v>
      </c>
      <c r="AI311" s="7" t="s">
        <v>1130</v>
      </c>
      <c r="AJ311" s="7" t="s">
        <v>1130</v>
      </c>
      <c r="AK311" s="7" t="s">
        <v>1130</v>
      </c>
      <c r="AL311" s="7">
        <v>20147</v>
      </c>
      <c r="AM311" s="255">
        <v>45063</v>
      </c>
      <c r="AN311" s="258">
        <v>177</v>
      </c>
      <c r="AO311" s="306">
        <v>193</v>
      </c>
      <c r="AP311" s="306" t="str">
        <f t="shared" si="62"/>
        <v>FLOW</v>
      </c>
      <c r="AQ311" s="306"/>
      <c r="AR311" s="306"/>
      <c r="AS311" s="306"/>
      <c r="AT311" s="306"/>
      <c r="AU311" s="72" t="s">
        <v>944</v>
      </c>
      <c r="AV311" s="310" t="s">
        <v>1622</v>
      </c>
      <c r="AW311" s="304" t="s">
        <v>478</v>
      </c>
      <c r="AX311" s="311">
        <v>45854</v>
      </c>
      <c r="AY311" s="72">
        <v>24</v>
      </c>
      <c r="AZ311" s="72" t="s">
        <v>1743</v>
      </c>
      <c r="BA311" s="7" t="s">
        <v>3514</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1118</v>
      </c>
      <c r="EU311" s="7" t="s">
        <v>2650</v>
      </c>
      <c r="EV311" s="7" t="s">
        <v>1111</v>
      </c>
      <c r="EW311" s="7" t="s">
        <v>1804</v>
      </c>
      <c r="EX311" s="183" t="s">
        <v>1829</v>
      </c>
      <c r="EY311" s="313">
        <v>46178</v>
      </c>
      <c r="EZ311" s="313"/>
      <c r="FA311" s="183"/>
      <c r="FB311" s="313"/>
      <c r="FC311" s="7"/>
      <c r="FD311" s="7" t="s">
        <v>3281</v>
      </c>
      <c r="FE311" s="7">
        <f t="shared" si="67"/>
        <v>3291</v>
      </c>
      <c r="FF311" s="72">
        <f t="shared" si="68"/>
        <v>19458</v>
      </c>
      <c r="FG311" t="s">
        <v>3516</v>
      </c>
    </row>
    <row r="312" spans="1:163" ht="17.25">
      <c r="A312" s="72">
        <v>462383949</v>
      </c>
      <c r="B312" s="304" t="s">
        <v>200</v>
      </c>
      <c r="C312" s="72"/>
      <c r="D312" s="72"/>
      <c r="E312" s="72"/>
      <c r="F312" s="72"/>
      <c r="G312" s="306"/>
      <c r="H312" s="306"/>
      <c r="I312" s="72">
        <v>3281</v>
      </c>
      <c r="J312" s="72">
        <v>16405</v>
      </c>
      <c r="K312" s="258">
        <f t="shared" si="70"/>
        <v>1013</v>
      </c>
      <c r="L312" s="258">
        <f t="shared" si="59"/>
        <v>21007</v>
      </c>
      <c r="M312" s="315">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BPTP</v>
      </c>
      <c r="Z312" s="72" t="s">
        <v>1330</v>
      </c>
      <c r="AA312" s="72" t="s">
        <v>1326</v>
      </c>
      <c r="AB312" s="304"/>
      <c r="AC312" s="72">
        <v>25</v>
      </c>
      <c r="AD312" s="72" t="s">
        <v>3020</v>
      </c>
      <c r="AE312" s="308"/>
      <c r="AF312" s="309" t="s">
        <v>1798</v>
      </c>
      <c r="AG312" s="7" t="s">
        <v>1130</v>
      </c>
      <c r="AH312" s="72" t="s">
        <v>197</v>
      </c>
      <c r="AI312" s="7" t="s">
        <v>1130</v>
      </c>
      <c r="AJ312" s="7" t="s">
        <v>1130</v>
      </c>
      <c r="AK312" s="7" t="s">
        <v>1130</v>
      </c>
      <c r="AL312" s="7">
        <v>17418</v>
      </c>
      <c r="AM312" s="255">
        <v>44987</v>
      </c>
      <c r="AN312" s="258">
        <v>178</v>
      </c>
      <c r="AO312" s="306">
        <v>194</v>
      </c>
      <c r="AP312" s="306" t="str">
        <f t="shared" si="62"/>
        <v>FLOW</v>
      </c>
      <c r="AQ312" s="306"/>
      <c r="AR312" s="306"/>
      <c r="AS312" s="306"/>
      <c r="AT312" s="306"/>
      <c r="AU312" s="72" t="s">
        <v>944</v>
      </c>
      <c r="AV312" s="310" t="s">
        <v>201</v>
      </c>
      <c r="AW312" s="304" t="s">
        <v>102</v>
      </c>
      <c r="AX312" s="311">
        <v>45380</v>
      </c>
      <c r="AY312" s="72">
        <v>36</v>
      </c>
      <c r="AZ312" s="72" t="s">
        <v>1743</v>
      </c>
      <c r="BA312" s="7" t="s">
        <v>3514</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1115</v>
      </c>
      <c r="EU312" s="7" t="s">
        <v>2651</v>
      </c>
      <c r="EV312" s="7" t="s">
        <v>1111</v>
      </c>
      <c r="EW312" s="7" t="s">
        <v>1802</v>
      </c>
      <c r="EX312" s="183" t="s">
        <v>1840</v>
      </c>
      <c r="EY312" s="313">
        <v>46178</v>
      </c>
      <c r="EZ312" s="313"/>
      <c r="FA312" s="183"/>
      <c r="FB312" s="313"/>
      <c r="FC312" s="7"/>
      <c r="FD312" s="7" t="s">
        <v>3282</v>
      </c>
      <c r="FE312" s="7">
        <f t="shared" si="67"/>
        <v>1013</v>
      </c>
      <c r="FF312" s="72">
        <f t="shared" si="68"/>
        <v>21007</v>
      </c>
      <c r="FG312" t="s">
        <v>3516</v>
      </c>
    </row>
    <row r="313" spans="1:163" ht="17.25">
      <c r="A313" s="72">
        <v>466279858</v>
      </c>
      <c r="B313" s="304" t="s">
        <v>1540</v>
      </c>
      <c r="C313" s="72" t="s">
        <v>1778</v>
      </c>
      <c r="D313" s="72" t="s">
        <v>2058</v>
      </c>
      <c r="E313" s="72">
        <v>6230</v>
      </c>
      <c r="F313" s="72"/>
      <c r="G313" s="306"/>
      <c r="H313" s="306"/>
      <c r="I313" s="72">
        <v>6072</v>
      </c>
      <c r="J313" s="72">
        <v>6072</v>
      </c>
      <c r="K313" s="258">
        <f t="shared" si="70"/>
        <v>6224</v>
      </c>
      <c r="L313" s="258">
        <f t="shared" si="59"/>
        <v>6020</v>
      </c>
      <c r="M313" s="307">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8"/>
      <c r="AF313" s="309" t="s">
        <v>1130</v>
      </c>
      <c r="AG313" s="7" t="s">
        <v>1130</v>
      </c>
      <c r="AH313" s="72" t="s">
        <v>885</v>
      </c>
      <c r="AI313" s="7" t="s">
        <v>1130</v>
      </c>
      <c r="AJ313" s="7" t="s">
        <v>1130</v>
      </c>
      <c r="AK313" s="7" t="s">
        <v>1130</v>
      </c>
      <c r="AL313" s="7">
        <v>6941</v>
      </c>
      <c r="AM313" s="255">
        <v>44985</v>
      </c>
      <c r="AN313" s="258">
        <v>27</v>
      </c>
      <c r="AO313" s="306">
        <v>12</v>
      </c>
      <c r="AP313" s="306" t="str">
        <f t="shared" si="62"/>
        <v>STABLE</v>
      </c>
      <c r="AQ313" s="306"/>
      <c r="AR313" s="306"/>
      <c r="AS313" s="306"/>
      <c r="AT313" s="306"/>
      <c r="AU313" s="72" t="s">
        <v>1794</v>
      </c>
      <c r="AV313" s="310" t="s">
        <v>1650</v>
      </c>
      <c r="AW313" s="304" t="s">
        <v>304</v>
      </c>
      <c r="AX313" s="311">
        <v>45814</v>
      </c>
      <c r="AY313" s="72">
        <v>18</v>
      </c>
      <c r="AZ313" s="72" t="s">
        <v>1743</v>
      </c>
      <c r="BA313" s="7" t="s">
        <v>3514</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1126</v>
      </c>
      <c r="EU313" s="7" t="s">
        <v>2652</v>
      </c>
      <c r="EV313" s="7" t="s">
        <v>1111</v>
      </c>
      <c r="EW313" s="7" t="s">
        <v>1821</v>
      </c>
      <c r="EX313" s="183" t="s">
        <v>1821</v>
      </c>
      <c r="EY313" s="313">
        <v>46183</v>
      </c>
      <c r="EZ313" s="313"/>
      <c r="FA313" s="183"/>
      <c r="FB313" s="313"/>
      <c r="FC313" s="7"/>
      <c r="FD313" s="7" t="s">
        <v>3283</v>
      </c>
      <c r="FE313" s="7">
        <f t="shared" si="67"/>
        <v>6224</v>
      </c>
      <c r="FF313" s="72">
        <f t="shared" si="68"/>
        <v>12250</v>
      </c>
      <c r="FG313" t="s">
        <v>3516</v>
      </c>
    </row>
    <row r="314" spans="1:163" ht="17.25">
      <c r="A314" s="72">
        <v>465527769</v>
      </c>
      <c r="B314" s="304" t="s">
        <v>1002</v>
      </c>
      <c r="C314" s="72"/>
      <c r="D314" s="72"/>
      <c r="E314" s="72"/>
      <c r="F314" s="72"/>
      <c r="G314" s="306"/>
      <c r="H314" s="306" t="s">
        <v>3511</v>
      </c>
      <c r="I314" s="72">
        <v>4912</v>
      </c>
      <c r="J314" s="72">
        <v>4908</v>
      </c>
      <c r="K314" s="258">
        <f t="shared" si="70"/>
        <v>4995</v>
      </c>
      <c r="L314" s="258">
        <f t="shared" si="59"/>
        <v>10066</v>
      </c>
      <c r="M314" s="307">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8"/>
      <c r="AF314" s="309" t="s">
        <v>1130</v>
      </c>
      <c r="AG314" s="7" t="s">
        <v>1130</v>
      </c>
      <c r="AH314" s="72" t="s">
        <v>1099</v>
      </c>
      <c r="AI314" s="7" t="s">
        <v>1130</v>
      </c>
      <c r="AJ314" s="7" t="s">
        <v>1130</v>
      </c>
      <c r="AK314" s="7" t="s">
        <v>1130</v>
      </c>
      <c r="AL314" s="7">
        <v>8932</v>
      </c>
      <c r="AM314" s="255">
        <v>44677</v>
      </c>
      <c r="AN314" s="258">
        <v>27</v>
      </c>
      <c r="AO314" s="306">
        <v>12</v>
      </c>
      <c r="AP314" s="306" t="str">
        <f t="shared" si="62"/>
        <v>STABLE</v>
      </c>
      <c r="AQ314" s="306"/>
      <c r="AR314" s="306"/>
      <c r="AS314" s="306"/>
      <c r="AT314" s="306"/>
      <c r="AU314" s="72" t="s">
        <v>1794</v>
      </c>
      <c r="AV314" s="310" t="s">
        <v>1070</v>
      </c>
      <c r="AW314" s="304" t="s">
        <v>68</v>
      </c>
      <c r="AX314" s="311">
        <v>45706</v>
      </c>
      <c r="AY314" s="72">
        <v>24</v>
      </c>
      <c r="AZ314" s="72" t="s">
        <v>1743</v>
      </c>
      <c r="BA314" s="7" t="s">
        <v>3513</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1124</v>
      </c>
      <c r="EU314" s="7" t="s">
        <v>2653</v>
      </c>
      <c r="EV314" s="7" t="s">
        <v>1111</v>
      </c>
      <c r="EW314" s="7" t="s">
        <v>1809</v>
      </c>
      <c r="EX314" s="183" t="s">
        <v>1951</v>
      </c>
      <c r="EY314" s="313">
        <v>46175</v>
      </c>
      <c r="EZ314" s="313"/>
      <c r="FA314" s="183"/>
      <c r="FB314" s="313"/>
      <c r="FC314" s="7"/>
      <c r="FD314" s="7" t="s">
        <v>3284</v>
      </c>
      <c r="FE314" s="7">
        <f t="shared" si="67"/>
        <v>4995</v>
      </c>
      <c r="FF314" s="72">
        <f t="shared" si="68"/>
        <v>10066</v>
      </c>
      <c r="FG314" t="s">
        <v>3516</v>
      </c>
    </row>
    <row r="315" spans="1:163" ht="17.25">
      <c r="A315" s="72">
        <v>462935207</v>
      </c>
      <c r="B315" s="304" t="s">
        <v>2156</v>
      </c>
      <c r="C315" s="72"/>
      <c r="D315" s="72"/>
      <c r="E315" s="72"/>
      <c r="F315" s="72"/>
      <c r="G315" s="306"/>
      <c r="H315" s="306"/>
      <c r="I315" s="72">
        <v>3820</v>
      </c>
      <c r="J315" s="72">
        <v>3820</v>
      </c>
      <c r="K315" s="258">
        <f t="shared" si="70"/>
        <v>3844</v>
      </c>
      <c r="L315" s="258">
        <f t="shared" si="59"/>
        <v>7728</v>
      </c>
      <c r="M315" s="307">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8"/>
      <c r="AF315" s="309"/>
      <c r="AG315" s="7"/>
      <c r="AH315" s="72" t="s">
        <v>2203</v>
      </c>
      <c r="AI315" s="7"/>
      <c r="AJ315" s="7"/>
      <c r="AK315" s="7"/>
      <c r="AL315" s="7">
        <v>4294</v>
      </c>
      <c r="AM315" s="255">
        <v>44321</v>
      </c>
      <c r="AN315" s="258">
        <v>27</v>
      </c>
      <c r="AO315" s="306">
        <v>43</v>
      </c>
      <c r="AP315" s="306" t="str">
        <f t="shared" si="62"/>
        <v>FLOW</v>
      </c>
      <c r="AQ315" s="306"/>
      <c r="AR315" s="306"/>
      <c r="AS315" s="306"/>
      <c r="AT315" s="306"/>
      <c r="AU315" s="72" t="s">
        <v>1130</v>
      </c>
      <c r="AV315" s="310" t="s">
        <v>2299</v>
      </c>
      <c r="AW315" s="304" t="s">
        <v>348</v>
      </c>
      <c r="AX315" s="311">
        <v>45430</v>
      </c>
      <c r="AY315" s="72">
        <v>36</v>
      </c>
      <c r="AZ315" s="72" t="s">
        <v>2058</v>
      </c>
      <c r="BA315" s="7" t="s">
        <v>3514</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1112</v>
      </c>
      <c r="EU315" s="7" t="s">
        <v>2654</v>
      </c>
      <c r="EV315" s="7" t="s">
        <v>1111</v>
      </c>
      <c r="EW315" s="7" t="e">
        <v>#N/A</v>
      </c>
      <c r="EX315" s="183" t="e">
        <v>#N/A</v>
      </c>
      <c r="EY315" s="313" t="e">
        <v>#N/A</v>
      </c>
      <c r="EZ315" s="313"/>
      <c r="FA315" s="183"/>
      <c r="FB315" s="313"/>
      <c r="FC315" s="7"/>
      <c r="FD315" s="7" t="s">
        <v>3285</v>
      </c>
      <c r="FE315" s="7">
        <f t="shared" si="67"/>
        <v>3844</v>
      </c>
      <c r="FF315" s="72">
        <f t="shared" si="68"/>
        <v>7728</v>
      </c>
      <c r="FG315" t="s">
        <v>3517</v>
      </c>
    </row>
    <row r="316" spans="1:163" ht="17.25">
      <c r="A316" s="72">
        <v>463069843</v>
      </c>
      <c r="B316" s="304" t="s">
        <v>931</v>
      </c>
      <c r="C316" s="72"/>
      <c r="D316" s="72"/>
      <c r="E316" s="72"/>
      <c r="F316" s="72"/>
      <c r="G316" s="306"/>
      <c r="H316" s="306"/>
      <c r="I316" s="72">
        <v>3528</v>
      </c>
      <c r="J316" s="72">
        <v>3405</v>
      </c>
      <c r="K316" s="258">
        <f t="shared" si="70"/>
        <v>3503</v>
      </c>
      <c r="L316" s="258">
        <f t="shared" si="59"/>
        <v>7128</v>
      </c>
      <c r="M316" s="307">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8"/>
      <c r="AF316" s="309" t="s">
        <v>1130</v>
      </c>
      <c r="AG316" s="7" t="s">
        <v>1130</v>
      </c>
      <c r="AH316" s="72" t="s">
        <v>909</v>
      </c>
      <c r="AI316" s="7" t="s">
        <v>1130</v>
      </c>
      <c r="AJ316" s="7" t="s">
        <v>1130</v>
      </c>
      <c r="AK316" s="7" t="s">
        <v>1130</v>
      </c>
      <c r="AL316" s="7">
        <v>3503</v>
      </c>
      <c r="AM316" s="255">
        <v>44051</v>
      </c>
      <c r="AN316" s="258">
        <v>27</v>
      </c>
      <c r="AO316" s="306">
        <v>43</v>
      </c>
      <c r="AP316" s="306" t="str">
        <f t="shared" si="62"/>
        <v>FLOW</v>
      </c>
      <c r="AQ316" s="306"/>
      <c r="AR316" s="306"/>
      <c r="AS316" s="306"/>
      <c r="AT316" s="306"/>
      <c r="AU316" s="72" t="s">
        <v>1794</v>
      </c>
      <c r="AV316" s="310" t="s">
        <v>932</v>
      </c>
      <c r="AW316" s="304" t="s">
        <v>157</v>
      </c>
      <c r="AX316" s="311">
        <v>45443</v>
      </c>
      <c r="AY316" s="72">
        <v>36</v>
      </c>
      <c r="AZ316" s="72" t="s">
        <v>1743</v>
      </c>
      <c r="BA316" s="7" t="s">
        <v>3514</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1126</v>
      </c>
      <c r="EU316" s="7" t="s">
        <v>2655</v>
      </c>
      <c r="EV316" s="7" t="s">
        <v>1111</v>
      </c>
      <c r="EW316" s="7" t="s">
        <v>1804</v>
      </c>
      <c r="EX316" s="183" t="s">
        <v>1810</v>
      </c>
      <c r="EY316" s="313">
        <v>46177</v>
      </c>
      <c r="EZ316" s="313"/>
      <c r="FA316" s="183"/>
      <c r="FB316" s="313"/>
      <c r="FC316" s="7"/>
      <c r="FD316" s="7" t="s">
        <v>3115</v>
      </c>
      <c r="FE316" s="7">
        <f t="shared" si="67"/>
        <v>3503</v>
      </c>
      <c r="FF316" s="72">
        <f t="shared" si="68"/>
        <v>7128</v>
      </c>
      <c r="FG316" t="s">
        <v>3516</v>
      </c>
    </row>
    <row r="317" spans="1:163" ht="17.25">
      <c r="A317" s="72">
        <v>462307995</v>
      </c>
      <c r="B317" s="304" t="s">
        <v>2153</v>
      </c>
      <c r="C317" s="72" t="s">
        <v>1776</v>
      </c>
      <c r="D317" s="72" t="s">
        <v>3017</v>
      </c>
      <c r="E317" s="72">
        <f>900+1500</f>
        <v>2400</v>
      </c>
      <c r="F317" s="72"/>
      <c r="G317" s="306"/>
      <c r="H317" s="306"/>
      <c r="I317" s="72">
        <v>3777</v>
      </c>
      <c r="J317" s="72">
        <v>7213.99</v>
      </c>
      <c r="K317" s="258">
        <f t="shared" si="70"/>
        <v>3771.99</v>
      </c>
      <c r="L317" s="258">
        <f t="shared" si="59"/>
        <v>9061.99</v>
      </c>
      <c r="M317" s="315">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3529</v>
      </c>
      <c r="AC317" s="72">
        <v>20</v>
      </c>
      <c r="AD317" s="72" t="s">
        <v>3020</v>
      </c>
      <c r="AE317" s="308"/>
      <c r="AF317" s="309"/>
      <c r="AG317" s="7"/>
      <c r="AH317" s="72" t="s">
        <v>781</v>
      </c>
      <c r="AI317" s="7"/>
      <c r="AJ317" s="7"/>
      <c r="AK317" s="7"/>
      <c r="AL317" s="7">
        <v>13848.99</v>
      </c>
      <c r="AM317" s="255">
        <v>43824</v>
      </c>
      <c r="AN317" s="258">
        <v>57</v>
      </c>
      <c r="AO317" s="306">
        <v>73</v>
      </c>
      <c r="AP317" s="306" t="str">
        <f t="shared" si="62"/>
        <v>FLOW</v>
      </c>
      <c r="AQ317" s="306"/>
      <c r="AR317" s="306"/>
      <c r="AS317" s="306"/>
      <c r="AT317" s="306"/>
      <c r="AU317" s="72" t="s">
        <v>1130</v>
      </c>
      <c r="AV317" s="310"/>
      <c r="AW317" s="304" t="s">
        <v>348</v>
      </c>
      <c r="AX317" s="311">
        <v>45372</v>
      </c>
      <c r="AY317" s="72">
        <v>36</v>
      </c>
      <c r="AZ317" s="72" t="s">
        <v>2058</v>
      </c>
      <c r="BA317" s="7" t="s">
        <v>3513</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1117</v>
      </c>
      <c r="EU317" s="7" t="s">
        <v>2656</v>
      </c>
      <c r="EV317" s="7" t="s">
        <v>1111</v>
      </c>
      <c r="EW317" s="7" t="s">
        <v>1802</v>
      </c>
      <c r="EX317" s="183" t="s">
        <v>3587</v>
      </c>
      <c r="EY317" s="313">
        <v>46185</v>
      </c>
      <c r="EZ317" s="313"/>
      <c r="FA317" s="183"/>
      <c r="FB317" s="313"/>
      <c r="FC317" s="7"/>
      <c r="FD317" s="7" t="s">
        <v>3286</v>
      </c>
      <c r="FE317" s="7">
        <f t="shared" si="67"/>
        <v>3771.99</v>
      </c>
      <c r="FF317" s="72">
        <f t="shared" si="68"/>
        <v>11461.99</v>
      </c>
      <c r="FG317" t="s">
        <v>3516</v>
      </c>
    </row>
    <row r="318" spans="1:163" ht="17.25">
      <c r="A318" s="72">
        <v>462472454</v>
      </c>
      <c r="B318" s="304" t="s">
        <v>1379</v>
      </c>
      <c r="C318" s="72" t="s">
        <v>1776</v>
      </c>
      <c r="D318" s="72" t="s">
        <v>1793</v>
      </c>
      <c r="E318" s="72">
        <f>4062+4233</f>
        <v>8295</v>
      </c>
      <c r="F318" s="72"/>
      <c r="G318" s="306"/>
      <c r="H318" s="306"/>
      <c r="I318" s="72">
        <v>4059</v>
      </c>
      <c r="J318" s="72">
        <v>4045</v>
      </c>
      <c r="K318" s="258">
        <f t="shared" si="70"/>
        <v>4113</v>
      </c>
      <c r="L318" s="258">
        <f t="shared" si="59"/>
        <v>-191</v>
      </c>
      <c r="M318" s="307">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8"/>
      <c r="AF318" s="309" t="s">
        <v>1130</v>
      </c>
      <c r="AG318" s="7" t="s">
        <v>1130</v>
      </c>
      <c r="AH318" s="72" t="s">
        <v>333</v>
      </c>
      <c r="AI318" s="7" t="s">
        <v>1130</v>
      </c>
      <c r="AJ318" s="7" t="s">
        <v>1130</v>
      </c>
      <c r="AK318" s="7" t="s">
        <v>1130</v>
      </c>
      <c r="AL318" s="7">
        <v>9637</v>
      </c>
      <c r="AM318" s="255">
        <v>43822</v>
      </c>
      <c r="AN318" s="258">
        <v>27</v>
      </c>
      <c r="AO318" s="306">
        <v>0</v>
      </c>
      <c r="AP318" s="306" t="str">
        <f t="shared" si="62"/>
        <v>RB</v>
      </c>
      <c r="AQ318" s="306"/>
      <c r="AR318" s="306"/>
      <c r="AS318" s="306"/>
      <c r="AT318" s="306"/>
      <c r="AU318" s="72" t="s">
        <v>944</v>
      </c>
      <c r="AV318" s="310" t="s">
        <v>1380</v>
      </c>
      <c r="AW318" s="304" t="s">
        <v>92</v>
      </c>
      <c r="AX318" s="311">
        <v>45388</v>
      </c>
      <c r="AY318" s="72">
        <v>36</v>
      </c>
      <c r="AZ318" s="72" t="s">
        <v>1743</v>
      </c>
      <c r="BA318" s="7" t="s">
        <v>3514</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1126</v>
      </c>
      <c r="EU318" s="7" t="s">
        <v>2657</v>
      </c>
      <c r="EV318" s="7" t="s">
        <v>1111</v>
      </c>
      <c r="EW318" s="7" t="s">
        <v>1807</v>
      </c>
      <c r="EX318" s="183" t="s">
        <v>1816</v>
      </c>
      <c r="EY318" s="313">
        <v>46181</v>
      </c>
      <c r="EZ318" s="313"/>
      <c r="FA318" s="183"/>
      <c r="FB318" s="313"/>
      <c r="FC318" s="7"/>
      <c r="FD318" s="7" t="s">
        <v>3123</v>
      </c>
      <c r="FE318" s="7">
        <f t="shared" si="67"/>
        <v>4113</v>
      </c>
      <c r="FF318" s="72">
        <f t="shared" si="68"/>
        <v>8104</v>
      </c>
      <c r="FG318" t="s">
        <v>3516</v>
      </c>
    </row>
    <row r="319" spans="1:163" ht="17.25">
      <c r="A319" s="72">
        <v>462836533</v>
      </c>
      <c r="B319" s="304" t="s">
        <v>238</v>
      </c>
      <c r="C319" s="72"/>
      <c r="D319" s="72"/>
      <c r="E319" s="72"/>
      <c r="F319" s="72"/>
      <c r="G319" s="306"/>
      <c r="H319" s="306"/>
      <c r="I319" s="72">
        <v>2807</v>
      </c>
      <c r="J319" s="72">
        <v>16842</v>
      </c>
      <c r="K319" s="258">
        <f t="shared" si="70"/>
        <v>3563</v>
      </c>
      <c r="L319" s="258">
        <f t="shared" si="59"/>
        <v>20707</v>
      </c>
      <c r="M319" s="315">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3506</v>
      </c>
      <c r="AC319" s="72"/>
      <c r="AD319" s="72"/>
      <c r="AE319" s="308"/>
      <c r="AF319" s="309" t="s">
        <v>1798</v>
      </c>
      <c r="AG319" s="7" t="s">
        <v>1130</v>
      </c>
      <c r="AH319" s="72" t="s">
        <v>233</v>
      </c>
      <c r="AI319" s="7" t="s">
        <v>1130</v>
      </c>
      <c r="AJ319" s="7" t="s">
        <v>1130</v>
      </c>
      <c r="AK319" s="7" t="s">
        <v>1130</v>
      </c>
      <c r="AL319" s="7">
        <v>20298</v>
      </c>
      <c r="AM319" s="255">
        <v>42850</v>
      </c>
      <c r="AN319" s="258">
        <v>178</v>
      </c>
      <c r="AO319" s="306">
        <v>194</v>
      </c>
      <c r="AP319" s="306" t="str">
        <f t="shared" si="62"/>
        <v>FLOW</v>
      </c>
      <c r="AQ319" s="306"/>
      <c r="AR319" s="306"/>
      <c r="AS319" s="306"/>
      <c r="AT319" s="306"/>
      <c r="AU319" s="72" t="s">
        <v>944</v>
      </c>
      <c r="AV319" s="310"/>
      <c r="AW319" s="304" t="s">
        <v>32</v>
      </c>
      <c r="AX319" s="311">
        <v>45420</v>
      </c>
      <c r="AY319" s="72">
        <v>36</v>
      </c>
      <c r="AZ319" s="72" t="s">
        <v>1743</v>
      </c>
      <c r="BA319" s="7" t="s">
        <v>3514</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1115</v>
      </c>
      <c r="EU319" s="7" t="s">
        <v>2658</v>
      </c>
      <c r="EV319" s="7" t="s">
        <v>1111</v>
      </c>
      <c r="EW319" s="7" t="s">
        <v>1868</v>
      </c>
      <c r="EX319" s="183" t="s">
        <v>1952</v>
      </c>
      <c r="EY319" s="313">
        <v>46175</v>
      </c>
      <c r="EZ319" s="313"/>
      <c r="FA319" s="183"/>
      <c r="FB319" s="313"/>
      <c r="FC319" s="7"/>
      <c r="FD319" s="7" t="s">
        <v>3287</v>
      </c>
      <c r="FE319" s="7">
        <f t="shared" si="67"/>
        <v>3563</v>
      </c>
      <c r="FF319" s="72">
        <f t="shared" si="68"/>
        <v>20707</v>
      </c>
      <c r="FG319" t="s">
        <v>3516</v>
      </c>
    </row>
    <row r="320" spans="1:163" ht="17.25">
      <c r="A320" s="72">
        <v>462590490</v>
      </c>
      <c r="B320" s="304" t="s">
        <v>479</v>
      </c>
      <c r="C320" s="72"/>
      <c r="D320" s="72"/>
      <c r="E320" s="72"/>
      <c r="F320" s="72"/>
      <c r="G320" s="306"/>
      <c r="H320" s="306"/>
      <c r="I320" s="72">
        <v>4347</v>
      </c>
      <c r="J320" s="72">
        <v>25773</v>
      </c>
      <c r="K320" s="258">
        <f t="shared" si="70"/>
        <v>5433</v>
      </c>
      <c r="L320" s="258">
        <f t="shared" ref="L320:L383" si="71">FF320-E320</f>
        <v>31999</v>
      </c>
      <c r="M320" s="315">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8"/>
      <c r="AF320" s="309" t="s">
        <v>1798</v>
      </c>
      <c r="AG320" s="7" t="s">
        <v>1130</v>
      </c>
      <c r="AH320" s="72" t="s">
        <v>480</v>
      </c>
      <c r="AI320" s="7" t="s">
        <v>1130</v>
      </c>
      <c r="AJ320" s="7" t="s">
        <v>1130</v>
      </c>
      <c r="AK320" s="7" t="s">
        <v>1130</v>
      </c>
      <c r="AL320" s="7">
        <v>33468</v>
      </c>
      <c r="AM320" s="255">
        <v>42842</v>
      </c>
      <c r="AN320" s="258">
        <v>178</v>
      </c>
      <c r="AO320" s="306">
        <v>194</v>
      </c>
      <c r="AP320" s="306" t="str">
        <f t="shared" ref="AP320:AP383" si="74">IF(AO320=0,"RB",IF(AO320&lt;AN320,"STABLE",IF(AO320&gt;AN320,"FLOW","SAME")))</f>
        <v>FLOW</v>
      </c>
      <c r="AQ320" s="306"/>
      <c r="AR320" s="306"/>
      <c r="AS320" s="306"/>
      <c r="AT320" s="306"/>
      <c r="AU320" s="72" t="s">
        <v>944</v>
      </c>
      <c r="AV320" s="310" t="s">
        <v>481</v>
      </c>
      <c r="AW320" s="304" t="s">
        <v>157</v>
      </c>
      <c r="AX320" s="311">
        <v>45398</v>
      </c>
      <c r="AY320" s="72">
        <v>30</v>
      </c>
      <c r="AZ320" s="72" t="s">
        <v>1743</v>
      </c>
      <c r="BA320" s="7" t="s">
        <v>3513</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3">
        <v>46177</v>
      </c>
      <c r="EZ320" s="313"/>
      <c r="FA320" s="183"/>
      <c r="FB320" s="313"/>
      <c r="FC320" s="7"/>
      <c r="FD320" s="7" t="s">
        <v>3288</v>
      </c>
      <c r="FE320" s="7">
        <f t="shared" si="67"/>
        <v>5433</v>
      </c>
      <c r="FF320" s="72">
        <f t="shared" si="68"/>
        <v>31999</v>
      </c>
      <c r="FG320" t="s">
        <v>3516</v>
      </c>
    </row>
    <row r="321" spans="1:163" ht="17.25">
      <c r="A321" s="72">
        <v>139851810</v>
      </c>
      <c r="B321" s="304" t="s">
        <v>2077</v>
      </c>
      <c r="C321" s="72"/>
      <c r="D321" s="72"/>
      <c r="E321" s="72"/>
      <c r="F321" s="72"/>
      <c r="G321" s="306"/>
      <c r="H321" s="306"/>
      <c r="I321" s="72">
        <v>3901</v>
      </c>
      <c r="J321" s="72">
        <v>3901</v>
      </c>
      <c r="K321" s="258">
        <f t="shared" si="70"/>
        <v>3903</v>
      </c>
      <c r="L321" s="258">
        <f t="shared" si="71"/>
        <v>7858</v>
      </c>
      <c r="M321" s="307">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8"/>
      <c r="AF321" s="309"/>
      <c r="AG321" s="7"/>
      <c r="AH321" s="72" t="s">
        <v>203</v>
      </c>
      <c r="AI321" s="7"/>
      <c r="AJ321" s="7"/>
      <c r="AK321" s="7"/>
      <c r="AL321" s="7">
        <v>4706</v>
      </c>
      <c r="AM321" s="255">
        <v>42826.720000000001</v>
      </c>
      <c r="AN321" s="258">
        <v>26</v>
      </c>
      <c r="AO321" s="306">
        <v>42</v>
      </c>
      <c r="AP321" s="306" t="s">
        <v>1281</v>
      </c>
      <c r="AQ321" s="306"/>
      <c r="AR321" s="306"/>
      <c r="AS321" s="306"/>
      <c r="AT321" s="306"/>
      <c r="AU321" s="72" t="s">
        <v>1130</v>
      </c>
      <c r="AV321" s="310" t="s">
        <v>2223</v>
      </c>
      <c r="AW321" s="304" t="s">
        <v>154</v>
      </c>
      <c r="AX321" s="311">
        <v>45013</v>
      </c>
      <c r="AY321" s="72">
        <v>48</v>
      </c>
      <c r="AZ321" s="72" t="s">
        <v>2058</v>
      </c>
      <c r="BA321" s="7" t="s">
        <v>3513</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1124</v>
      </c>
      <c r="EU321" s="7" t="s">
        <v>2660</v>
      </c>
      <c r="EV321" s="7" t="s">
        <v>1111</v>
      </c>
      <c r="EW321" s="7" t="s">
        <v>1802</v>
      </c>
      <c r="EX321" s="183" t="s">
        <v>2039</v>
      </c>
      <c r="EY321" s="313">
        <v>46185</v>
      </c>
      <c r="EZ321" s="313"/>
      <c r="FA321" s="183"/>
      <c r="FB321" s="313"/>
      <c r="FC321" s="7"/>
      <c r="FD321" s="7" t="s">
        <v>3289</v>
      </c>
      <c r="FE321" s="7">
        <f t="shared" ref="FE321:FE384" si="77">IF((J321+R321)&lt;=I321+R321,(J321+R321),((I321-(I321*(M321+1)-(I321+J321)))+R321))</f>
        <v>3903</v>
      </c>
      <c r="FF321" s="72">
        <f t="shared" ref="FF321:FF384" si="78">I321+J321+FD321</f>
        <v>7858</v>
      </c>
      <c r="FG321" t="s">
        <v>3516</v>
      </c>
    </row>
    <row r="322" spans="1:163" ht="17.25">
      <c r="A322" s="72">
        <v>463204809</v>
      </c>
      <c r="B322" s="304" t="s">
        <v>1541</v>
      </c>
      <c r="C322" s="72"/>
      <c r="D322" s="72"/>
      <c r="E322" s="72"/>
      <c r="F322" s="72"/>
      <c r="G322" s="306"/>
      <c r="H322" s="306"/>
      <c r="I322" s="72">
        <v>3723</v>
      </c>
      <c r="J322" s="72">
        <v>22216</v>
      </c>
      <c r="K322" s="258">
        <f t="shared" si="70"/>
        <v>4654</v>
      </c>
      <c r="L322" s="258">
        <f t="shared" si="71"/>
        <v>27400</v>
      </c>
      <c r="M322" s="315">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8"/>
      <c r="AF322" s="309" t="s">
        <v>1798</v>
      </c>
      <c r="AG322" s="7" t="s">
        <v>1130</v>
      </c>
      <c r="AH322" s="72" t="s">
        <v>454</v>
      </c>
      <c r="AI322" s="7" t="s">
        <v>1130</v>
      </c>
      <c r="AJ322" s="7" t="s">
        <v>1130</v>
      </c>
      <c r="AK322" s="7" t="s">
        <v>1130</v>
      </c>
      <c r="AL322" s="7">
        <v>25969</v>
      </c>
      <c r="AM322" s="255">
        <v>42710</v>
      </c>
      <c r="AN322" s="258">
        <v>178</v>
      </c>
      <c r="AO322" s="306">
        <v>194</v>
      </c>
      <c r="AP322" s="306" t="str">
        <f t="shared" si="74"/>
        <v>FLOW</v>
      </c>
      <c r="AQ322" s="306"/>
      <c r="AR322" s="306"/>
      <c r="AS322" s="306"/>
      <c r="AT322" s="306"/>
      <c r="AU322" s="72" t="s">
        <v>944</v>
      </c>
      <c r="AV322" s="310" t="s">
        <v>1651</v>
      </c>
      <c r="AW322" s="304" t="s">
        <v>99</v>
      </c>
      <c r="AX322" s="311">
        <v>45457</v>
      </c>
      <c r="AY322" s="72">
        <v>30</v>
      </c>
      <c r="AZ322" s="72" t="s">
        <v>1743</v>
      </c>
      <c r="BA322" s="7" t="s">
        <v>3513</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1117</v>
      </c>
      <c r="EU322" s="7" t="s">
        <v>2661</v>
      </c>
      <c r="EV322" s="7" t="s">
        <v>1111</v>
      </c>
      <c r="EW322" s="7" t="s">
        <v>1809</v>
      </c>
      <c r="EX322" s="183" t="s">
        <v>1939</v>
      </c>
      <c r="EY322" s="313">
        <v>46177</v>
      </c>
      <c r="EZ322" s="313"/>
      <c r="FA322" s="183"/>
      <c r="FB322" s="313"/>
      <c r="FC322" s="7"/>
      <c r="FD322" s="7" t="s">
        <v>3290</v>
      </c>
      <c r="FE322" s="7">
        <f t="shared" si="77"/>
        <v>4654</v>
      </c>
      <c r="FF322" s="72">
        <f t="shared" si="78"/>
        <v>27400</v>
      </c>
      <c r="FG322" t="s">
        <v>3516</v>
      </c>
    </row>
    <row r="323" spans="1:163" ht="17.25">
      <c r="A323" s="72">
        <v>461404386</v>
      </c>
      <c r="B323" s="304" t="s">
        <v>787</v>
      </c>
      <c r="C323" s="72"/>
      <c r="D323" s="72"/>
      <c r="E323" s="72"/>
      <c r="F323" s="72"/>
      <c r="G323" s="306"/>
      <c r="H323" s="306"/>
      <c r="I323" s="72">
        <v>3667</v>
      </c>
      <c r="J323" s="72">
        <v>18330</v>
      </c>
      <c r="K323" s="258">
        <f t="shared" si="70"/>
        <v>4313</v>
      </c>
      <c r="L323" s="258">
        <f t="shared" si="71"/>
        <v>22949</v>
      </c>
      <c r="M323" s="315">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3532</v>
      </c>
      <c r="AC323" s="72"/>
      <c r="AD323" s="72" t="s">
        <v>3022</v>
      </c>
      <c r="AE323" s="308"/>
      <c r="AF323" s="309" t="s">
        <v>1798</v>
      </c>
      <c r="AG323" s="7" t="s">
        <v>1130</v>
      </c>
      <c r="AH323" s="72" t="s">
        <v>781</v>
      </c>
      <c r="AI323" s="7" t="s">
        <v>1130</v>
      </c>
      <c r="AJ323" s="7" t="s">
        <v>1130</v>
      </c>
      <c r="AK323" s="7" t="s">
        <v>1130</v>
      </c>
      <c r="AL323" s="7">
        <v>21231</v>
      </c>
      <c r="AM323" s="255">
        <v>42600.59</v>
      </c>
      <c r="AN323" s="258">
        <v>147</v>
      </c>
      <c r="AO323" s="306">
        <v>163</v>
      </c>
      <c r="AP323" s="306" t="str">
        <f t="shared" si="74"/>
        <v>FLOW</v>
      </c>
      <c r="AQ323" s="306"/>
      <c r="AR323" s="306"/>
      <c r="AS323" s="306"/>
      <c r="AT323" s="306"/>
      <c r="AU323" s="72" t="s">
        <v>944</v>
      </c>
      <c r="AV323" s="310" t="s">
        <v>788</v>
      </c>
      <c r="AW323" s="304" t="s">
        <v>25</v>
      </c>
      <c r="AX323" s="311">
        <v>45297</v>
      </c>
      <c r="AY323" s="72">
        <v>36</v>
      </c>
      <c r="AZ323" s="72" t="s">
        <v>1743</v>
      </c>
      <c r="BA323" s="7" t="s">
        <v>3513</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1117</v>
      </c>
      <c r="EU323" s="7" t="s">
        <v>2662</v>
      </c>
      <c r="EV323" s="7" t="s">
        <v>1111</v>
      </c>
      <c r="EW323" s="7" t="s">
        <v>1804</v>
      </c>
      <c r="EX323" s="183" t="s">
        <v>1812</v>
      </c>
      <c r="EY323" s="313">
        <v>46178</v>
      </c>
      <c r="EZ323" s="313"/>
      <c r="FA323" s="183"/>
      <c r="FB323" s="313"/>
      <c r="FC323" s="7"/>
      <c r="FD323" s="7" t="s">
        <v>3291</v>
      </c>
      <c r="FE323" s="7">
        <f t="shared" si="77"/>
        <v>4313</v>
      </c>
      <c r="FF323" s="72">
        <f t="shared" si="78"/>
        <v>22949</v>
      </c>
      <c r="FG323" t="s">
        <v>3516</v>
      </c>
    </row>
    <row r="324" spans="1:163" ht="17.25">
      <c r="A324" s="72">
        <v>462821869</v>
      </c>
      <c r="B324" s="304" t="s">
        <v>2110</v>
      </c>
      <c r="C324" s="72" t="s">
        <v>1776</v>
      </c>
      <c r="D324" s="72" t="s">
        <v>3618</v>
      </c>
      <c r="E324" s="72">
        <v>4000</v>
      </c>
      <c r="F324" s="72"/>
      <c r="G324" s="306"/>
      <c r="H324" s="306"/>
      <c r="I324" s="72">
        <v>3696</v>
      </c>
      <c r="J324" s="72">
        <v>2748</v>
      </c>
      <c r="K324" s="258">
        <f t="shared" si="70"/>
        <v>2819</v>
      </c>
      <c r="L324" s="258">
        <f t="shared" si="71"/>
        <v>2579</v>
      </c>
      <c r="M324" s="307">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8"/>
      <c r="AF324" s="309"/>
      <c r="AG324" s="7"/>
      <c r="AH324" s="72" t="s">
        <v>457</v>
      </c>
      <c r="AI324" s="7"/>
      <c r="AJ324" s="7"/>
      <c r="AK324" s="7"/>
      <c r="AL324" s="7">
        <v>8991</v>
      </c>
      <c r="AM324" s="255">
        <v>42390</v>
      </c>
      <c r="AN324" s="258">
        <v>27</v>
      </c>
      <c r="AO324" s="306">
        <v>43</v>
      </c>
      <c r="AP324" s="306" t="str">
        <f t="shared" si="74"/>
        <v>FLOW</v>
      </c>
      <c r="AQ324" s="306"/>
      <c r="AR324" s="306"/>
      <c r="AS324" s="306"/>
      <c r="AT324" s="306"/>
      <c r="AU324" s="72" t="s">
        <v>1130</v>
      </c>
      <c r="AV324" s="310" t="s">
        <v>2255</v>
      </c>
      <c r="AW324" s="304" t="s">
        <v>130</v>
      </c>
      <c r="AX324" s="311">
        <v>45419</v>
      </c>
      <c r="AY324" s="72">
        <v>36</v>
      </c>
      <c r="AZ324" s="72" t="s">
        <v>2058</v>
      </c>
      <c r="BA324" s="7" t="s">
        <v>3514</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1112</v>
      </c>
      <c r="EU324" s="7" t="s">
        <v>2663</v>
      </c>
      <c r="EV324" s="7" t="s">
        <v>1111</v>
      </c>
      <c r="EW324" s="7" t="e">
        <v>#N/A</v>
      </c>
      <c r="EX324" s="183" t="e">
        <v>#N/A</v>
      </c>
      <c r="EY324" s="313" t="e">
        <v>#N/A</v>
      </c>
      <c r="EZ324" s="313"/>
      <c r="FA324" s="183"/>
      <c r="FB324" s="313"/>
      <c r="FC324" s="7"/>
      <c r="FD324" s="7" t="s">
        <v>3250</v>
      </c>
      <c r="FE324" s="7">
        <f t="shared" si="77"/>
        <v>2819</v>
      </c>
      <c r="FF324" s="72">
        <f t="shared" si="78"/>
        <v>6579</v>
      </c>
      <c r="FG324" t="s">
        <v>3517</v>
      </c>
    </row>
    <row r="325" spans="1:163" ht="17.25">
      <c r="A325" s="72">
        <v>462852715</v>
      </c>
      <c r="B325" s="304" t="s">
        <v>1374</v>
      </c>
      <c r="C325" s="72" t="s">
        <v>1776</v>
      </c>
      <c r="D325" s="72" t="s">
        <v>3555</v>
      </c>
      <c r="E325" s="72">
        <v>10000</v>
      </c>
      <c r="F325" s="72"/>
      <c r="G325" s="306"/>
      <c r="H325" s="306"/>
      <c r="I325" s="72">
        <v>3392</v>
      </c>
      <c r="J325" s="72">
        <v>6779</v>
      </c>
      <c r="K325" s="258">
        <f t="shared" si="70"/>
        <v>3511</v>
      </c>
      <c r="L325" s="258">
        <f t="shared" si="71"/>
        <v>409</v>
      </c>
      <c r="M325" s="315">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8"/>
      <c r="AF325" s="309" t="s">
        <v>1130</v>
      </c>
      <c r="AG325" s="7" t="s">
        <v>1130</v>
      </c>
      <c r="AH325" s="72" t="s">
        <v>315</v>
      </c>
      <c r="AI325" s="7" t="s">
        <v>1130</v>
      </c>
      <c r="AJ325" s="7" t="s">
        <v>1130</v>
      </c>
      <c r="AK325" s="7" t="s">
        <v>1130</v>
      </c>
      <c r="AL325" s="7">
        <v>13190</v>
      </c>
      <c r="AM325" s="255">
        <v>42049</v>
      </c>
      <c r="AN325" s="258">
        <v>57</v>
      </c>
      <c r="AO325" s="306">
        <v>73</v>
      </c>
      <c r="AP325" s="306" t="str">
        <f t="shared" si="74"/>
        <v>FLOW</v>
      </c>
      <c r="AQ325" s="306"/>
      <c r="AR325" s="306"/>
      <c r="AS325" s="306"/>
      <c r="AT325" s="306"/>
      <c r="AU325" s="72" t="s">
        <v>1794</v>
      </c>
      <c r="AV325" s="310"/>
      <c r="AW325" s="304" t="s">
        <v>54</v>
      </c>
      <c r="AX325" s="311">
        <v>45422</v>
      </c>
      <c r="AY325" s="72">
        <v>36</v>
      </c>
      <c r="AZ325" s="72" t="s">
        <v>1743</v>
      </c>
      <c r="BA325" s="7" t="s">
        <v>3514</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1125</v>
      </c>
      <c r="EU325" s="7" t="s">
        <v>2664</v>
      </c>
      <c r="EV325" s="7" t="s">
        <v>1111</v>
      </c>
      <c r="EW325" s="7" t="s">
        <v>1830</v>
      </c>
      <c r="EX325" s="183" t="s">
        <v>1875</v>
      </c>
      <c r="EY325" s="313">
        <v>46178</v>
      </c>
      <c r="EZ325" s="313"/>
      <c r="FA325" s="183"/>
      <c r="FB325" s="313"/>
      <c r="FC325" s="7"/>
      <c r="FD325" s="7" t="s">
        <v>3051</v>
      </c>
      <c r="FE325" s="7">
        <f t="shared" si="77"/>
        <v>3511</v>
      </c>
      <c r="FF325" s="72">
        <f t="shared" si="78"/>
        <v>10409</v>
      </c>
      <c r="FG325" t="s">
        <v>3516</v>
      </c>
    </row>
    <row r="326" spans="1:163" ht="17.25">
      <c r="A326" s="72">
        <v>459192730</v>
      </c>
      <c r="B326" s="304" t="s">
        <v>596</v>
      </c>
      <c r="C326" s="72"/>
      <c r="D326" s="72"/>
      <c r="E326" s="72"/>
      <c r="F326" s="72"/>
      <c r="G326" s="306"/>
      <c r="H326" s="306"/>
      <c r="I326" s="72">
        <v>8859</v>
      </c>
      <c r="J326" s="72">
        <v>16375</v>
      </c>
      <c r="K326" s="258">
        <f t="shared" si="70"/>
        <v>7874</v>
      </c>
      <c r="L326" s="258">
        <f t="shared" si="71"/>
        <v>25862</v>
      </c>
      <c r="M326" s="315">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8"/>
      <c r="AF326" s="309" t="s">
        <v>1130</v>
      </c>
      <c r="AG326" s="7" t="s">
        <v>1130</v>
      </c>
      <c r="AH326" s="72" t="s">
        <v>597</v>
      </c>
      <c r="AI326" s="7" t="s">
        <v>1130</v>
      </c>
      <c r="AJ326" s="7" t="s">
        <v>1130</v>
      </c>
      <c r="AK326" s="7" t="s">
        <v>1130</v>
      </c>
      <c r="AL326" s="7">
        <v>18983</v>
      </c>
      <c r="AM326" s="255">
        <v>41942</v>
      </c>
      <c r="AN326" s="258">
        <v>57</v>
      </c>
      <c r="AO326" s="306">
        <v>73</v>
      </c>
      <c r="AP326" s="306" t="str">
        <f t="shared" si="74"/>
        <v>FLOW</v>
      </c>
      <c r="AQ326" s="306"/>
      <c r="AR326" s="306"/>
      <c r="AS326" s="306"/>
      <c r="AT326" s="306"/>
      <c r="AU326" s="72" t="s">
        <v>1794</v>
      </c>
      <c r="AV326" s="310" t="s">
        <v>598</v>
      </c>
      <c r="AW326" s="304" t="s">
        <v>118</v>
      </c>
      <c r="AX326" s="311">
        <v>45138</v>
      </c>
      <c r="AY326" s="72">
        <v>36</v>
      </c>
      <c r="AZ326" s="72" t="s">
        <v>1743</v>
      </c>
      <c r="BA326" s="7" t="s">
        <v>3513</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1124</v>
      </c>
      <c r="EU326" s="7" t="s">
        <v>2665</v>
      </c>
      <c r="EV326" s="7" t="s">
        <v>1111</v>
      </c>
      <c r="EW326" s="7" t="s">
        <v>1809</v>
      </c>
      <c r="EX326" s="183" t="s">
        <v>1953</v>
      </c>
      <c r="EY326" s="313">
        <v>46177</v>
      </c>
      <c r="EZ326" s="313"/>
      <c r="FA326" s="183"/>
      <c r="FB326" s="313"/>
      <c r="FC326" s="7"/>
      <c r="FD326" s="7" t="s">
        <v>3292</v>
      </c>
      <c r="FE326" s="7">
        <f t="shared" si="77"/>
        <v>7874</v>
      </c>
      <c r="FF326" s="72">
        <f t="shared" si="78"/>
        <v>25862</v>
      </c>
      <c r="FG326" t="s">
        <v>3516</v>
      </c>
    </row>
    <row r="327" spans="1:163" ht="17.25">
      <c r="A327" s="72">
        <v>462919078</v>
      </c>
      <c r="B327" s="304" t="s">
        <v>979</v>
      </c>
      <c r="C327" s="72"/>
      <c r="D327" s="72"/>
      <c r="E327" s="72"/>
      <c r="F327" s="72"/>
      <c r="G327" s="306"/>
      <c r="H327" s="306"/>
      <c r="I327" s="72">
        <v>2908</v>
      </c>
      <c r="J327" s="72">
        <v>14540</v>
      </c>
      <c r="K327" s="258">
        <f t="shared" si="70"/>
        <v>961</v>
      </c>
      <c r="L327" s="258">
        <f t="shared" si="71"/>
        <v>18688</v>
      </c>
      <c r="M327" s="315">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8"/>
      <c r="AF327" s="309" t="s">
        <v>1798</v>
      </c>
      <c r="AG327" s="7" t="s">
        <v>1130</v>
      </c>
      <c r="AH327" s="72" t="s">
        <v>84</v>
      </c>
      <c r="AI327" s="7" t="s">
        <v>1130</v>
      </c>
      <c r="AJ327" s="7" t="s">
        <v>1130</v>
      </c>
      <c r="AK327" s="7" t="s">
        <v>1130</v>
      </c>
      <c r="AL327" s="7">
        <v>18201</v>
      </c>
      <c r="AM327" s="255">
        <v>41846</v>
      </c>
      <c r="AN327" s="258">
        <v>178</v>
      </c>
      <c r="AO327" s="306">
        <v>194</v>
      </c>
      <c r="AP327" s="306" t="str">
        <f t="shared" si="74"/>
        <v>FLOW</v>
      </c>
      <c r="AQ327" s="306"/>
      <c r="AR327" s="306"/>
      <c r="AS327" s="306"/>
      <c r="AT327" s="306"/>
      <c r="AU327" s="72" t="s">
        <v>944</v>
      </c>
      <c r="AV327" s="310"/>
      <c r="AW327" s="304" t="s">
        <v>54</v>
      </c>
      <c r="AX327" s="311">
        <v>45428</v>
      </c>
      <c r="AY327" s="72">
        <v>36</v>
      </c>
      <c r="AZ327" s="72" t="s">
        <v>1743</v>
      </c>
      <c r="BA327" s="7" t="s">
        <v>3513</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1120</v>
      </c>
      <c r="EU327" s="7" t="s">
        <v>2666</v>
      </c>
      <c r="EV327" s="7" t="s">
        <v>1111</v>
      </c>
      <c r="EW327" s="7" t="s">
        <v>1830</v>
      </c>
      <c r="EX327" s="183" t="s">
        <v>1954</v>
      </c>
      <c r="EY327" s="313">
        <v>46181</v>
      </c>
      <c r="EZ327" s="313"/>
      <c r="FA327" s="183"/>
      <c r="FB327" s="313"/>
      <c r="FC327" s="7"/>
      <c r="FD327" s="7" t="s">
        <v>3293</v>
      </c>
      <c r="FE327" s="7">
        <f t="shared" si="77"/>
        <v>961</v>
      </c>
      <c r="FF327" s="72">
        <f t="shared" si="78"/>
        <v>18688</v>
      </c>
      <c r="FG327" t="s">
        <v>3516</v>
      </c>
    </row>
    <row r="328" spans="1:163" ht="17.25">
      <c r="A328" s="72">
        <v>462856016</v>
      </c>
      <c r="B328" s="304" t="s">
        <v>52</v>
      </c>
      <c r="C328" s="72" t="s">
        <v>1778</v>
      </c>
      <c r="D328" s="72" t="s">
        <v>3017</v>
      </c>
      <c r="E328" s="72">
        <v>3500</v>
      </c>
      <c r="F328" s="72"/>
      <c r="G328" s="306"/>
      <c r="H328" s="306"/>
      <c r="I328" s="72">
        <v>3235</v>
      </c>
      <c r="J328" s="72">
        <v>9394</v>
      </c>
      <c r="K328" s="258">
        <f t="shared" si="70"/>
        <v>3457</v>
      </c>
      <c r="L328" s="258">
        <f t="shared" si="71"/>
        <v>9894</v>
      </c>
      <c r="M328" s="315">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8"/>
      <c r="AF328" s="309" t="s">
        <v>1798</v>
      </c>
      <c r="AG328" s="7" t="s">
        <v>1130</v>
      </c>
      <c r="AH328" s="72" t="s">
        <v>49</v>
      </c>
      <c r="AI328" s="7" t="s">
        <v>1130</v>
      </c>
      <c r="AJ328" s="7" t="s">
        <v>1130</v>
      </c>
      <c r="AK328" s="7" t="s">
        <v>1130</v>
      </c>
      <c r="AL328" s="7">
        <v>16227</v>
      </c>
      <c r="AM328" s="255">
        <v>41825</v>
      </c>
      <c r="AN328" s="258">
        <v>88</v>
      </c>
      <c r="AO328" s="306">
        <v>73</v>
      </c>
      <c r="AP328" s="306" t="str">
        <f t="shared" si="74"/>
        <v>STABLE</v>
      </c>
      <c r="AQ328" s="306"/>
      <c r="AR328" s="306"/>
      <c r="AS328" s="306"/>
      <c r="AT328" s="306"/>
      <c r="AU328" s="72" t="s">
        <v>944</v>
      </c>
      <c r="AV328" s="310" t="s">
        <v>53</v>
      </c>
      <c r="AW328" s="304" t="s">
        <v>54</v>
      </c>
      <c r="AX328" s="311">
        <v>45422</v>
      </c>
      <c r="AY328" s="72">
        <v>36</v>
      </c>
      <c r="AZ328" s="72" t="s">
        <v>1743</v>
      </c>
      <c r="BA328" s="7" t="s">
        <v>3514</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3</v>
      </c>
      <c r="ES328" s="72">
        <f t="shared" si="76"/>
        <v>1</v>
      </c>
      <c r="ET328" s="72" t="s">
        <v>1113</v>
      </c>
      <c r="EU328" s="7" t="s">
        <v>2667</v>
      </c>
      <c r="EV328" s="7" t="s">
        <v>1111</v>
      </c>
      <c r="EW328" s="7" t="s">
        <v>1807</v>
      </c>
      <c r="EX328" s="183" t="s">
        <v>1955</v>
      </c>
      <c r="EY328" s="313">
        <v>46189</v>
      </c>
      <c r="EZ328" s="313"/>
      <c r="FA328" s="183"/>
      <c r="FB328" s="313"/>
      <c r="FC328" s="7"/>
      <c r="FD328" s="7" t="s">
        <v>3294</v>
      </c>
      <c r="FE328" s="7">
        <f t="shared" si="77"/>
        <v>3457</v>
      </c>
      <c r="FF328" s="72">
        <f t="shared" si="78"/>
        <v>13394</v>
      </c>
      <c r="FG328" t="s">
        <v>3516</v>
      </c>
    </row>
    <row r="329" spans="1:163" ht="17.25">
      <c r="A329" s="72">
        <v>136615657</v>
      </c>
      <c r="B329" s="304" t="s">
        <v>2068</v>
      </c>
      <c r="C329" s="72"/>
      <c r="D329" s="72"/>
      <c r="E329" s="72"/>
      <c r="F329" s="72"/>
      <c r="G329" s="306"/>
      <c r="H329" s="306"/>
      <c r="I329" s="72">
        <v>2461</v>
      </c>
      <c r="J329" s="72">
        <v>2430</v>
      </c>
      <c r="K329" s="258">
        <f t="shared" si="70"/>
        <v>2471</v>
      </c>
      <c r="L329" s="258">
        <f t="shared" si="71"/>
        <v>4973</v>
      </c>
      <c r="M329" s="307">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8"/>
      <c r="AF329" s="309"/>
      <c r="AG329" s="7"/>
      <c r="AH329" s="72" t="s">
        <v>2182</v>
      </c>
      <c r="AI329" s="7"/>
      <c r="AJ329" s="7"/>
      <c r="AK329" s="7"/>
      <c r="AL329" s="7">
        <v>3371</v>
      </c>
      <c r="AM329" s="255">
        <v>41650.959999999999</v>
      </c>
      <c r="AN329" s="258">
        <v>26</v>
      </c>
      <c r="AO329" s="306">
        <v>42</v>
      </c>
      <c r="AP329" s="306" t="str">
        <f t="shared" si="74"/>
        <v>FLOW</v>
      </c>
      <c r="AQ329" s="306"/>
      <c r="AR329" s="306"/>
      <c r="AS329" s="306"/>
      <c r="AT329" s="306"/>
      <c r="AU329" s="72" t="s">
        <v>1130</v>
      </c>
      <c r="AV329" s="310" t="s">
        <v>2214</v>
      </c>
      <c r="AW329" s="304" t="s">
        <v>401</v>
      </c>
      <c r="AX329" s="311">
        <v>44902</v>
      </c>
      <c r="AY329" s="72">
        <v>60</v>
      </c>
      <c r="AZ329" s="72" t="s">
        <v>2058</v>
      </c>
      <c r="BA329" s="7" t="s">
        <v>3513</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1120</v>
      </c>
      <c r="EU329" s="7" t="s">
        <v>2668</v>
      </c>
      <c r="EV329" s="7" t="s">
        <v>1111</v>
      </c>
      <c r="EW329" s="7" t="s">
        <v>1804</v>
      </c>
      <c r="EX329" s="183" t="s">
        <v>1812</v>
      </c>
      <c r="EY329" s="313">
        <v>46186</v>
      </c>
      <c r="EZ329" s="313"/>
      <c r="FA329" s="183"/>
      <c r="FB329" s="313"/>
      <c r="FC329" s="7"/>
      <c r="FD329" s="7" t="s">
        <v>3295</v>
      </c>
      <c r="FE329" s="7">
        <f t="shared" si="77"/>
        <v>2471</v>
      </c>
      <c r="FF329" s="72">
        <f t="shared" si="78"/>
        <v>4973</v>
      </c>
      <c r="FG329" t="s">
        <v>3516</v>
      </c>
    </row>
    <row r="330" spans="1:163" ht="17.25">
      <c r="A330" s="72">
        <v>460835887</v>
      </c>
      <c r="B330" s="304" t="s">
        <v>344</v>
      </c>
      <c r="C330" s="72"/>
      <c r="D330" s="72"/>
      <c r="E330" s="72"/>
      <c r="F330" s="72"/>
      <c r="G330" s="306"/>
      <c r="H330" s="306" t="s">
        <v>3511</v>
      </c>
      <c r="I330" s="72">
        <v>3573</v>
      </c>
      <c r="J330" s="72">
        <v>20520</v>
      </c>
      <c r="K330" s="258">
        <f t="shared" si="70"/>
        <v>3851</v>
      </c>
      <c r="L330" s="258">
        <f t="shared" si="71"/>
        <v>25460</v>
      </c>
      <c r="M330" s="315">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8"/>
      <c r="AF330" s="309" t="s">
        <v>1798</v>
      </c>
      <c r="AG330" s="7" t="s">
        <v>1130</v>
      </c>
      <c r="AH330" s="72" t="s">
        <v>342</v>
      </c>
      <c r="AI330" s="7" t="s">
        <v>1130</v>
      </c>
      <c r="AJ330" s="7" t="s">
        <v>1130</v>
      </c>
      <c r="AK330" s="7" t="s">
        <v>1130</v>
      </c>
      <c r="AL330" s="7">
        <v>28016</v>
      </c>
      <c r="AM330" s="255">
        <v>41319</v>
      </c>
      <c r="AN330" s="258">
        <v>178</v>
      </c>
      <c r="AO330" s="306">
        <v>163</v>
      </c>
      <c r="AP330" s="306" t="str">
        <f t="shared" si="74"/>
        <v>STABLE</v>
      </c>
      <c r="AQ330" s="306"/>
      <c r="AR330" s="306"/>
      <c r="AS330" s="306"/>
      <c r="AT330" s="306"/>
      <c r="AU330" s="72" t="s">
        <v>944</v>
      </c>
      <c r="AV330" s="310" t="s">
        <v>345</v>
      </c>
      <c r="AW330" s="304" t="s">
        <v>80</v>
      </c>
      <c r="AX330" s="311">
        <v>45252</v>
      </c>
      <c r="AY330" s="72">
        <v>36</v>
      </c>
      <c r="AZ330" s="72" t="s">
        <v>1743</v>
      </c>
      <c r="BA330" s="7" t="s">
        <v>3513</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1117</v>
      </c>
      <c r="EU330" s="7" t="s">
        <v>2669</v>
      </c>
      <c r="EV330" s="7" t="s">
        <v>1111</v>
      </c>
      <c r="EW330" s="7" t="s">
        <v>1809</v>
      </c>
      <c r="EX330" s="183" t="s">
        <v>1939</v>
      </c>
      <c r="EY330" s="313">
        <v>46179</v>
      </c>
      <c r="EZ330" s="313"/>
      <c r="FA330" s="183"/>
      <c r="FB330" s="313"/>
      <c r="FC330" s="7"/>
      <c r="FD330" s="7" t="s">
        <v>3082</v>
      </c>
      <c r="FE330" s="7">
        <f t="shared" si="77"/>
        <v>3851</v>
      </c>
      <c r="FF330" s="72">
        <f t="shared" si="78"/>
        <v>25460</v>
      </c>
      <c r="FG330" t="s">
        <v>3516</v>
      </c>
    </row>
    <row r="331" spans="1:163" ht="17.25">
      <c r="A331" s="72">
        <v>465282350</v>
      </c>
      <c r="B331" s="304" t="s">
        <v>1369</v>
      </c>
      <c r="C331" s="72"/>
      <c r="D331" s="72"/>
      <c r="E331" s="72"/>
      <c r="F331" s="72"/>
      <c r="G331" s="306"/>
      <c r="H331" s="306"/>
      <c r="I331" s="72">
        <v>4043</v>
      </c>
      <c r="J331" s="72">
        <v>8086</v>
      </c>
      <c r="K331" s="258">
        <f t="shared" si="70"/>
        <v>4097</v>
      </c>
      <c r="L331" s="258">
        <f t="shared" si="71"/>
        <v>12291</v>
      </c>
      <c r="M331" s="315">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8"/>
      <c r="AF331" s="309" t="s">
        <v>1130</v>
      </c>
      <c r="AG331" s="7" t="s">
        <v>1130</v>
      </c>
      <c r="AH331" s="72" t="s">
        <v>1371</v>
      </c>
      <c r="AI331" s="7" t="s">
        <v>1130</v>
      </c>
      <c r="AJ331" s="7" t="s">
        <v>1130</v>
      </c>
      <c r="AK331" s="7" t="s">
        <v>1130</v>
      </c>
      <c r="AL331" s="7">
        <v>9490</v>
      </c>
      <c r="AM331" s="255">
        <v>41113</v>
      </c>
      <c r="AN331" s="258">
        <v>56</v>
      </c>
      <c r="AO331" s="306">
        <v>72</v>
      </c>
      <c r="AP331" s="306" t="str">
        <f t="shared" si="74"/>
        <v>FLOW</v>
      </c>
      <c r="AQ331" s="306"/>
      <c r="AR331" s="306"/>
      <c r="AS331" s="306"/>
      <c r="AT331" s="306"/>
      <c r="AU331" s="72" t="s">
        <v>1794</v>
      </c>
      <c r="AV331" s="310" t="s">
        <v>1370</v>
      </c>
      <c r="AW331" s="304" t="s">
        <v>136</v>
      </c>
      <c r="AX331" s="311">
        <v>45678</v>
      </c>
      <c r="AY331" s="72">
        <v>24</v>
      </c>
      <c r="AZ331" s="72" t="s">
        <v>1743</v>
      </c>
      <c r="BA331" s="7" t="s">
        <v>3513</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1114</v>
      </c>
      <c r="EU331" s="7" t="s">
        <v>2670</v>
      </c>
      <c r="EV331" s="7" t="s">
        <v>1111</v>
      </c>
      <c r="EW331" s="7" t="s">
        <v>1809</v>
      </c>
      <c r="EX331" s="183" t="s">
        <v>1841</v>
      </c>
      <c r="EY331" s="313">
        <v>46182</v>
      </c>
      <c r="EZ331" s="313"/>
      <c r="FA331" s="183"/>
      <c r="FB331" s="313"/>
      <c r="FC331" s="7" t="s">
        <v>3623</v>
      </c>
      <c r="FD331" s="7" t="s">
        <v>3296</v>
      </c>
      <c r="FE331" s="7">
        <f t="shared" si="77"/>
        <v>4097</v>
      </c>
      <c r="FF331" s="72">
        <f t="shared" si="78"/>
        <v>12291</v>
      </c>
      <c r="FG331" t="s">
        <v>3516</v>
      </c>
    </row>
    <row r="332" spans="1:163" ht="17.25">
      <c r="A332" s="72">
        <v>135050716</v>
      </c>
      <c r="B332" s="304" t="s">
        <v>875</v>
      </c>
      <c r="C332" s="72" t="s">
        <v>1776</v>
      </c>
      <c r="D332" s="72" t="s">
        <v>3555</v>
      </c>
      <c r="E332" s="72">
        <v>6140</v>
      </c>
      <c r="F332" s="72"/>
      <c r="G332" s="306"/>
      <c r="H332" s="306"/>
      <c r="I332" s="72">
        <v>6140</v>
      </c>
      <c r="J332" s="72">
        <v>5436</v>
      </c>
      <c r="K332" s="258">
        <f t="shared" si="70"/>
        <v>5547</v>
      </c>
      <c r="L332" s="258">
        <f t="shared" si="71"/>
        <v>5656</v>
      </c>
      <c r="M332" s="307">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8"/>
      <c r="AF332" s="309" t="s">
        <v>1130</v>
      </c>
      <c r="AG332" s="7" t="s">
        <v>1130</v>
      </c>
      <c r="AH332" s="72" t="s">
        <v>876</v>
      </c>
      <c r="AI332" s="7" t="s">
        <v>1130</v>
      </c>
      <c r="AJ332" s="7" t="s">
        <v>1130</v>
      </c>
      <c r="AK332" s="7" t="s">
        <v>1130</v>
      </c>
      <c r="AL332" s="7">
        <v>11847</v>
      </c>
      <c r="AM332" s="255">
        <v>40640.980000000003</v>
      </c>
      <c r="AN332" s="258">
        <v>27</v>
      </c>
      <c r="AO332" s="306">
        <v>43</v>
      </c>
      <c r="AP332" s="306" t="str">
        <f t="shared" si="74"/>
        <v>FLOW</v>
      </c>
      <c r="AQ332" s="306"/>
      <c r="AR332" s="306"/>
      <c r="AS332" s="306"/>
      <c r="AT332" s="306"/>
      <c r="AU332" s="72" t="s">
        <v>944</v>
      </c>
      <c r="AV332" s="310" t="s">
        <v>877</v>
      </c>
      <c r="AW332" s="304" t="s">
        <v>878</v>
      </c>
      <c r="AX332" s="311">
        <v>44862</v>
      </c>
      <c r="AY332" s="72">
        <v>48</v>
      </c>
      <c r="AZ332" s="72" t="s">
        <v>1743</v>
      </c>
      <c r="BA332" s="7" t="s">
        <v>3514</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1126</v>
      </c>
      <c r="EU332" s="7" t="s">
        <v>2671</v>
      </c>
      <c r="EV332" s="7" t="s">
        <v>1111</v>
      </c>
      <c r="EW332" s="7" t="s">
        <v>1802</v>
      </c>
      <c r="EX332" s="183" t="s">
        <v>1871</v>
      </c>
      <c r="EY332" s="313">
        <v>46178</v>
      </c>
      <c r="EZ332" s="313"/>
      <c r="FA332" s="183"/>
      <c r="FB332" s="313"/>
      <c r="FC332" s="7"/>
      <c r="FD332" s="7" t="s">
        <v>3297</v>
      </c>
      <c r="FE332" s="7">
        <f t="shared" si="77"/>
        <v>5547</v>
      </c>
      <c r="FF332" s="72">
        <f t="shared" si="78"/>
        <v>11796</v>
      </c>
      <c r="FG332" t="s">
        <v>3516</v>
      </c>
    </row>
    <row r="333" spans="1:163" ht="17.25">
      <c r="A333" s="72">
        <v>460116654</v>
      </c>
      <c r="B333" s="304" t="s">
        <v>1542</v>
      </c>
      <c r="C333" s="72" t="s">
        <v>1778</v>
      </c>
      <c r="D333" s="72" t="s">
        <v>3017</v>
      </c>
      <c r="E333" s="72">
        <v>7100</v>
      </c>
      <c r="F333" s="72"/>
      <c r="G333" s="306"/>
      <c r="H333" s="306"/>
      <c r="I333" s="72">
        <v>7015</v>
      </c>
      <c r="J333" s="72">
        <v>7015</v>
      </c>
      <c r="K333" s="258">
        <f t="shared" si="70"/>
        <v>7069</v>
      </c>
      <c r="L333" s="258">
        <f t="shared" si="71"/>
        <v>7062</v>
      </c>
      <c r="M333" s="307">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8"/>
      <c r="AF333" s="309" t="s">
        <v>1130</v>
      </c>
      <c r="AG333" s="7" t="s">
        <v>1130</v>
      </c>
      <c r="AH333" s="72" t="s">
        <v>708</v>
      </c>
      <c r="AI333" s="7" t="s">
        <v>1130</v>
      </c>
      <c r="AJ333" s="7" t="s">
        <v>1130</v>
      </c>
      <c r="AK333" s="7" t="s">
        <v>1130</v>
      </c>
      <c r="AL333" s="7">
        <v>13118</v>
      </c>
      <c r="AM333" s="255">
        <v>40509.9</v>
      </c>
      <c r="AN333" s="258">
        <v>27</v>
      </c>
      <c r="AO333" s="306">
        <v>12</v>
      </c>
      <c r="AP333" s="306" t="str">
        <f t="shared" si="74"/>
        <v>STABLE</v>
      </c>
      <c r="AQ333" s="306"/>
      <c r="AR333" s="306"/>
      <c r="AS333" s="306"/>
      <c r="AT333" s="306"/>
      <c r="AU333" s="72" t="s">
        <v>1794</v>
      </c>
      <c r="AV333" s="310" t="s">
        <v>1652</v>
      </c>
      <c r="AW333" s="304" t="s">
        <v>645</v>
      </c>
      <c r="AX333" s="311">
        <v>45212</v>
      </c>
      <c r="AY333" s="72">
        <v>36</v>
      </c>
      <c r="AZ333" s="72" t="s">
        <v>1743</v>
      </c>
      <c r="BA333" s="7" t="s">
        <v>3513</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1128</v>
      </c>
      <c r="EU333" s="7" t="s">
        <v>2672</v>
      </c>
      <c r="EV333" s="7" t="s">
        <v>1111</v>
      </c>
      <c r="EW333" s="7" t="s">
        <v>1807</v>
      </c>
      <c r="EX333" s="183" t="s">
        <v>1956</v>
      </c>
      <c r="EY333" s="313">
        <v>46183</v>
      </c>
      <c r="EZ333" s="313"/>
      <c r="FA333" s="183"/>
      <c r="FB333" s="313"/>
      <c r="FC333" s="7"/>
      <c r="FD333" s="7" t="s">
        <v>3298</v>
      </c>
      <c r="FE333" s="7">
        <f t="shared" si="77"/>
        <v>7069</v>
      </c>
      <c r="FF333" s="72">
        <f t="shared" si="78"/>
        <v>14162</v>
      </c>
      <c r="FG333" t="s">
        <v>3516</v>
      </c>
    </row>
    <row r="334" spans="1:163" ht="17.25">
      <c r="A334" s="72">
        <v>458806785</v>
      </c>
      <c r="B334" s="304" t="s">
        <v>69</v>
      </c>
      <c r="C334" s="72" t="s">
        <v>1776</v>
      </c>
      <c r="D334" s="72" t="s">
        <v>3018</v>
      </c>
      <c r="E334" s="72">
        <v>5200</v>
      </c>
      <c r="F334" s="72"/>
      <c r="G334" s="306"/>
      <c r="H334" s="306"/>
      <c r="I334" s="72">
        <v>4591</v>
      </c>
      <c r="J334" s="72">
        <v>6563</v>
      </c>
      <c r="K334" s="258">
        <f t="shared" si="70"/>
        <v>2227</v>
      </c>
      <c r="L334" s="258">
        <f t="shared" si="71"/>
        <v>6195</v>
      </c>
      <c r="M334" s="315">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8"/>
      <c r="AF334" s="309" t="s">
        <v>1130</v>
      </c>
      <c r="AG334" s="7" t="s">
        <v>1130</v>
      </c>
      <c r="AH334" s="72" t="s">
        <v>65</v>
      </c>
      <c r="AI334" s="7" t="s">
        <v>1130</v>
      </c>
      <c r="AJ334" s="7" t="s">
        <v>1130</v>
      </c>
      <c r="AK334" s="7" t="s">
        <v>1130</v>
      </c>
      <c r="AL334" s="7">
        <v>12218</v>
      </c>
      <c r="AM334" s="255">
        <v>40474</v>
      </c>
      <c r="AN334" s="258">
        <v>57</v>
      </c>
      <c r="AO334" s="306">
        <v>43</v>
      </c>
      <c r="AP334" s="306" t="str">
        <f t="shared" si="74"/>
        <v>STABLE</v>
      </c>
      <c r="AQ334" s="306"/>
      <c r="AR334" s="306"/>
      <c r="AS334" s="306"/>
      <c r="AT334" s="306"/>
      <c r="AU334" s="72" t="s">
        <v>944</v>
      </c>
      <c r="AV334" s="310" t="s">
        <v>70</v>
      </c>
      <c r="AW334" s="304" t="s">
        <v>71</v>
      </c>
      <c r="AX334" s="311">
        <v>45110</v>
      </c>
      <c r="AY334" s="72">
        <v>42</v>
      </c>
      <c r="AZ334" s="72" t="s">
        <v>1743</v>
      </c>
      <c r="BA334" s="7" t="s">
        <v>3513</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1119</v>
      </c>
      <c r="EU334" s="7" t="s">
        <v>2673</v>
      </c>
      <c r="EV334" s="7" t="s">
        <v>1111</v>
      </c>
      <c r="EW334" s="7" t="s">
        <v>1804</v>
      </c>
      <c r="EX334" s="183" t="s">
        <v>1812</v>
      </c>
      <c r="EY334" s="313">
        <v>46189</v>
      </c>
      <c r="EZ334" s="313"/>
      <c r="FA334" s="183"/>
      <c r="FB334" s="313"/>
      <c r="FC334" s="7"/>
      <c r="FD334" s="7" t="s">
        <v>3222</v>
      </c>
      <c r="FE334" s="7">
        <f t="shared" si="77"/>
        <v>2227</v>
      </c>
      <c r="FF334" s="72">
        <f t="shared" si="78"/>
        <v>11395</v>
      </c>
      <c r="FG334" t="s">
        <v>3517</v>
      </c>
    </row>
    <row r="335" spans="1:163" ht="17.25">
      <c r="A335" s="72">
        <v>462516053</v>
      </c>
      <c r="B335" s="304" t="s">
        <v>892</v>
      </c>
      <c r="C335" s="72" t="s">
        <v>1776</v>
      </c>
      <c r="D335" s="72" t="s">
        <v>1743</v>
      </c>
      <c r="E335" s="72">
        <v>3308</v>
      </c>
      <c r="F335" s="72"/>
      <c r="G335" s="306"/>
      <c r="H335" s="306"/>
      <c r="I335" s="72">
        <v>3305</v>
      </c>
      <c r="J335" s="72">
        <v>9912</v>
      </c>
      <c r="K335" s="258">
        <f t="shared" si="70"/>
        <v>3863</v>
      </c>
      <c r="L335" s="258">
        <f t="shared" si="71"/>
        <v>10468</v>
      </c>
      <c r="M335" s="315">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8"/>
      <c r="AF335" s="309" t="s">
        <v>1798</v>
      </c>
      <c r="AG335" s="7" t="s">
        <v>1130</v>
      </c>
      <c r="AH335" s="72" t="s">
        <v>890</v>
      </c>
      <c r="AI335" s="7" t="s">
        <v>1130</v>
      </c>
      <c r="AJ335" s="7" t="s">
        <v>1130</v>
      </c>
      <c r="AK335" s="7" t="s">
        <v>1130</v>
      </c>
      <c r="AL335" s="7">
        <v>14523</v>
      </c>
      <c r="AM335" s="255">
        <v>40184</v>
      </c>
      <c r="AN335" s="258">
        <v>88</v>
      </c>
      <c r="AO335" s="306">
        <v>73</v>
      </c>
      <c r="AP335" s="306" t="str">
        <f t="shared" si="74"/>
        <v>STABLE</v>
      </c>
      <c r="AQ335" s="306"/>
      <c r="AR335" s="306"/>
      <c r="AS335" s="306"/>
      <c r="AT335" s="306"/>
      <c r="AU335" s="72" t="s">
        <v>1794</v>
      </c>
      <c r="AV335" s="310" t="s">
        <v>893</v>
      </c>
      <c r="AW335" s="304" t="s">
        <v>25</v>
      </c>
      <c r="AX335" s="311">
        <v>45392</v>
      </c>
      <c r="AY335" s="72">
        <v>36</v>
      </c>
      <c r="AZ335" s="72" t="s">
        <v>1743</v>
      </c>
      <c r="BA335" s="7" t="s">
        <v>3513</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1127</v>
      </c>
      <c r="EU335" s="7" t="s">
        <v>2674</v>
      </c>
      <c r="EV335" s="7" t="s">
        <v>1111</v>
      </c>
      <c r="EW335" s="7" t="s">
        <v>1830</v>
      </c>
      <c r="EX335" s="183" t="s">
        <v>1891</v>
      </c>
      <c r="EY335" s="313">
        <v>46174</v>
      </c>
      <c r="EZ335" s="313"/>
      <c r="FA335" s="183"/>
      <c r="FB335" s="313"/>
      <c r="FC335" s="7"/>
      <c r="FD335" s="7" t="s">
        <v>3299</v>
      </c>
      <c r="FE335" s="7">
        <f t="shared" si="77"/>
        <v>3863</v>
      </c>
      <c r="FF335" s="72">
        <f t="shared" si="78"/>
        <v>13776</v>
      </c>
      <c r="FG335" t="s">
        <v>3516</v>
      </c>
    </row>
    <row r="336" spans="1:163" ht="17.25">
      <c r="A336" s="72">
        <v>462801904</v>
      </c>
      <c r="B336" s="304" t="s">
        <v>1543</v>
      </c>
      <c r="C336" s="72"/>
      <c r="D336" s="72"/>
      <c r="E336" s="72"/>
      <c r="F336" s="72"/>
      <c r="G336" s="306"/>
      <c r="H336" s="306"/>
      <c r="I336" s="72">
        <v>3303</v>
      </c>
      <c r="J336" s="72">
        <v>5242</v>
      </c>
      <c r="K336" s="258">
        <f t="shared" si="70"/>
        <v>2159</v>
      </c>
      <c r="L336" s="258">
        <f t="shared" si="71"/>
        <v>8878</v>
      </c>
      <c r="M336" s="315">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3530</v>
      </c>
      <c r="AC336" s="72"/>
      <c r="AD336" s="72" t="s">
        <v>3020</v>
      </c>
      <c r="AE336" s="308"/>
      <c r="AF336" s="309" t="s">
        <v>1130</v>
      </c>
      <c r="AG336" s="7" t="s">
        <v>1130</v>
      </c>
      <c r="AH336" s="72" t="s">
        <v>42</v>
      </c>
      <c r="AI336" s="7" t="s">
        <v>1130</v>
      </c>
      <c r="AJ336" s="7" t="s">
        <v>1130</v>
      </c>
      <c r="AK336" s="7" t="s">
        <v>1130</v>
      </c>
      <c r="AL336" s="7">
        <v>11762</v>
      </c>
      <c r="AM336" s="255">
        <v>39832</v>
      </c>
      <c r="AN336" s="258">
        <v>57</v>
      </c>
      <c r="AO336" s="306">
        <v>73</v>
      </c>
      <c r="AP336" s="306" t="str">
        <f t="shared" si="74"/>
        <v>FLOW</v>
      </c>
      <c r="AQ336" s="306"/>
      <c r="AR336" s="306"/>
      <c r="AS336" s="306"/>
      <c r="AT336" s="306"/>
      <c r="AU336" s="72" t="s">
        <v>944</v>
      </c>
      <c r="AV336" s="310" t="s">
        <v>1653</v>
      </c>
      <c r="AW336" s="304" t="s">
        <v>45</v>
      </c>
      <c r="AX336" s="311">
        <v>45416</v>
      </c>
      <c r="AY336" s="72">
        <v>36</v>
      </c>
      <c r="AZ336" s="72" t="s">
        <v>1743</v>
      </c>
      <c r="BA336" s="7" t="s">
        <v>3513</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1117</v>
      </c>
      <c r="EU336" s="7" t="s">
        <v>2675</v>
      </c>
      <c r="EV336" s="7" t="s">
        <v>1111</v>
      </c>
      <c r="EW336" s="7" t="s">
        <v>1802</v>
      </c>
      <c r="EX336" s="183" t="s">
        <v>1957</v>
      </c>
      <c r="EY336" s="313">
        <v>46179</v>
      </c>
      <c r="EZ336" s="313"/>
      <c r="FA336" s="183"/>
      <c r="FB336" s="313"/>
      <c r="FC336" s="7"/>
      <c r="FD336" s="7" t="s">
        <v>3300</v>
      </c>
      <c r="FE336" s="7">
        <f t="shared" si="77"/>
        <v>2159</v>
      </c>
      <c r="FF336" s="72">
        <f t="shared" si="78"/>
        <v>8878</v>
      </c>
      <c r="FG336" t="s">
        <v>3516</v>
      </c>
    </row>
    <row r="337" spans="1:163" ht="17.25">
      <c r="A337" s="72">
        <v>460723500</v>
      </c>
      <c r="B337" s="304" t="s">
        <v>351</v>
      </c>
      <c r="C337" s="72" t="s">
        <v>1776</v>
      </c>
      <c r="D337" s="72" t="s">
        <v>3555</v>
      </c>
      <c r="E337" s="72">
        <v>2500</v>
      </c>
      <c r="F337" s="72"/>
      <c r="G337" s="306"/>
      <c r="H337" s="306"/>
      <c r="I337" s="72">
        <v>2431</v>
      </c>
      <c r="J337" s="72">
        <v>2195</v>
      </c>
      <c r="K337" s="258">
        <f t="shared" si="70"/>
        <v>2258</v>
      </c>
      <c r="L337" s="258">
        <f t="shared" si="71"/>
        <v>2243</v>
      </c>
      <c r="M337" s="307">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8"/>
      <c r="AF337" s="309" t="s">
        <v>1130</v>
      </c>
      <c r="AG337" s="7" t="s">
        <v>1130</v>
      </c>
      <c r="AH337" s="72" t="s">
        <v>349</v>
      </c>
      <c r="AI337" s="7" t="s">
        <v>1130</v>
      </c>
      <c r="AJ337" s="7" t="s">
        <v>1130</v>
      </c>
      <c r="AK337" s="7" t="s">
        <v>1130</v>
      </c>
      <c r="AL337" s="7">
        <v>8144</v>
      </c>
      <c r="AM337" s="255">
        <v>39766.080000000002</v>
      </c>
      <c r="AN337" s="258">
        <v>27</v>
      </c>
      <c r="AO337" s="306">
        <v>43</v>
      </c>
      <c r="AP337" s="306" t="str">
        <f t="shared" si="74"/>
        <v>FLOW</v>
      </c>
      <c r="AQ337" s="306"/>
      <c r="AR337" s="306"/>
      <c r="AS337" s="306"/>
      <c r="AT337" s="306"/>
      <c r="AU337" s="72" t="s">
        <v>1794</v>
      </c>
      <c r="AV337" s="310" t="s">
        <v>352</v>
      </c>
      <c r="AW337" s="304" t="s">
        <v>25</v>
      </c>
      <c r="AX337" s="311">
        <v>45246</v>
      </c>
      <c r="AY337" s="72">
        <v>48</v>
      </c>
      <c r="AZ337" s="72" t="s">
        <v>1743</v>
      </c>
      <c r="BA337" s="7" t="s">
        <v>3513</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1127</v>
      </c>
      <c r="EU337" s="7" t="s">
        <v>2676</v>
      </c>
      <c r="EV337" s="7" t="s">
        <v>1111</v>
      </c>
      <c r="EW337" s="7" t="s">
        <v>1802</v>
      </c>
      <c r="EX337" s="183" t="s">
        <v>1901</v>
      </c>
      <c r="EY337" s="313">
        <v>46177</v>
      </c>
      <c r="EZ337" s="313"/>
      <c r="FA337" s="183"/>
      <c r="FB337" s="313"/>
      <c r="FC337" s="7"/>
      <c r="FD337" s="7" t="s">
        <v>3218</v>
      </c>
      <c r="FE337" s="7">
        <f t="shared" si="77"/>
        <v>2258</v>
      </c>
      <c r="FF337" s="72">
        <f t="shared" si="78"/>
        <v>4743</v>
      </c>
      <c r="FG337" t="s">
        <v>3516</v>
      </c>
    </row>
    <row r="338" spans="1:163" ht="17.25">
      <c r="A338" s="72">
        <v>460094148</v>
      </c>
      <c r="B338" s="304" t="s">
        <v>1544</v>
      </c>
      <c r="C338" s="72"/>
      <c r="D338" s="72"/>
      <c r="E338" s="72"/>
      <c r="F338" s="72"/>
      <c r="G338" s="306"/>
      <c r="H338" s="306"/>
      <c r="I338" s="72">
        <v>3620</v>
      </c>
      <c r="J338" s="72">
        <v>3669</v>
      </c>
      <c r="K338" s="258">
        <f t="shared" si="70"/>
        <v>123</v>
      </c>
      <c r="L338" s="258">
        <f t="shared" si="71"/>
        <v>7415</v>
      </c>
      <c r="M338" s="315">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8"/>
      <c r="AF338" s="309" t="s">
        <v>1130</v>
      </c>
      <c r="AG338" s="7" t="s">
        <v>1130</v>
      </c>
      <c r="AH338" s="72" t="s">
        <v>1750</v>
      </c>
      <c r="AI338" s="7" t="s">
        <v>1130</v>
      </c>
      <c r="AJ338" s="7" t="s">
        <v>1130</v>
      </c>
      <c r="AK338" s="7" t="s">
        <v>1130</v>
      </c>
      <c r="AL338" s="7">
        <v>7319.43</v>
      </c>
      <c r="AM338" s="255">
        <v>39740.65</v>
      </c>
      <c r="AN338" s="258">
        <v>57</v>
      </c>
      <c r="AO338" s="306">
        <v>73</v>
      </c>
      <c r="AP338" s="306" t="str">
        <f t="shared" si="74"/>
        <v>FLOW</v>
      </c>
      <c r="AQ338" s="306"/>
      <c r="AR338" s="306"/>
      <c r="AS338" s="306"/>
      <c r="AT338" s="306"/>
      <c r="AU338" s="72" t="s">
        <v>944</v>
      </c>
      <c r="AV338" s="310" t="s">
        <v>1654</v>
      </c>
      <c r="AW338" s="304" t="s">
        <v>232</v>
      </c>
      <c r="AX338" s="311">
        <v>45211</v>
      </c>
      <c r="AY338" s="72">
        <v>42</v>
      </c>
      <c r="AZ338" s="72" t="s">
        <v>1743</v>
      </c>
      <c r="BA338" s="7" t="s">
        <v>3514</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1129</v>
      </c>
      <c r="EU338" s="7" t="s">
        <v>2677</v>
      </c>
      <c r="EV338" s="7" t="s">
        <v>1111</v>
      </c>
      <c r="EW338" s="7" t="s">
        <v>1809</v>
      </c>
      <c r="EX338" s="183" t="s">
        <v>1958</v>
      </c>
      <c r="EY338" s="313">
        <v>46179</v>
      </c>
      <c r="EZ338" s="313"/>
      <c r="FA338" s="183"/>
      <c r="FB338" s="313"/>
      <c r="FC338" s="7"/>
      <c r="FD338" s="7" t="s">
        <v>3197</v>
      </c>
      <c r="FE338" s="7">
        <f t="shared" si="77"/>
        <v>123</v>
      </c>
      <c r="FF338" s="72">
        <f t="shared" si="78"/>
        <v>7415</v>
      </c>
      <c r="FG338" t="s">
        <v>3516</v>
      </c>
    </row>
    <row r="339" spans="1:163" ht="17.25">
      <c r="A339" s="72">
        <v>468012757</v>
      </c>
      <c r="B339" s="304" t="s">
        <v>1545</v>
      </c>
      <c r="C339" s="72"/>
      <c r="D339" s="72"/>
      <c r="E339" s="72"/>
      <c r="F339" s="72"/>
      <c r="G339" s="306"/>
      <c r="H339" s="306"/>
      <c r="I339" s="72">
        <v>3753</v>
      </c>
      <c r="J339" s="72">
        <v>3995</v>
      </c>
      <c r="K339" s="258">
        <f t="shared" si="70"/>
        <v>3995</v>
      </c>
      <c r="L339" s="258">
        <f t="shared" si="71"/>
        <v>7830</v>
      </c>
      <c r="M339" s="307">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8"/>
      <c r="AF339" s="309" t="s">
        <v>1130</v>
      </c>
      <c r="AG339" s="7" t="s">
        <v>1130</v>
      </c>
      <c r="AH339" s="72" t="s">
        <v>580</v>
      </c>
      <c r="AI339" s="7" t="s">
        <v>1130</v>
      </c>
      <c r="AJ339" s="7" t="s">
        <v>1130</v>
      </c>
      <c r="AK339" s="7" t="s">
        <v>1130</v>
      </c>
      <c r="AL339" s="7">
        <v>4445</v>
      </c>
      <c r="AM339" s="255">
        <v>39591</v>
      </c>
      <c r="AN339" s="258">
        <v>22</v>
      </c>
      <c r="AO339" s="306">
        <v>38</v>
      </c>
      <c r="AP339" s="306" t="str">
        <f t="shared" si="74"/>
        <v>FLOW</v>
      </c>
      <c r="AQ339" s="306"/>
      <c r="AR339" s="306"/>
      <c r="AS339" s="306"/>
      <c r="AT339" s="306"/>
      <c r="AU339" s="72" t="s">
        <v>1794</v>
      </c>
      <c r="AV339" s="310" t="s">
        <v>1655</v>
      </c>
      <c r="AW339" s="304" t="s">
        <v>25</v>
      </c>
      <c r="AX339" s="311">
        <v>46113</v>
      </c>
      <c r="AY339" s="72">
        <v>12</v>
      </c>
      <c r="AZ339" s="72" t="s">
        <v>1743</v>
      </c>
      <c r="BA339" s="7" t="s">
        <v>3513</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1127</v>
      </c>
      <c r="EU339" s="7" t="s">
        <v>2678</v>
      </c>
      <c r="EV339" s="7" t="s">
        <v>1111</v>
      </c>
      <c r="EW339" s="7" t="s">
        <v>1830</v>
      </c>
      <c r="EX339" s="183" t="s">
        <v>1891</v>
      </c>
      <c r="EY339" s="313">
        <v>46179</v>
      </c>
      <c r="EZ339" s="313"/>
      <c r="FA339" s="183"/>
      <c r="FB339" s="313"/>
      <c r="FC339" s="7"/>
      <c r="FD339" s="7" t="s">
        <v>3295</v>
      </c>
      <c r="FE339" s="7">
        <f t="shared" si="77"/>
        <v>3995</v>
      </c>
      <c r="FF339" s="72">
        <f t="shared" si="78"/>
        <v>7830</v>
      </c>
      <c r="FG339" t="s">
        <v>3516</v>
      </c>
    </row>
    <row r="340" spans="1:163" ht="17.25">
      <c r="A340" s="314">
        <v>460545508</v>
      </c>
      <c r="B340" s="304" t="s">
        <v>1770</v>
      </c>
      <c r="C340" s="72"/>
      <c r="D340" s="72"/>
      <c r="E340" s="72"/>
      <c r="F340" s="72"/>
      <c r="G340" s="306"/>
      <c r="H340" s="306"/>
      <c r="I340" s="72">
        <v>2380</v>
      </c>
      <c r="J340" s="72">
        <v>2368</v>
      </c>
      <c r="K340" s="258">
        <f t="shared" si="70"/>
        <v>2441</v>
      </c>
      <c r="L340" s="258">
        <f t="shared" si="71"/>
        <v>4748</v>
      </c>
      <c r="M340" s="307">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3505</v>
      </c>
      <c r="AC340" s="72"/>
      <c r="AD340" s="72" t="s">
        <v>3023</v>
      </c>
      <c r="AE340" s="308"/>
      <c r="AF340" s="309" t="s">
        <v>1130</v>
      </c>
      <c r="AG340" s="7" t="s">
        <v>1130</v>
      </c>
      <c r="AH340" s="72" t="s">
        <v>386</v>
      </c>
      <c r="AI340" s="7" t="s">
        <v>1130</v>
      </c>
      <c r="AJ340" s="7" t="s">
        <v>1130</v>
      </c>
      <c r="AK340" s="7" t="s">
        <v>1130</v>
      </c>
      <c r="AL340" s="7">
        <v>8387</v>
      </c>
      <c r="AM340" s="255">
        <v>38937.9</v>
      </c>
      <c r="AN340" s="258">
        <v>27</v>
      </c>
      <c r="AO340" s="306">
        <v>43</v>
      </c>
      <c r="AP340" s="306" t="str">
        <f t="shared" si="74"/>
        <v>FLOW</v>
      </c>
      <c r="AQ340" s="306"/>
      <c r="AR340" s="306"/>
      <c r="AS340" s="306"/>
      <c r="AT340" s="306"/>
      <c r="AU340" s="72" t="s">
        <v>944</v>
      </c>
      <c r="AV340" s="310" t="s">
        <v>1771</v>
      </c>
      <c r="AW340" s="304" t="s">
        <v>87</v>
      </c>
      <c r="AX340" s="311">
        <v>45238</v>
      </c>
      <c r="AY340" s="72">
        <v>48</v>
      </c>
      <c r="AZ340" s="72" t="s">
        <v>1743</v>
      </c>
      <c r="BA340" s="7" t="s">
        <v>3513</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1116</v>
      </c>
      <c r="EU340" s="7" t="e">
        <v>#N/A</v>
      </c>
      <c r="EV340" s="7" t="e">
        <v>#N/A</v>
      </c>
      <c r="EW340" s="7" t="e">
        <v>#N/A</v>
      </c>
      <c r="EX340" s="183" t="e">
        <v>#N/A</v>
      </c>
      <c r="EY340" s="313" t="e">
        <v>#N/A</v>
      </c>
      <c r="EZ340" s="313"/>
      <c r="FA340" s="183"/>
      <c r="FB340" s="313"/>
      <c r="FC340" s="7"/>
      <c r="FD340" s="7">
        <v>0</v>
      </c>
      <c r="FE340" s="7">
        <f t="shared" si="77"/>
        <v>2441</v>
      </c>
      <c r="FF340" s="72">
        <f t="shared" si="78"/>
        <v>4748</v>
      </c>
      <c r="FG340" t="s">
        <v>3517</v>
      </c>
    </row>
    <row r="341" spans="1:163" ht="17.25">
      <c r="A341" s="72">
        <v>464470722</v>
      </c>
      <c r="B341" s="304" t="s">
        <v>2170</v>
      </c>
      <c r="C341" s="72"/>
      <c r="D341" s="72"/>
      <c r="E341" s="72"/>
      <c r="F341" s="72"/>
      <c r="G341" s="306"/>
      <c r="H341" s="306"/>
      <c r="I341" s="72">
        <v>5289</v>
      </c>
      <c r="J341" s="72">
        <v>10245</v>
      </c>
      <c r="K341" s="258">
        <f t="shared" si="70"/>
        <v>5256</v>
      </c>
      <c r="L341" s="258">
        <f t="shared" si="71"/>
        <v>15983</v>
      </c>
      <c r="M341" s="315">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8"/>
      <c r="AF341" s="309"/>
      <c r="AG341" s="7"/>
      <c r="AH341" s="72" t="s">
        <v>886</v>
      </c>
      <c r="AI341" s="7"/>
      <c r="AJ341" s="7"/>
      <c r="AK341" s="7"/>
      <c r="AL341" s="7">
        <v>12848.53</v>
      </c>
      <c r="AM341" s="255">
        <v>38885</v>
      </c>
      <c r="AN341" s="258">
        <v>57</v>
      </c>
      <c r="AO341" s="306">
        <v>73</v>
      </c>
      <c r="AP341" s="306" t="str">
        <f t="shared" si="74"/>
        <v>FLOW</v>
      </c>
      <c r="AQ341" s="306"/>
      <c r="AR341" s="306"/>
      <c r="AS341" s="306"/>
      <c r="AT341" s="306"/>
      <c r="AU341" s="72" t="s">
        <v>1130</v>
      </c>
      <c r="AV341" s="310" t="s">
        <v>2312</v>
      </c>
      <c r="AW341" s="304" t="s">
        <v>395</v>
      </c>
      <c r="AX341" s="311">
        <v>45593</v>
      </c>
      <c r="AY341" s="72">
        <v>24</v>
      </c>
      <c r="AZ341" s="72" t="s">
        <v>2058</v>
      </c>
      <c r="BA341" s="7" t="s">
        <v>3514</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1129</v>
      </c>
      <c r="EU341" s="7" t="s">
        <v>2679</v>
      </c>
      <c r="EV341" s="7" t="s">
        <v>1111</v>
      </c>
      <c r="EW341" s="7" t="s">
        <v>1802</v>
      </c>
      <c r="EX341" s="183" t="s">
        <v>3588</v>
      </c>
      <c r="EY341" s="313">
        <v>46184</v>
      </c>
      <c r="EZ341" s="313"/>
      <c r="FA341" s="183"/>
      <c r="FB341" s="313"/>
      <c r="FC341" s="7"/>
      <c r="FD341" s="7" t="s">
        <v>3301</v>
      </c>
      <c r="FE341" s="7">
        <f t="shared" si="77"/>
        <v>5256</v>
      </c>
      <c r="FF341" s="72">
        <f t="shared" si="78"/>
        <v>15983</v>
      </c>
      <c r="FG341" t="s">
        <v>3516</v>
      </c>
    </row>
    <row r="342" spans="1:163" ht="17.25">
      <c r="A342" s="72">
        <v>466805634</v>
      </c>
      <c r="B342" s="304" t="s">
        <v>2078</v>
      </c>
      <c r="C342" s="72"/>
      <c r="D342" s="72"/>
      <c r="E342" s="72"/>
      <c r="F342" s="72"/>
      <c r="G342" s="306"/>
      <c r="H342" s="306"/>
      <c r="I342" s="72">
        <v>3886</v>
      </c>
      <c r="J342" s="72">
        <v>3886</v>
      </c>
      <c r="K342" s="258">
        <f t="shared" si="70"/>
        <v>3921</v>
      </c>
      <c r="L342" s="258">
        <f t="shared" si="71"/>
        <v>7872</v>
      </c>
      <c r="M342" s="307">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8"/>
      <c r="AF342" s="309"/>
      <c r="AG342" s="7"/>
      <c r="AH342" s="72" t="s">
        <v>203</v>
      </c>
      <c r="AI342" s="7"/>
      <c r="AJ342" s="7"/>
      <c r="AK342" s="7"/>
      <c r="AL342" s="7">
        <v>4371</v>
      </c>
      <c r="AM342" s="255">
        <v>38761</v>
      </c>
      <c r="AN342" s="258">
        <v>26</v>
      </c>
      <c r="AO342" s="306">
        <v>42</v>
      </c>
      <c r="AP342" s="306" t="str">
        <f t="shared" si="74"/>
        <v>FLOW</v>
      </c>
      <c r="AQ342" s="306"/>
      <c r="AR342" s="306"/>
      <c r="AS342" s="306"/>
      <c r="AT342" s="306"/>
      <c r="AU342" s="72" t="s">
        <v>1130</v>
      </c>
      <c r="AV342" s="310" t="s">
        <v>2224</v>
      </c>
      <c r="AW342" s="304" t="s">
        <v>191</v>
      </c>
      <c r="AX342" s="311">
        <v>45902</v>
      </c>
      <c r="AY342" s="72">
        <v>18</v>
      </c>
      <c r="AZ342" s="72" t="s">
        <v>2058</v>
      </c>
      <c r="BA342" s="7" t="s">
        <v>3513</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1124</v>
      </c>
      <c r="EU342" s="7" t="s">
        <v>2680</v>
      </c>
      <c r="EV342" s="7" t="s">
        <v>1111</v>
      </c>
      <c r="EW342" s="7" t="s">
        <v>1830</v>
      </c>
      <c r="EX342" s="183" t="s">
        <v>3589</v>
      </c>
      <c r="EY342" s="313">
        <v>46185</v>
      </c>
      <c r="EZ342" s="313"/>
      <c r="FA342" s="183"/>
      <c r="FB342" s="313"/>
      <c r="FC342" s="7"/>
      <c r="FD342" s="7" t="s">
        <v>3302</v>
      </c>
      <c r="FE342" s="7">
        <f t="shared" si="77"/>
        <v>3921</v>
      </c>
      <c r="FF342" s="72">
        <f t="shared" si="78"/>
        <v>7872</v>
      </c>
      <c r="FG342" t="s">
        <v>3516</v>
      </c>
    </row>
    <row r="343" spans="1:163" ht="17.25">
      <c r="A343" s="314">
        <v>461511012</v>
      </c>
      <c r="B343" s="304" t="s">
        <v>971</v>
      </c>
      <c r="C343" s="72"/>
      <c r="D343" s="72"/>
      <c r="E343" s="72"/>
      <c r="F343" s="72"/>
      <c r="G343" s="306"/>
      <c r="H343" s="306"/>
      <c r="I343" s="72">
        <v>4467</v>
      </c>
      <c r="J343" s="72">
        <v>5923.89</v>
      </c>
      <c r="K343" s="258">
        <f t="shared" si="70"/>
        <v>1672.8899999999994</v>
      </c>
      <c r="L343" s="258">
        <f t="shared" si="71"/>
        <v>10390.89</v>
      </c>
      <c r="M343" s="315">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8"/>
      <c r="AF343" s="309" t="s">
        <v>1130</v>
      </c>
      <c r="AG343" s="7" t="s">
        <v>1130</v>
      </c>
      <c r="AH343" s="72" t="s">
        <v>152</v>
      </c>
      <c r="AI343" s="7" t="s">
        <v>1130</v>
      </c>
      <c r="AJ343" s="7" t="s">
        <v>1130</v>
      </c>
      <c r="AK343" s="7" t="s">
        <v>1130</v>
      </c>
      <c r="AL343" s="7">
        <v>7039.89</v>
      </c>
      <c r="AM343" s="255">
        <v>38649.919999999998</v>
      </c>
      <c r="AN343" s="258">
        <v>57</v>
      </c>
      <c r="AO343" s="306">
        <v>73</v>
      </c>
      <c r="AP343" s="306" t="str">
        <f t="shared" si="74"/>
        <v>FLOW</v>
      </c>
      <c r="AQ343" s="306"/>
      <c r="AR343" s="306"/>
      <c r="AS343" s="306"/>
      <c r="AT343" s="306"/>
      <c r="AU343" s="72" t="s">
        <v>1794</v>
      </c>
      <c r="AV343" s="310" t="s">
        <v>1040</v>
      </c>
      <c r="AW343" s="304" t="s">
        <v>17</v>
      </c>
      <c r="AX343" s="311">
        <v>45306</v>
      </c>
      <c r="AY343" s="72">
        <v>36</v>
      </c>
      <c r="AZ343" s="72" t="s">
        <v>1743</v>
      </c>
      <c r="BA343" s="7" t="s">
        <v>3514</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1123</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3516</v>
      </c>
    </row>
    <row r="344" spans="1:163" ht="17.25">
      <c r="A344" s="72">
        <v>462702660</v>
      </c>
      <c r="B344" s="304" t="s">
        <v>46</v>
      </c>
      <c r="C344" s="72"/>
      <c r="D344" s="72"/>
      <c r="E344" s="72"/>
      <c r="F344" s="72"/>
      <c r="G344" s="306"/>
      <c r="H344" s="306"/>
      <c r="I344" s="72">
        <v>3151</v>
      </c>
      <c r="J344" s="72">
        <v>6178</v>
      </c>
      <c r="K344" s="258">
        <f t="shared" si="70"/>
        <v>3235</v>
      </c>
      <c r="L344" s="258">
        <f t="shared" si="71"/>
        <v>9650</v>
      </c>
      <c r="M344" s="315">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3505</v>
      </c>
      <c r="AC344" s="72"/>
      <c r="AD344" s="72" t="s">
        <v>3020</v>
      </c>
      <c r="AE344" s="308"/>
      <c r="AF344" s="309" t="s">
        <v>1130</v>
      </c>
      <c r="AG344" s="7" t="s">
        <v>1130</v>
      </c>
      <c r="AH344" s="72" t="s">
        <v>47</v>
      </c>
      <c r="AI344" s="7" t="s">
        <v>1130</v>
      </c>
      <c r="AJ344" s="7" t="s">
        <v>1130</v>
      </c>
      <c r="AK344" s="7" t="s">
        <v>1130</v>
      </c>
      <c r="AL344" s="7">
        <v>6386</v>
      </c>
      <c r="AM344" s="255">
        <v>38588</v>
      </c>
      <c r="AN344" s="258">
        <v>57</v>
      </c>
      <c r="AO344" s="306">
        <v>73</v>
      </c>
      <c r="AP344" s="306" t="str">
        <f t="shared" si="74"/>
        <v>FLOW</v>
      </c>
      <c r="AQ344" s="306"/>
      <c r="AR344" s="306"/>
      <c r="AS344" s="306"/>
      <c r="AT344" s="306"/>
      <c r="AU344" s="72" t="s">
        <v>1794</v>
      </c>
      <c r="AV344" s="310" t="s">
        <v>48</v>
      </c>
      <c r="AW344" s="304" t="s">
        <v>45</v>
      </c>
      <c r="AX344" s="311">
        <v>45408</v>
      </c>
      <c r="AY344" s="72">
        <v>36</v>
      </c>
      <c r="AZ344" s="72" t="s">
        <v>1743</v>
      </c>
      <c r="BA344" s="7" t="s">
        <v>3513</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1117</v>
      </c>
      <c r="EU344" s="7" t="s">
        <v>2681</v>
      </c>
      <c r="EV344" s="7" t="s">
        <v>1111</v>
      </c>
      <c r="EW344" s="7" t="s">
        <v>1802</v>
      </c>
      <c r="EX344" s="183" t="s">
        <v>1811</v>
      </c>
      <c r="EY344" s="313">
        <v>46178</v>
      </c>
      <c r="EZ344" s="313"/>
      <c r="FA344" s="183"/>
      <c r="FB344" s="313"/>
      <c r="FC344" s="7"/>
      <c r="FD344" s="7" t="s">
        <v>3043</v>
      </c>
      <c r="FE344" s="7">
        <f t="shared" si="77"/>
        <v>3235</v>
      </c>
      <c r="FF344" s="72">
        <f t="shared" si="78"/>
        <v>9650</v>
      </c>
      <c r="FG344" t="s">
        <v>3516</v>
      </c>
    </row>
    <row r="345" spans="1:163" ht="17.25">
      <c r="A345" s="72">
        <v>461100108</v>
      </c>
      <c r="B345" s="304" t="s">
        <v>535</v>
      </c>
      <c r="C345" s="72"/>
      <c r="D345" s="72"/>
      <c r="E345" s="72"/>
      <c r="F345" s="72"/>
      <c r="G345" s="306"/>
      <c r="H345" s="306"/>
      <c r="I345" s="72">
        <v>3822</v>
      </c>
      <c r="J345" s="72">
        <v>16312</v>
      </c>
      <c r="K345" s="258">
        <f t="shared" si="70"/>
        <v>2201</v>
      </c>
      <c r="L345" s="258">
        <f t="shared" si="71"/>
        <v>20134</v>
      </c>
      <c r="M345" s="315">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3528</v>
      </c>
      <c r="AC345" s="72"/>
      <c r="AD345" s="72" t="s">
        <v>3022</v>
      </c>
      <c r="AE345" s="308"/>
      <c r="AF345" s="309" t="s">
        <v>1798</v>
      </c>
      <c r="AG345" s="7" t="s">
        <v>1130</v>
      </c>
      <c r="AH345" s="72" t="s">
        <v>534</v>
      </c>
      <c r="AI345" s="7" t="s">
        <v>1130</v>
      </c>
      <c r="AJ345" s="7" t="s">
        <v>1130</v>
      </c>
      <c r="AK345" s="7" t="s">
        <v>1130</v>
      </c>
      <c r="AL345" s="7">
        <v>23789</v>
      </c>
      <c r="AM345" s="255">
        <v>38518</v>
      </c>
      <c r="AN345" s="258">
        <v>147</v>
      </c>
      <c r="AO345" s="306">
        <v>163</v>
      </c>
      <c r="AP345" s="306" t="str">
        <f t="shared" si="74"/>
        <v>FLOW</v>
      </c>
      <c r="AQ345" s="306"/>
      <c r="AR345" s="306"/>
      <c r="AS345" s="306"/>
      <c r="AT345" s="306"/>
      <c r="AU345" s="72" t="s">
        <v>944</v>
      </c>
      <c r="AV345" s="310" t="s">
        <v>536</v>
      </c>
      <c r="AW345" s="304" t="s">
        <v>537</v>
      </c>
      <c r="AX345" s="311">
        <v>45272</v>
      </c>
      <c r="AY345" s="72">
        <v>36</v>
      </c>
      <c r="AZ345" s="72" t="s">
        <v>1743</v>
      </c>
      <c r="BA345" s="7" t="s">
        <v>3513</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1124</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3517</v>
      </c>
    </row>
    <row r="346" spans="1:163" ht="17.25">
      <c r="A346" s="72">
        <v>463696870</v>
      </c>
      <c r="B346" s="304" t="s">
        <v>1546</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3505</v>
      </c>
      <c r="AC346" s="72"/>
      <c r="AD346" s="72" t="s">
        <v>3023</v>
      </c>
      <c r="AE346" s="308"/>
      <c r="AF346" s="309" t="s">
        <v>1798</v>
      </c>
      <c r="AG346" s="7" t="s">
        <v>1130</v>
      </c>
      <c r="AH346" s="72" t="s">
        <v>485</v>
      </c>
      <c r="AI346" s="7" t="s">
        <v>1130</v>
      </c>
      <c r="AJ346" s="7" t="s">
        <v>1130</v>
      </c>
      <c r="AK346" s="7" t="s">
        <v>1130</v>
      </c>
      <c r="AL346" s="7">
        <v>35659.339999999997</v>
      </c>
      <c r="AM346" s="255">
        <v>38219</v>
      </c>
      <c r="AN346" s="258">
        <v>178</v>
      </c>
      <c r="AO346" s="306">
        <v>194</v>
      </c>
      <c r="AP346" s="306" t="str">
        <f t="shared" si="74"/>
        <v>FLOW</v>
      </c>
      <c r="AQ346" s="306"/>
      <c r="AR346" s="306"/>
      <c r="AS346" s="306"/>
      <c r="AT346" s="306"/>
      <c r="AU346" s="72" t="s">
        <v>944</v>
      </c>
      <c r="AV346" s="310" t="s">
        <v>1656</v>
      </c>
      <c r="AW346" s="304" t="s">
        <v>1337</v>
      </c>
      <c r="AX346" s="311">
        <v>45512</v>
      </c>
      <c r="AY346" s="72">
        <v>24</v>
      </c>
      <c r="AZ346" s="72" t="s">
        <v>1743</v>
      </c>
      <c r="BA346" s="7" t="s">
        <v>3514</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1118</v>
      </c>
      <c r="EU346" s="7" t="s">
        <v>2682</v>
      </c>
      <c r="EV346" s="7" t="s">
        <v>1111</v>
      </c>
      <c r="EW346" s="7" t="s">
        <v>1804</v>
      </c>
      <c r="EX346" s="183" t="s">
        <v>1829</v>
      </c>
      <c r="EY346" s="313">
        <v>46182</v>
      </c>
      <c r="EZ346" s="313"/>
      <c r="FA346" s="183"/>
      <c r="FB346" s="313"/>
      <c r="FC346" s="7"/>
      <c r="FD346" s="7" t="s">
        <v>3303</v>
      </c>
      <c r="FE346" s="7">
        <f t="shared" si="77"/>
        <v>6321</v>
      </c>
      <c r="FF346" s="72">
        <f t="shared" si="78"/>
        <v>34429</v>
      </c>
      <c r="FG346" t="s">
        <v>3516</v>
      </c>
    </row>
    <row r="347" spans="1:163" ht="17.25">
      <c r="A347" s="72">
        <v>463295962</v>
      </c>
      <c r="B347" s="304" t="s">
        <v>81</v>
      </c>
      <c r="C347" s="72"/>
      <c r="D347" s="72"/>
      <c r="E347" s="72"/>
      <c r="F347" s="72"/>
      <c r="G347" s="306"/>
      <c r="H347" s="306" t="s">
        <v>2350</v>
      </c>
      <c r="I347" s="72">
        <v>5988</v>
      </c>
      <c r="J347" s="72">
        <v>27926.98</v>
      </c>
      <c r="K347" s="258">
        <f t="shared" si="82"/>
        <v>4977.9799999999959</v>
      </c>
      <c r="L347" s="258">
        <f t="shared" si="71"/>
        <v>35231.979999999996</v>
      </c>
      <c r="M347" s="315">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8"/>
      <c r="AF347" s="309" t="s">
        <v>1798</v>
      </c>
      <c r="AG347" s="7" t="s">
        <v>1130</v>
      </c>
      <c r="AH347" s="72" t="s">
        <v>78</v>
      </c>
      <c r="AI347" s="7" t="s">
        <v>1130</v>
      </c>
      <c r="AJ347" s="7" t="s">
        <v>1130</v>
      </c>
      <c r="AK347" s="7" t="s">
        <v>1130</v>
      </c>
      <c r="AL347" s="7">
        <v>35229.980000000003</v>
      </c>
      <c r="AM347" s="255">
        <v>38136.980000000003</v>
      </c>
      <c r="AN347" s="258">
        <v>147</v>
      </c>
      <c r="AO347" s="306">
        <v>132</v>
      </c>
      <c r="AP347" s="306" t="str">
        <f t="shared" si="74"/>
        <v>STABLE</v>
      </c>
      <c r="AQ347" s="306"/>
      <c r="AR347" s="306"/>
      <c r="AS347" s="306"/>
      <c r="AT347" s="306"/>
      <c r="AU347" s="72" t="s">
        <v>944</v>
      </c>
      <c r="AV347" s="310" t="s">
        <v>82</v>
      </c>
      <c r="AW347" s="304" t="s">
        <v>83</v>
      </c>
      <c r="AX347" s="311">
        <v>45467</v>
      </c>
      <c r="AY347" s="72">
        <v>24</v>
      </c>
      <c r="AZ347" s="72" t="s">
        <v>1743</v>
      </c>
      <c r="BA347" s="7" t="s">
        <v>3514</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1113</v>
      </c>
      <c r="EU347" s="7" t="s">
        <v>2683</v>
      </c>
      <c r="EV347" s="7" t="s">
        <v>1111</v>
      </c>
      <c r="EW347" s="7" t="s">
        <v>1807</v>
      </c>
      <c r="EX347" s="183" t="s">
        <v>1959</v>
      </c>
      <c r="EY347" s="313">
        <v>46183</v>
      </c>
      <c r="EZ347" s="313"/>
      <c r="FA347" s="183"/>
      <c r="FB347" s="313"/>
      <c r="FC347" s="7"/>
      <c r="FD347" s="7" t="s">
        <v>3304</v>
      </c>
      <c r="FE347" s="7">
        <f t="shared" si="77"/>
        <v>4977.9799999999959</v>
      </c>
      <c r="FF347" s="72">
        <f t="shared" si="78"/>
        <v>35231.979999999996</v>
      </c>
      <c r="FG347" t="s">
        <v>3516</v>
      </c>
    </row>
    <row r="348" spans="1:163" ht="17.25">
      <c r="A348" s="72">
        <v>460523159</v>
      </c>
      <c r="B348" s="304" t="s">
        <v>103</v>
      </c>
      <c r="C348" s="72"/>
      <c r="D348" s="72"/>
      <c r="E348" s="72"/>
      <c r="F348" s="72"/>
      <c r="G348" s="306"/>
      <c r="H348" s="306"/>
      <c r="I348" s="72">
        <v>5730</v>
      </c>
      <c r="J348" s="72">
        <v>5724</v>
      </c>
      <c r="K348" s="258">
        <f t="shared" si="82"/>
        <v>5861</v>
      </c>
      <c r="L348" s="258">
        <f t="shared" si="71"/>
        <v>11728</v>
      </c>
      <c r="M348" s="307">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8"/>
      <c r="AF348" s="309" t="s">
        <v>1130</v>
      </c>
      <c r="AG348" s="7" t="s">
        <v>1130</v>
      </c>
      <c r="AH348" s="72" t="s">
        <v>1768</v>
      </c>
      <c r="AI348" s="7" t="s">
        <v>1130</v>
      </c>
      <c r="AJ348" s="7" t="s">
        <v>1130</v>
      </c>
      <c r="AK348" s="7" t="s">
        <v>1130</v>
      </c>
      <c r="AL348" s="7">
        <v>11711</v>
      </c>
      <c r="AM348" s="255">
        <v>38057.32</v>
      </c>
      <c r="AN348" s="258">
        <v>27</v>
      </c>
      <c r="AO348" s="306">
        <v>43</v>
      </c>
      <c r="AP348" s="306" t="str">
        <f t="shared" si="74"/>
        <v>FLOW</v>
      </c>
      <c r="AQ348" s="306"/>
      <c r="AR348" s="306"/>
      <c r="AS348" s="306"/>
      <c r="AT348" s="306"/>
      <c r="AU348" s="72" t="s">
        <v>1794</v>
      </c>
      <c r="AV348" s="310" t="s">
        <v>104</v>
      </c>
      <c r="AW348" s="304" t="s">
        <v>105</v>
      </c>
      <c r="AX348" s="311">
        <v>45237</v>
      </c>
      <c r="AY348" s="72">
        <v>36</v>
      </c>
      <c r="AZ348" s="72" t="s">
        <v>1743</v>
      </c>
      <c r="BA348" s="7" t="s">
        <v>3514</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1121</v>
      </c>
      <c r="EU348" s="7" t="s">
        <v>2684</v>
      </c>
      <c r="EV348" s="7" t="s">
        <v>1111</v>
      </c>
      <c r="EW348" s="7" t="s">
        <v>1807</v>
      </c>
      <c r="EX348" s="183" t="s">
        <v>1846</v>
      </c>
      <c r="EY348" s="313">
        <v>46193</v>
      </c>
      <c r="EZ348" s="313"/>
      <c r="FA348" s="183"/>
      <c r="FB348" s="313"/>
      <c r="FC348" s="7"/>
      <c r="FD348" s="7" t="s">
        <v>3305</v>
      </c>
      <c r="FE348" s="7">
        <f t="shared" si="77"/>
        <v>5861</v>
      </c>
      <c r="FF348" s="72">
        <f t="shared" si="78"/>
        <v>11728</v>
      </c>
      <c r="FG348" t="s">
        <v>3516</v>
      </c>
    </row>
    <row r="349" spans="1:163" ht="17.25">
      <c r="A349" s="72">
        <v>462027650</v>
      </c>
      <c r="B349" s="304" t="s">
        <v>1547</v>
      </c>
      <c r="C349" s="72"/>
      <c r="D349" s="72"/>
      <c r="E349" s="72"/>
      <c r="F349" s="72"/>
      <c r="G349" s="306"/>
      <c r="H349" s="306"/>
      <c r="I349" s="72">
        <v>3798</v>
      </c>
      <c r="J349" s="72">
        <v>3672</v>
      </c>
      <c r="K349" s="258">
        <f t="shared" si="82"/>
        <v>3750</v>
      </c>
      <c r="L349" s="258">
        <f t="shared" si="71"/>
        <v>7630</v>
      </c>
      <c r="M349" s="307">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3524</v>
      </c>
      <c r="AC349" s="72">
        <v>21</v>
      </c>
      <c r="AD349" s="72" t="s">
        <v>3023</v>
      </c>
      <c r="AE349" s="308"/>
      <c r="AF349" s="309" t="s">
        <v>1130</v>
      </c>
      <c r="AG349" s="7" t="s">
        <v>1130</v>
      </c>
      <c r="AH349" s="72" t="s">
        <v>42</v>
      </c>
      <c r="AI349" s="7" t="s">
        <v>1130</v>
      </c>
      <c r="AJ349" s="7" t="s">
        <v>1130</v>
      </c>
      <c r="AK349" s="7" t="s">
        <v>1130</v>
      </c>
      <c r="AL349" s="7">
        <v>9132</v>
      </c>
      <c r="AM349" s="255">
        <v>37929</v>
      </c>
      <c r="AN349" s="258">
        <v>27</v>
      </c>
      <c r="AO349" s="306">
        <v>43</v>
      </c>
      <c r="AP349" s="306" t="str">
        <f t="shared" si="74"/>
        <v>FLOW</v>
      </c>
      <c r="AQ349" s="306"/>
      <c r="AR349" s="306"/>
      <c r="AS349" s="306"/>
      <c r="AT349" s="306"/>
      <c r="AU349" s="72" t="s">
        <v>944</v>
      </c>
      <c r="AV349" s="310" t="s">
        <v>1657</v>
      </c>
      <c r="AW349" s="304" t="s">
        <v>1093</v>
      </c>
      <c r="AX349" s="311">
        <v>45348</v>
      </c>
      <c r="AY349" s="72">
        <v>36</v>
      </c>
      <c r="AZ349" s="72" t="s">
        <v>1743</v>
      </c>
      <c r="BA349" s="7" t="s">
        <v>3513</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1117</v>
      </c>
      <c r="EU349" s="7" t="s">
        <v>2685</v>
      </c>
      <c r="EV349" s="7" t="s">
        <v>1111</v>
      </c>
      <c r="EW349" s="7" t="s">
        <v>1830</v>
      </c>
      <c r="EX349" s="183" t="s">
        <v>1831</v>
      </c>
      <c r="EY349" s="313">
        <v>46179</v>
      </c>
      <c r="EZ349" s="313"/>
      <c r="FA349" s="183"/>
      <c r="FB349" s="313"/>
      <c r="FC349" s="7" t="s">
        <v>3623</v>
      </c>
      <c r="FD349" s="7" t="s">
        <v>3058</v>
      </c>
      <c r="FE349" s="7">
        <f t="shared" si="77"/>
        <v>3750</v>
      </c>
      <c r="FF349" s="72">
        <f t="shared" si="78"/>
        <v>7630</v>
      </c>
      <c r="FG349" t="s">
        <v>3516</v>
      </c>
    </row>
    <row r="350" spans="1:163" ht="17.25">
      <c r="A350" s="72">
        <v>9695028</v>
      </c>
      <c r="B350" s="304" t="s">
        <v>516</v>
      </c>
      <c r="C350" s="72"/>
      <c r="D350" s="72"/>
      <c r="E350" s="72"/>
      <c r="F350" s="72"/>
      <c r="G350" s="306"/>
      <c r="H350" s="306"/>
      <c r="I350" s="72">
        <v>2653</v>
      </c>
      <c r="J350" s="72">
        <v>15914</v>
      </c>
      <c r="K350" s="258">
        <f t="shared" si="82"/>
        <v>3430</v>
      </c>
      <c r="L350" s="258">
        <f t="shared" si="71"/>
        <v>19573</v>
      </c>
      <c r="M350" s="315">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3505</v>
      </c>
      <c r="AC350" s="72"/>
      <c r="AD350" s="72" t="s">
        <v>3020</v>
      </c>
      <c r="AE350" s="308"/>
      <c r="AF350" s="309" t="s">
        <v>1798</v>
      </c>
      <c r="AG350" s="7" t="s">
        <v>1130</v>
      </c>
      <c r="AH350" s="72" t="s">
        <v>517</v>
      </c>
      <c r="AI350" s="7" t="s">
        <v>1130</v>
      </c>
      <c r="AJ350" s="7" t="s">
        <v>1130</v>
      </c>
      <c r="AK350" s="7" t="s">
        <v>1130</v>
      </c>
      <c r="AL350" s="7">
        <v>22995</v>
      </c>
      <c r="AM350" s="255">
        <v>37768</v>
      </c>
      <c r="AN350" s="258">
        <v>178</v>
      </c>
      <c r="AO350" s="306">
        <v>194</v>
      </c>
      <c r="AP350" s="306" t="str">
        <f t="shared" si="74"/>
        <v>FLOW</v>
      </c>
      <c r="AQ350" s="306"/>
      <c r="AR350" s="306"/>
      <c r="AS350" s="306"/>
      <c r="AT350" s="306"/>
      <c r="AU350" s="72" t="s">
        <v>944</v>
      </c>
      <c r="AV350" s="310" t="s">
        <v>518</v>
      </c>
      <c r="AW350" s="304" t="s">
        <v>519</v>
      </c>
      <c r="AX350" s="311">
        <v>44257</v>
      </c>
      <c r="AY350" s="72">
        <v>72</v>
      </c>
      <c r="AZ350" s="72" t="s">
        <v>1743</v>
      </c>
      <c r="BA350" s="7" t="s">
        <v>3513</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1124</v>
      </c>
      <c r="EU350" s="7" t="s">
        <v>2686</v>
      </c>
      <c r="EV350" s="7" t="s">
        <v>1111</v>
      </c>
      <c r="EW350" s="7" t="s">
        <v>1832</v>
      </c>
      <c r="EX350" s="183" t="s">
        <v>1960</v>
      </c>
      <c r="EY350" s="313">
        <v>46176</v>
      </c>
      <c r="EZ350" s="313"/>
      <c r="FA350" s="183"/>
      <c r="FB350" s="313"/>
      <c r="FC350" s="7"/>
      <c r="FD350" s="7" t="s">
        <v>3306</v>
      </c>
      <c r="FE350" s="7">
        <f t="shared" si="77"/>
        <v>3430</v>
      </c>
      <c r="FF350" s="72">
        <f t="shared" si="78"/>
        <v>19573</v>
      </c>
      <c r="FG350" t="s">
        <v>3516</v>
      </c>
    </row>
    <row r="351" spans="1:163" ht="17.25">
      <c r="A351" s="72">
        <v>465033317</v>
      </c>
      <c r="B351" s="304" t="s">
        <v>2112</v>
      </c>
      <c r="C351" s="72"/>
      <c r="D351" s="72"/>
      <c r="E351" s="72"/>
      <c r="F351" s="72"/>
      <c r="G351" s="306"/>
      <c r="H351" s="306"/>
      <c r="I351" s="72">
        <v>4624</v>
      </c>
      <c r="J351" s="72">
        <v>4624</v>
      </c>
      <c r="K351" s="258">
        <f t="shared" si="82"/>
        <v>4721</v>
      </c>
      <c r="L351" s="258">
        <f t="shared" si="71"/>
        <v>9451</v>
      </c>
      <c r="M351" s="307">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8"/>
      <c r="AF351" s="309"/>
      <c r="AG351" s="7"/>
      <c r="AH351" s="72" t="s">
        <v>485</v>
      </c>
      <c r="AI351" s="7"/>
      <c r="AJ351" s="7"/>
      <c r="AK351" s="7"/>
      <c r="AL351" s="7">
        <v>6971</v>
      </c>
      <c r="AM351" s="255">
        <v>37576</v>
      </c>
      <c r="AN351" s="258">
        <v>27</v>
      </c>
      <c r="AO351" s="306">
        <v>43</v>
      </c>
      <c r="AP351" s="306" t="str">
        <f t="shared" si="74"/>
        <v>FLOW</v>
      </c>
      <c r="AQ351" s="306"/>
      <c r="AR351" s="306"/>
      <c r="AS351" s="306"/>
      <c r="AT351" s="306"/>
      <c r="AU351" s="72" t="s">
        <v>1130</v>
      </c>
      <c r="AV351" s="310" t="s">
        <v>2257</v>
      </c>
      <c r="AW351" s="304" t="s">
        <v>130</v>
      </c>
      <c r="AX351" s="311">
        <v>45650</v>
      </c>
      <c r="AY351" s="72">
        <v>24</v>
      </c>
      <c r="AZ351" s="72" t="s">
        <v>2058</v>
      </c>
      <c r="BA351" s="7" t="s">
        <v>3513</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1120</v>
      </c>
      <c r="EU351" s="7" t="s">
        <v>2687</v>
      </c>
      <c r="EV351" s="7" t="s">
        <v>1111</v>
      </c>
      <c r="EW351" s="7" t="s">
        <v>1830</v>
      </c>
      <c r="EX351" s="183" t="s">
        <v>1954</v>
      </c>
      <c r="EY351" s="313">
        <v>46185</v>
      </c>
      <c r="EZ351" s="313"/>
      <c r="FA351" s="183"/>
      <c r="FB351" s="313"/>
      <c r="FC351" s="7"/>
      <c r="FD351" s="7" t="s">
        <v>3271</v>
      </c>
      <c r="FE351" s="7">
        <f t="shared" si="77"/>
        <v>4721</v>
      </c>
      <c r="FF351" s="72">
        <f t="shared" si="78"/>
        <v>9451</v>
      </c>
      <c r="FG351" t="s">
        <v>3516</v>
      </c>
    </row>
    <row r="352" spans="1:163" ht="17.25">
      <c r="A352" s="72">
        <v>458417053</v>
      </c>
      <c r="B352" s="304" t="s">
        <v>30</v>
      </c>
      <c r="C352" s="72"/>
      <c r="D352" s="72"/>
      <c r="E352" s="72"/>
      <c r="F352" s="72"/>
      <c r="G352" s="306"/>
      <c r="H352" s="306"/>
      <c r="I352" s="72">
        <v>2686</v>
      </c>
      <c r="J352" s="72">
        <v>8013.09</v>
      </c>
      <c r="K352" s="258">
        <f t="shared" si="82"/>
        <v>2996.09</v>
      </c>
      <c r="L352" s="258">
        <f t="shared" si="71"/>
        <v>11186.09</v>
      </c>
      <c r="M352" s="315">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23</v>
      </c>
      <c r="AD352" s="72" t="s">
        <v>3020</v>
      </c>
      <c r="AE352" s="308"/>
      <c r="AF352" s="309" t="s">
        <v>1798</v>
      </c>
      <c r="AG352" s="7" t="s">
        <v>1130</v>
      </c>
      <c r="AH352" s="72" t="s">
        <v>26</v>
      </c>
      <c r="AI352" s="7" t="s">
        <v>1130</v>
      </c>
      <c r="AJ352" s="7" t="s">
        <v>1130</v>
      </c>
      <c r="AK352" s="7" t="s">
        <v>1130</v>
      </c>
      <c r="AL352" s="7">
        <v>14668.09</v>
      </c>
      <c r="AM352" s="255">
        <v>37517</v>
      </c>
      <c r="AN352" s="258">
        <v>88</v>
      </c>
      <c r="AO352" s="306">
        <v>104</v>
      </c>
      <c r="AP352" s="306" t="str">
        <f t="shared" si="74"/>
        <v>FLOW</v>
      </c>
      <c r="AQ352" s="306"/>
      <c r="AR352" s="306"/>
      <c r="AS352" s="306"/>
      <c r="AT352" s="306"/>
      <c r="AU352" s="72" t="s">
        <v>1794</v>
      </c>
      <c r="AV352" s="310" t="s">
        <v>31</v>
      </c>
      <c r="AW352" s="304" t="s">
        <v>32</v>
      </c>
      <c r="AX352" s="311">
        <v>45082</v>
      </c>
      <c r="AY352" s="72">
        <v>48</v>
      </c>
      <c r="AZ352" s="72" t="s">
        <v>1743</v>
      </c>
      <c r="BA352" s="7" t="s">
        <v>3514</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1115</v>
      </c>
      <c r="EU352" s="7" t="s">
        <v>2688</v>
      </c>
      <c r="EV352" s="7" t="s">
        <v>1111</v>
      </c>
      <c r="EW352" s="7" t="s">
        <v>1807</v>
      </c>
      <c r="EX352" s="183" t="s">
        <v>1962</v>
      </c>
      <c r="EY352" s="313">
        <v>46176</v>
      </c>
      <c r="EZ352" s="313"/>
      <c r="FA352" s="183"/>
      <c r="FB352" s="313"/>
      <c r="FC352" s="7"/>
      <c r="FD352" s="7" t="s">
        <v>3307</v>
      </c>
      <c r="FE352" s="7">
        <f t="shared" si="77"/>
        <v>2996.09</v>
      </c>
      <c r="FF352" s="72">
        <f t="shared" si="78"/>
        <v>11186.09</v>
      </c>
      <c r="FG352" t="s">
        <v>3516</v>
      </c>
    </row>
    <row r="353" spans="1:163" ht="17.25">
      <c r="A353" s="72">
        <v>462727954</v>
      </c>
      <c r="B353" s="304" t="s">
        <v>1548</v>
      </c>
      <c r="C353" s="72" t="s">
        <v>1776</v>
      </c>
      <c r="D353" s="72" t="s">
        <v>3618</v>
      </c>
      <c r="E353" s="72">
        <v>50</v>
      </c>
      <c r="F353" s="72"/>
      <c r="G353" s="306"/>
      <c r="H353" s="306"/>
      <c r="I353" s="72">
        <v>3254</v>
      </c>
      <c r="J353" s="72">
        <v>0</v>
      </c>
      <c r="K353" s="258">
        <f t="shared" si="82"/>
        <v>43</v>
      </c>
      <c r="L353" s="258">
        <f t="shared" si="71"/>
        <v>3305</v>
      </c>
      <c r="M353" s="307">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8"/>
      <c r="AF353" s="309" t="s">
        <v>1130</v>
      </c>
      <c r="AG353" s="7" t="s">
        <v>1130</v>
      </c>
      <c r="AH353" s="72" t="s">
        <v>835</v>
      </c>
      <c r="AI353" s="7" t="s">
        <v>1130</v>
      </c>
      <c r="AJ353" s="7" t="s">
        <v>1130</v>
      </c>
      <c r="AK353" s="7" t="s">
        <v>1130</v>
      </c>
      <c r="AL353" s="7">
        <v>3747</v>
      </c>
      <c r="AM353" s="255">
        <v>37435</v>
      </c>
      <c r="AN353" s="258">
        <v>27</v>
      </c>
      <c r="AO353" s="306">
        <v>43</v>
      </c>
      <c r="AP353" s="306" t="str">
        <f t="shared" si="74"/>
        <v>FLOW</v>
      </c>
      <c r="AQ353" s="306"/>
      <c r="AR353" s="306"/>
      <c r="AS353" s="306"/>
      <c r="AT353" s="306"/>
      <c r="AU353" s="72" t="s">
        <v>1794</v>
      </c>
      <c r="AV353" s="310" t="s">
        <v>1658</v>
      </c>
      <c r="AW353" s="304" t="s">
        <v>102</v>
      </c>
      <c r="AX353" s="311">
        <v>45411</v>
      </c>
      <c r="AY353" s="72">
        <v>36</v>
      </c>
      <c r="AZ353" s="72" t="s">
        <v>1743</v>
      </c>
      <c r="BA353" s="7" t="s">
        <v>3513</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1114</v>
      </c>
      <c r="EU353" s="7" t="s">
        <v>2689</v>
      </c>
      <c r="EV353" s="7" t="s">
        <v>1111</v>
      </c>
      <c r="EW353" s="7" t="s">
        <v>1830</v>
      </c>
      <c r="EX353" s="183" t="s">
        <v>1963</v>
      </c>
      <c r="EY353" s="313">
        <v>46179</v>
      </c>
      <c r="EZ353" s="313"/>
      <c r="FA353" s="183"/>
      <c r="FB353" s="313"/>
      <c r="FC353" s="7" t="s">
        <v>3623</v>
      </c>
      <c r="FD353" s="7" t="s">
        <v>3308</v>
      </c>
      <c r="FE353" s="7">
        <f t="shared" si="77"/>
        <v>43</v>
      </c>
      <c r="FF353" s="72">
        <f t="shared" si="78"/>
        <v>3355</v>
      </c>
      <c r="FG353" t="s">
        <v>3516</v>
      </c>
    </row>
    <row r="354" spans="1:163" ht="17.25">
      <c r="A354" s="72">
        <v>464559429</v>
      </c>
      <c r="B354" s="304" t="s">
        <v>1413</v>
      </c>
      <c r="C354" s="72"/>
      <c r="D354" s="72"/>
      <c r="E354" s="72"/>
      <c r="F354" s="72"/>
      <c r="G354" s="306"/>
      <c r="H354" s="306"/>
      <c r="I354" s="72">
        <v>5629</v>
      </c>
      <c r="J354" s="72">
        <v>5558</v>
      </c>
      <c r="K354" s="258">
        <f t="shared" si="82"/>
        <v>5640</v>
      </c>
      <c r="L354" s="258">
        <f t="shared" si="71"/>
        <v>11420</v>
      </c>
      <c r="M354" s="307">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8"/>
      <c r="AF354" s="309" t="s">
        <v>1130</v>
      </c>
      <c r="AG354" s="7" t="s">
        <v>1130</v>
      </c>
      <c r="AH354" s="72" t="s">
        <v>627</v>
      </c>
      <c r="AI354" s="7" t="s">
        <v>1130</v>
      </c>
      <c r="AJ354" s="7" t="s">
        <v>1130</v>
      </c>
      <c r="AK354" s="7" t="s">
        <v>1130</v>
      </c>
      <c r="AL354" s="7">
        <v>7440</v>
      </c>
      <c r="AM354" s="255">
        <v>37199</v>
      </c>
      <c r="AN354" s="258">
        <v>27</v>
      </c>
      <c r="AO354" s="306">
        <v>43</v>
      </c>
      <c r="AP354" s="306" t="str">
        <f t="shared" si="74"/>
        <v>FLOW</v>
      </c>
      <c r="AQ354" s="306"/>
      <c r="AR354" s="306"/>
      <c r="AS354" s="306"/>
      <c r="AT354" s="306"/>
      <c r="AU354" s="72" t="s">
        <v>1794</v>
      </c>
      <c r="AV354" s="310" t="s">
        <v>1414</v>
      </c>
      <c r="AW354" s="304" t="s">
        <v>27</v>
      </c>
      <c r="AX354" s="311">
        <v>45600</v>
      </c>
      <c r="AY354" s="72">
        <v>24</v>
      </c>
      <c r="AZ354" s="72" t="s">
        <v>1743</v>
      </c>
      <c r="BA354" s="7" t="s">
        <v>3513</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1116</v>
      </c>
      <c r="EU354" s="7" t="s">
        <v>2690</v>
      </c>
      <c r="EV354" s="7" t="s">
        <v>1111</v>
      </c>
      <c r="EW354" s="7" t="s">
        <v>1809</v>
      </c>
      <c r="EX354" s="183" t="s">
        <v>1964</v>
      </c>
      <c r="EY354" s="313">
        <v>46177</v>
      </c>
      <c r="EZ354" s="313"/>
      <c r="FA354" s="183"/>
      <c r="FB354" s="313"/>
      <c r="FC354" s="7" t="s">
        <v>3623</v>
      </c>
      <c r="FD354" s="7" t="s">
        <v>3309</v>
      </c>
      <c r="FE354" s="7">
        <f t="shared" si="77"/>
        <v>5640</v>
      </c>
      <c r="FF354" s="72">
        <f t="shared" si="78"/>
        <v>11420</v>
      </c>
      <c r="FG354" t="s">
        <v>3516</v>
      </c>
    </row>
    <row r="355" spans="1:163" ht="17.25">
      <c r="A355" s="72">
        <v>461328793</v>
      </c>
      <c r="B355" s="304" t="s">
        <v>771</v>
      </c>
      <c r="C355" s="72" t="s">
        <v>1778</v>
      </c>
      <c r="D355" s="72" t="s">
        <v>3628</v>
      </c>
      <c r="E355" s="72">
        <v>3200</v>
      </c>
      <c r="F355" s="72"/>
      <c r="G355" s="306"/>
      <c r="H355" s="306"/>
      <c r="I355" s="72">
        <v>3477</v>
      </c>
      <c r="J355" s="72">
        <v>13908</v>
      </c>
      <c r="K355" s="258">
        <f t="shared" si="82"/>
        <v>3924</v>
      </c>
      <c r="L355" s="258">
        <f t="shared" si="71"/>
        <v>14887</v>
      </c>
      <c r="M355" s="315">
        <v>4</v>
      </c>
      <c r="N355" s="72" t="s">
        <v>1281</v>
      </c>
      <c r="O355" s="72" t="s">
        <v>1282</v>
      </c>
      <c r="P355" s="72" t="s">
        <v>43</v>
      </c>
      <c r="Q355" s="255">
        <v>37146</v>
      </c>
      <c r="R355" s="66">
        <v>447</v>
      </c>
      <c r="S355" s="66">
        <f t="shared" si="81"/>
        <v>0</v>
      </c>
      <c r="T355" s="66">
        <v>2250</v>
      </c>
      <c r="U355" s="4" t="s">
        <v>1130</v>
      </c>
      <c r="V355" s="5">
        <f t="shared" si="79"/>
        <v>0.19350268351746894</v>
      </c>
      <c r="W355" s="5">
        <f t="shared" si="80"/>
        <v>1.219573442615203E-2</v>
      </c>
      <c r="X355" s="5" t="str">
        <f t="shared" si="72"/>
        <v>STABLE</v>
      </c>
      <c r="Y355" s="72" t="str">
        <f t="shared" si="73"/>
        <v>PAID</v>
      </c>
      <c r="Z355" s="72" t="s">
        <v>1130</v>
      </c>
      <c r="AA355" s="72" t="s">
        <v>1316</v>
      </c>
      <c r="AB355" s="304" t="s">
        <v>3533</v>
      </c>
      <c r="AC355" s="72"/>
      <c r="AD355" s="72" t="s">
        <v>3022</v>
      </c>
      <c r="AE355" s="308"/>
      <c r="AF355" s="309" t="s">
        <v>1798</v>
      </c>
      <c r="AG355" s="7" t="s">
        <v>1130</v>
      </c>
      <c r="AH355" s="72" t="s">
        <v>772</v>
      </c>
      <c r="AI355" s="7" t="s">
        <v>1130</v>
      </c>
      <c r="AJ355" s="7" t="s">
        <v>1130</v>
      </c>
      <c r="AK355" s="7" t="s">
        <v>1130</v>
      </c>
      <c r="AL355" s="7">
        <v>16605</v>
      </c>
      <c r="AM355" s="255">
        <v>37146</v>
      </c>
      <c r="AN355" s="258">
        <v>116</v>
      </c>
      <c r="AO355" s="306">
        <v>132</v>
      </c>
      <c r="AP355" s="306" t="str">
        <f t="shared" si="74"/>
        <v>FLOW</v>
      </c>
      <c r="AQ355" s="306"/>
      <c r="AR355" s="306"/>
      <c r="AS355" s="306"/>
      <c r="AT355" s="306"/>
      <c r="AU355" s="72" t="s">
        <v>944</v>
      </c>
      <c r="AV355" s="310" t="s">
        <v>773</v>
      </c>
      <c r="AW355" s="304" t="s">
        <v>51</v>
      </c>
      <c r="AX355" s="311">
        <v>45292</v>
      </c>
      <c r="AY355" s="72">
        <v>36</v>
      </c>
      <c r="AZ355" s="72" t="s">
        <v>1743</v>
      </c>
      <c r="BA355" s="7" t="s">
        <v>3513</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1117</v>
      </c>
      <c r="EU355" s="7" t="s">
        <v>2691</v>
      </c>
      <c r="EV355" s="7" t="s">
        <v>1111</v>
      </c>
      <c r="EW355" s="7" t="s">
        <v>1804</v>
      </c>
      <c r="EX355" s="183" t="s">
        <v>1812</v>
      </c>
      <c r="EY355" s="313">
        <v>46180</v>
      </c>
      <c r="EZ355" s="313"/>
      <c r="FA355" s="183"/>
      <c r="FB355" s="313"/>
      <c r="FC355" s="7"/>
      <c r="FD355" s="7" t="s">
        <v>3310</v>
      </c>
      <c r="FE355" s="7">
        <f t="shared" si="77"/>
        <v>3924</v>
      </c>
      <c r="FF355" s="72">
        <f t="shared" si="78"/>
        <v>18087</v>
      </c>
      <c r="FG355" t="s">
        <v>3516</v>
      </c>
    </row>
    <row r="356" spans="1:163" ht="17.25">
      <c r="A356" s="72">
        <v>136118452</v>
      </c>
      <c r="B356" s="304" t="s">
        <v>1549</v>
      </c>
      <c r="C356" s="72"/>
      <c r="D356" s="72"/>
      <c r="E356" s="72"/>
      <c r="F356" s="72"/>
      <c r="G356" s="306"/>
      <c r="H356" s="306"/>
      <c r="I356" s="72">
        <v>3676</v>
      </c>
      <c r="J356" s="72">
        <v>17482</v>
      </c>
      <c r="K356" s="258">
        <f t="shared" si="82"/>
        <v>3466</v>
      </c>
      <c r="L356" s="258">
        <f t="shared" si="71"/>
        <v>22072</v>
      </c>
      <c r="M356" s="315">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8"/>
      <c r="AF356" s="309" t="s">
        <v>1798</v>
      </c>
      <c r="AG356" s="7" t="s">
        <v>1130</v>
      </c>
      <c r="AH356" s="72" t="s">
        <v>1751</v>
      </c>
      <c r="AI356" s="7" t="s">
        <v>1130</v>
      </c>
      <c r="AJ356" s="7" t="s">
        <v>1130</v>
      </c>
      <c r="AK356" s="7" t="s">
        <v>1130</v>
      </c>
      <c r="AL356" s="7">
        <v>24470</v>
      </c>
      <c r="AM356" s="255">
        <v>37056.85</v>
      </c>
      <c r="AN356" s="258">
        <v>147</v>
      </c>
      <c r="AO356" s="306">
        <v>163</v>
      </c>
      <c r="AP356" s="306" t="str">
        <f t="shared" si="74"/>
        <v>FLOW</v>
      </c>
      <c r="AQ356" s="306"/>
      <c r="AR356" s="306"/>
      <c r="AS356" s="306"/>
      <c r="AT356" s="306"/>
      <c r="AU356" s="72" t="s">
        <v>944</v>
      </c>
      <c r="AV356" s="310" t="s">
        <v>1659</v>
      </c>
      <c r="AW356" s="304" t="s">
        <v>1734</v>
      </c>
      <c r="AX356" s="311">
        <v>44882</v>
      </c>
      <c r="AY356" s="72">
        <v>48</v>
      </c>
      <c r="AZ356" s="72" t="s">
        <v>1743</v>
      </c>
      <c r="BA356" s="7" t="s">
        <v>3514</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1121</v>
      </c>
      <c r="EU356" s="7" t="s">
        <v>2692</v>
      </c>
      <c r="EV356" s="7" t="s">
        <v>1111</v>
      </c>
      <c r="EW356" s="7" t="s">
        <v>1809</v>
      </c>
      <c r="EX356" s="183" t="s">
        <v>1912</v>
      </c>
      <c r="EY356" s="313">
        <v>46178</v>
      </c>
      <c r="EZ356" s="313"/>
      <c r="FA356" s="183"/>
      <c r="FB356" s="313"/>
      <c r="FC356" s="7"/>
      <c r="FD356" s="7" t="s">
        <v>3311</v>
      </c>
      <c r="FE356" s="7">
        <f t="shared" si="77"/>
        <v>3466</v>
      </c>
      <c r="FF356" s="72">
        <f t="shared" si="78"/>
        <v>22072</v>
      </c>
      <c r="FG356" t="s">
        <v>3516</v>
      </c>
    </row>
    <row r="357" spans="1:163" ht="17.25">
      <c r="A357" s="72">
        <v>459730458</v>
      </c>
      <c r="B357" s="304" t="s">
        <v>119</v>
      </c>
      <c r="C357" s="72"/>
      <c r="D357" s="72"/>
      <c r="E357" s="72"/>
      <c r="F357" s="72"/>
      <c r="G357" s="306"/>
      <c r="H357" s="306"/>
      <c r="I357" s="72">
        <v>7727</v>
      </c>
      <c r="J357" s="72">
        <v>6674</v>
      </c>
      <c r="K357" s="258">
        <f t="shared" si="82"/>
        <v>6787</v>
      </c>
      <c r="L357" s="258">
        <f t="shared" si="71"/>
        <v>14401</v>
      </c>
      <c r="M357" s="307">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8"/>
      <c r="AF357" s="309" t="s">
        <v>1130</v>
      </c>
      <c r="AG357" s="7" t="s">
        <v>1130</v>
      </c>
      <c r="AH357" s="72" t="s">
        <v>113</v>
      </c>
      <c r="AI357" s="7" t="s">
        <v>1130</v>
      </c>
      <c r="AJ357" s="7" t="s">
        <v>1130</v>
      </c>
      <c r="AK357" s="7" t="s">
        <v>1130</v>
      </c>
      <c r="AL357" s="7">
        <v>6787</v>
      </c>
      <c r="AM357" s="255">
        <v>36825.31</v>
      </c>
      <c r="AN357" s="258">
        <v>27</v>
      </c>
      <c r="AO357" s="306">
        <v>43</v>
      </c>
      <c r="AP357" s="306" t="str">
        <f t="shared" si="74"/>
        <v>FLOW</v>
      </c>
      <c r="AQ357" s="306"/>
      <c r="AR357" s="306"/>
      <c r="AS357" s="306"/>
      <c r="AT357" s="306"/>
      <c r="AU357" s="72" t="s">
        <v>1794</v>
      </c>
      <c r="AV357" s="310" t="s">
        <v>120</v>
      </c>
      <c r="AW357" s="304"/>
      <c r="AX357" s="311">
        <v>45181</v>
      </c>
      <c r="AY357" s="72">
        <v>36</v>
      </c>
      <c r="AZ357" s="72" t="s">
        <v>1743</v>
      </c>
      <c r="BA357" s="7" t="s">
        <v>3514</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1122</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3517</v>
      </c>
    </row>
    <row r="358" spans="1:163" ht="17.25">
      <c r="A358" s="314">
        <v>465449543</v>
      </c>
      <c r="B358" s="304" t="s">
        <v>58</v>
      </c>
      <c r="C358" s="72"/>
      <c r="D358" s="72"/>
      <c r="E358" s="72"/>
      <c r="F358" s="72"/>
      <c r="G358" s="306"/>
      <c r="H358" s="306"/>
      <c r="I358" s="72">
        <v>3989</v>
      </c>
      <c r="J358" s="72">
        <v>3706</v>
      </c>
      <c r="K358" s="258">
        <f t="shared" si="82"/>
        <v>3829</v>
      </c>
      <c r="L358" s="258">
        <f t="shared" si="71"/>
        <v>7695</v>
      </c>
      <c r="M358" s="307">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22</v>
      </c>
      <c r="AD358" s="72" t="s">
        <v>3020</v>
      </c>
      <c r="AE358" s="308"/>
      <c r="AF358" s="309" t="s">
        <v>1130</v>
      </c>
      <c r="AG358" s="7" t="s">
        <v>1130</v>
      </c>
      <c r="AH358" s="72" t="s">
        <v>49</v>
      </c>
      <c r="AI358" s="7" t="s">
        <v>1130</v>
      </c>
      <c r="AJ358" s="7" t="s">
        <v>1130</v>
      </c>
      <c r="AK358" s="7" t="s">
        <v>1130</v>
      </c>
      <c r="AL358" s="7">
        <v>6979</v>
      </c>
      <c r="AM358" s="255">
        <v>36145</v>
      </c>
      <c r="AN358" s="258">
        <v>27</v>
      </c>
      <c r="AO358" s="306">
        <v>43</v>
      </c>
      <c r="AP358" s="306" t="str">
        <f t="shared" si="74"/>
        <v>FLOW</v>
      </c>
      <c r="AQ358" s="306"/>
      <c r="AR358" s="306"/>
      <c r="AS358" s="306"/>
      <c r="AT358" s="306"/>
      <c r="AU358" s="72" t="s">
        <v>1794</v>
      </c>
      <c r="AV358" s="310" t="s">
        <v>59</v>
      </c>
      <c r="AW358" s="304" t="s">
        <v>25</v>
      </c>
      <c r="AX358" s="311">
        <v>45695</v>
      </c>
      <c r="AY358" s="72">
        <v>24</v>
      </c>
      <c r="AZ358" s="72" t="s">
        <v>1743</v>
      </c>
      <c r="BA358" s="7" t="s">
        <v>3514</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1113</v>
      </c>
      <c r="EU358" s="7" t="e">
        <v>#N/A</v>
      </c>
      <c r="EV358" s="7" t="e">
        <v>#N/A</v>
      </c>
      <c r="EW358" s="7" t="e">
        <v>#N/A</v>
      </c>
      <c r="EX358" s="183" t="e">
        <v>#N/A</v>
      </c>
      <c r="EY358" s="313" t="e">
        <v>#N/A</v>
      </c>
      <c r="EZ358" s="313"/>
      <c r="FA358" s="183"/>
      <c r="FB358" s="313"/>
      <c r="FC358" s="7"/>
      <c r="FD358" s="7">
        <v>0</v>
      </c>
      <c r="FE358" s="7">
        <f t="shared" si="77"/>
        <v>3829</v>
      </c>
      <c r="FF358" s="72">
        <f t="shared" si="78"/>
        <v>7695</v>
      </c>
      <c r="FG358" t="s">
        <v>3516</v>
      </c>
    </row>
    <row r="359" spans="1:163" ht="17.25">
      <c r="A359" s="72">
        <v>460097741</v>
      </c>
      <c r="B359" s="304" t="s">
        <v>2161</v>
      </c>
      <c r="C359" s="72"/>
      <c r="D359" s="72"/>
      <c r="E359" s="72"/>
      <c r="F359" s="72"/>
      <c r="G359" s="306"/>
      <c r="H359" s="306"/>
      <c r="I359" s="72">
        <v>2336</v>
      </c>
      <c r="J359" s="72">
        <v>526.22</v>
      </c>
      <c r="K359" s="258">
        <f t="shared" si="82"/>
        <v>527.22</v>
      </c>
      <c r="L359" s="258">
        <f t="shared" si="71"/>
        <v>2893.2200000000003</v>
      </c>
      <c r="M359" s="307">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8"/>
      <c r="AF359" s="309"/>
      <c r="AG359" s="7"/>
      <c r="AH359" s="72" t="s">
        <v>2205</v>
      </c>
      <c r="AI359" s="7"/>
      <c r="AJ359" s="7"/>
      <c r="AK359" s="7"/>
      <c r="AL359" s="7">
        <v>1427.22</v>
      </c>
      <c r="AM359" s="255">
        <v>35599.050000000003</v>
      </c>
      <c r="AN359" s="258">
        <v>27</v>
      </c>
      <c r="AO359" s="306">
        <v>43</v>
      </c>
      <c r="AP359" s="306" t="str">
        <f t="shared" si="74"/>
        <v>FLOW</v>
      </c>
      <c r="AQ359" s="306"/>
      <c r="AR359" s="306"/>
      <c r="AS359" s="306"/>
      <c r="AT359" s="306"/>
      <c r="AU359" s="72" t="s">
        <v>1130</v>
      </c>
      <c r="AV359" s="310" t="s">
        <v>2304</v>
      </c>
      <c r="AW359" s="304" t="s">
        <v>348</v>
      </c>
      <c r="AX359" s="311">
        <v>45211</v>
      </c>
      <c r="AY359" s="72">
        <v>48</v>
      </c>
      <c r="AZ359" s="72" t="s">
        <v>2058</v>
      </c>
      <c r="BA359" s="7" t="s">
        <v>3514</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1125</v>
      </c>
      <c r="EU359" s="7" t="s">
        <v>2693</v>
      </c>
      <c r="EV359" s="7" t="s">
        <v>1111</v>
      </c>
      <c r="EW359" s="7" t="s">
        <v>1851</v>
      </c>
      <c r="EX359" s="183" t="s">
        <v>3590</v>
      </c>
      <c r="EY359" s="313">
        <v>46188</v>
      </c>
      <c r="EZ359" s="313"/>
      <c r="FA359" s="183"/>
      <c r="FB359" s="313"/>
      <c r="FC359" s="7" t="s">
        <v>3624</v>
      </c>
      <c r="FD359" s="7" t="s">
        <v>1239</v>
      </c>
      <c r="FE359" s="7">
        <f t="shared" si="77"/>
        <v>527.22</v>
      </c>
      <c r="FF359" s="72">
        <f t="shared" si="78"/>
        <v>2893.2200000000003</v>
      </c>
      <c r="FG359" t="s">
        <v>3516</v>
      </c>
    </row>
    <row r="360" spans="1:163" ht="17.25">
      <c r="A360" s="72">
        <v>461265756</v>
      </c>
      <c r="B360" s="304" t="s">
        <v>1550</v>
      </c>
      <c r="C360" s="72"/>
      <c r="D360" s="72"/>
      <c r="E360" s="72"/>
      <c r="F360" s="72"/>
      <c r="G360" s="306"/>
      <c r="H360" s="306"/>
      <c r="I360" s="72">
        <v>3909</v>
      </c>
      <c r="J360" s="72">
        <v>7818</v>
      </c>
      <c r="K360" s="258">
        <f t="shared" si="82"/>
        <v>3981</v>
      </c>
      <c r="L360" s="258">
        <f t="shared" si="71"/>
        <v>11942</v>
      </c>
      <c r="M360" s="315">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8"/>
      <c r="AF360" s="309" t="s">
        <v>1130</v>
      </c>
      <c r="AG360" s="7" t="s">
        <v>1130</v>
      </c>
      <c r="AH360" s="72" t="s">
        <v>1760</v>
      </c>
      <c r="AI360" s="7" t="s">
        <v>1130</v>
      </c>
      <c r="AJ360" s="7" t="s">
        <v>1130</v>
      </c>
      <c r="AK360" s="7" t="s">
        <v>1130</v>
      </c>
      <c r="AL360" s="7">
        <v>8790</v>
      </c>
      <c r="AM360" s="255">
        <v>35419</v>
      </c>
      <c r="AN360" s="258">
        <v>57</v>
      </c>
      <c r="AO360" s="306">
        <v>73</v>
      </c>
      <c r="AP360" s="306" t="str">
        <f t="shared" si="74"/>
        <v>FLOW</v>
      </c>
      <c r="AQ360" s="306"/>
      <c r="AR360" s="306"/>
      <c r="AS360" s="306"/>
      <c r="AT360" s="306"/>
      <c r="AU360" s="72" t="s">
        <v>1794</v>
      </c>
      <c r="AV360" s="310" t="s">
        <v>1660</v>
      </c>
      <c r="AW360" s="304" t="s">
        <v>27</v>
      </c>
      <c r="AX360" s="311">
        <v>45287</v>
      </c>
      <c r="AY360" s="72">
        <v>36</v>
      </c>
      <c r="AZ360" s="72" t="s">
        <v>1743</v>
      </c>
      <c r="BA360" s="7" t="s">
        <v>3514</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1118</v>
      </c>
      <c r="EU360" s="7" t="s">
        <v>2694</v>
      </c>
      <c r="EV360" s="7" t="s">
        <v>1111</v>
      </c>
      <c r="EW360" s="7" t="s">
        <v>1830</v>
      </c>
      <c r="EX360" s="183" t="s">
        <v>1831</v>
      </c>
      <c r="EY360" s="313">
        <v>46189</v>
      </c>
      <c r="EZ360" s="313"/>
      <c r="FA360" s="183"/>
      <c r="FB360" s="313"/>
      <c r="FC360" s="7"/>
      <c r="FD360" s="7" t="s">
        <v>3044</v>
      </c>
      <c r="FE360" s="7">
        <f t="shared" si="77"/>
        <v>3981</v>
      </c>
      <c r="FF360" s="72">
        <f t="shared" si="78"/>
        <v>11942</v>
      </c>
      <c r="FG360" t="s">
        <v>3517</v>
      </c>
    </row>
    <row r="361" spans="1:163" ht="17.25">
      <c r="A361" s="72">
        <v>463491160</v>
      </c>
      <c r="B361" s="304" t="s">
        <v>985</v>
      </c>
      <c r="C361" s="72"/>
      <c r="D361" s="72"/>
      <c r="E361" s="72"/>
      <c r="F361" s="72"/>
      <c r="G361" s="306"/>
      <c r="H361" s="306"/>
      <c r="I361" s="72">
        <v>2617</v>
      </c>
      <c r="J361" s="72">
        <v>4698</v>
      </c>
      <c r="K361" s="258">
        <f t="shared" si="82"/>
        <v>2312</v>
      </c>
      <c r="L361" s="258">
        <f t="shared" si="71"/>
        <v>7664</v>
      </c>
      <c r="M361" s="315">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23</v>
      </c>
      <c r="AD361" s="72" t="s">
        <v>3020</v>
      </c>
      <c r="AE361" s="308"/>
      <c r="AF361" s="309" t="s">
        <v>1130</v>
      </c>
      <c r="AG361" s="7" t="s">
        <v>1130</v>
      </c>
      <c r="AH361" s="72" t="s">
        <v>1766</v>
      </c>
      <c r="AI361" s="7" t="s">
        <v>1130</v>
      </c>
      <c r="AJ361" s="7" t="s">
        <v>1130</v>
      </c>
      <c r="AK361" s="7" t="s">
        <v>1130</v>
      </c>
      <c r="AL361" s="7">
        <v>10663</v>
      </c>
      <c r="AM361" s="255">
        <v>35289</v>
      </c>
      <c r="AN361" s="258">
        <v>57</v>
      </c>
      <c r="AO361" s="306">
        <v>73</v>
      </c>
      <c r="AP361" s="306" t="str">
        <f t="shared" si="74"/>
        <v>FLOW</v>
      </c>
      <c r="AQ361" s="306"/>
      <c r="AR361" s="306"/>
      <c r="AS361" s="306"/>
      <c r="AT361" s="306"/>
      <c r="AU361" s="72" t="s">
        <v>1794</v>
      </c>
      <c r="AV361" s="310" t="s">
        <v>1054</v>
      </c>
      <c r="AW361" s="304" t="s">
        <v>649</v>
      </c>
      <c r="AX361" s="311">
        <v>45489</v>
      </c>
      <c r="AY361" s="72">
        <v>36</v>
      </c>
      <c r="AZ361" s="72" t="s">
        <v>1743</v>
      </c>
      <c r="BA361" s="7" t="s">
        <v>3513</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1117</v>
      </c>
      <c r="EU361" s="7" t="s">
        <v>2695</v>
      </c>
      <c r="EV361" s="7" t="s">
        <v>1111</v>
      </c>
      <c r="EW361" s="7" t="s">
        <v>1802</v>
      </c>
      <c r="EX361" s="183" t="s">
        <v>1934</v>
      </c>
      <c r="EY361" s="313">
        <v>46178</v>
      </c>
      <c r="EZ361" s="313"/>
      <c r="FA361" s="183"/>
      <c r="FB361" s="313"/>
      <c r="FC361" s="7"/>
      <c r="FD361" s="7" t="s">
        <v>3312</v>
      </c>
      <c r="FE361" s="7">
        <f t="shared" si="77"/>
        <v>2312</v>
      </c>
      <c r="FF361" s="72">
        <f t="shared" si="78"/>
        <v>7664</v>
      </c>
      <c r="FG361" t="s">
        <v>3516</v>
      </c>
    </row>
    <row r="362" spans="1:163" ht="17.25">
      <c r="A362" s="72">
        <v>464352072</v>
      </c>
      <c r="B362" s="304" t="s">
        <v>441</v>
      </c>
      <c r="C362" s="72"/>
      <c r="D362" s="72"/>
      <c r="E362" s="72"/>
      <c r="F362" s="72"/>
      <c r="G362" s="306"/>
      <c r="H362" s="306" t="s">
        <v>1792</v>
      </c>
      <c r="I362" s="72">
        <v>4736</v>
      </c>
      <c r="J362" s="72">
        <v>13748</v>
      </c>
      <c r="K362" s="258">
        <f t="shared" si="82"/>
        <v>4909</v>
      </c>
      <c r="L362" s="258">
        <f t="shared" si="71"/>
        <v>19225</v>
      </c>
      <c r="M362" s="315">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8"/>
      <c r="AF362" s="309" t="s">
        <v>1798</v>
      </c>
      <c r="AG362" s="7" t="s">
        <v>1130</v>
      </c>
      <c r="AH362" s="72" t="s">
        <v>442</v>
      </c>
      <c r="AI362" s="7" t="s">
        <v>1130</v>
      </c>
      <c r="AJ362" s="7" t="s">
        <v>1130</v>
      </c>
      <c r="AK362" s="7" t="s">
        <v>1130</v>
      </c>
      <c r="AL362" s="7">
        <v>18872</v>
      </c>
      <c r="AM362" s="255">
        <v>34755</v>
      </c>
      <c r="AN362" s="258">
        <v>88</v>
      </c>
      <c r="AO362" s="306">
        <v>73</v>
      </c>
      <c r="AP362" s="306" t="str">
        <f t="shared" si="74"/>
        <v>STABLE</v>
      </c>
      <c r="AQ362" s="306"/>
      <c r="AR362" s="306"/>
      <c r="AS362" s="306"/>
      <c r="AT362" s="306"/>
      <c r="AU362" s="72" t="s">
        <v>944</v>
      </c>
      <c r="AV362" s="310" t="s">
        <v>443</v>
      </c>
      <c r="AW362" s="304" t="s">
        <v>102</v>
      </c>
      <c r="AX362" s="311">
        <v>45582</v>
      </c>
      <c r="AY362" s="72">
        <v>24</v>
      </c>
      <c r="AZ362" s="72" t="s">
        <v>1743</v>
      </c>
      <c r="BA362" s="7" t="s">
        <v>3513</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1119</v>
      </c>
      <c r="EU362" s="7" t="s">
        <v>2696</v>
      </c>
      <c r="EV362" s="7" t="s">
        <v>1111</v>
      </c>
      <c r="EW362" s="7" t="e">
        <v>#N/A</v>
      </c>
      <c r="EX362" s="183" t="e">
        <v>#N/A</v>
      </c>
      <c r="EY362" s="313" t="e">
        <v>#N/A</v>
      </c>
      <c r="EZ362" s="313"/>
      <c r="FA362" s="183"/>
      <c r="FB362" s="313"/>
      <c r="FC362" s="7"/>
      <c r="FD362" s="7" t="s">
        <v>3313</v>
      </c>
      <c r="FE362" s="7">
        <f t="shared" si="77"/>
        <v>4909</v>
      </c>
      <c r="FF362" s="72">
        <f t="shared" si="78"/>
        <v>19225</v>
      </c>
      <c r="FG362" t="s">
        <v>3517</v>
      </c>
    </row>
    <row r="363" spans="1:163" ht="17.25">
      <c r="A363" s="72">
        <v>461375051</v>
      </c>
      <c r="B363" s="304" t="s">
        <v>768</v>
      </c>
      <c r="C363" s="72" t="s">
        <v>1776</v>
      </c>
      <c r="D363" s="72" t="s">
        <v>1743</v>
      </c>
      <c r="E363" s="72">
        <v>130</v>
      </c>
      <c r="F363" s="72"/>
      <c r="G363" s="306"/>
      <c r="H363" s="306"/>
      <c r="I363" s="72">
        <v>3776</v>
      </c>
      <c r="J363" s="72">
        <v>7552</v>
      </c>
      <c r="K363" s="258">
        <f t="shared" si="82"/>
        <v>394.03</v>
      </c>
      <c r="L363" s="258">
        <f t="shared" si="71"/>
        <v>11592.03</v>
      </c>
      <c r="M363" s="315">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8"/>
      <c r="AF363" s="309" t="s">
        <v>1798</v>
      </c>
      <c r="AG363" s="7" t="s">
        <v>1130</v>
      </c>
      <c r="AH363" s="72" t="s">
        <v>767</v>
      </c>
      <c r="AI363" s="7" t="s">
        <v>1130</v>
      </c>
      <c r="AJ363" s="7" t="s">
        <v>1130</v>
      </c>
      <c r="AK363" s="7" t="s">
        <v>1130</v>
      </c>
      <c r="AL363" s="7">
        <v>11546.03</v>
      </c>
      <c r="AM363" s="255">
        <v>34562</v>
      </c>
      <c r="AN363" s="258">
        <v>88</v>
      </c>
      <c r="AO363" s="306">
        <v>73</v>
      </c>
      <c r="AP363" s="306" t="str">
        <f t="shared" si="74"/>
        <v>STABLE</v>
      </c>
      <c r="AQ363" s="306"/>
      <c r="AR363" s="306"/>
      <c r="AS363" s="306"/>
      <c r="AT363" s="306"/>
      <c r="AU363" s="72" t="s">
        <v>1794</v>
      </c>
      <c r="AV363" s="310" t="s">
        <v>769</v>
      </c>
      <c r="AW363" s="304" t="s">
        <v>770</v>
      </c>
      <c r="AX363" s="311">
        <v>45295</v>
      </c>
      <c r="AY363" s="72">
        <v>36</v>
      </c>
      <c r="AZ363" s="72" t="s">
        <v>1743</v>
      </c>
      <c r="BA363" s="7" t="s">
        <v>3513</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1119</v>
      </c>
      <c r="EU363" s="7" t="s">
        <v>2697</v>
      </c>
      <c r="EV363" s="7" t="s">
        <v>1111</v>
      </c>
      <c r="EW363" s="7" t="s">
        <v>1804</v>
      </c>
      <c r="EX363" s="183" t="s">
        <v>1812</v>
      </c>
      <c r="EY363" s="313">
        <v>46189</v>
      </c>
      <c r="EZ363" s="313"/>
      <c r="FA363" s="183"/>
      <c r="FB363" s="313"/>
      <c r="FC363" s="7"/>
      <c r="FD363" s="7" t="s">
        <v>3314</v>
      </c>
      <c r="FE363" s="7">
        <f t="shared" si="77"/>
        <v>394.03</v>
      </c>
      <c r="FF363" s="72">
        <f t="shared" si="78"/>
        <v>11722.03</v>
      </c>
      <c r="FG363" t="s">
        <v>3517</v>
      </c>
    </row>
    <row r="364" spans="1:163" ht="17.25">
      <c r="A364" s="72">
        <v>463200379</v>
      </c>
      <c r="B364" s="304" t="s">
        <v>404</v>
      </c>
      <c r="C364" s="72"/>
      <c r="D364" s="72"/>
      <c r="E364" s="72"/>
      <c r="F364" s="72"/>
      <c r="G364" s="306"/>
      <c r="H364" s="306"/>
      <c r="I364" s="72">
        <v>2797</v>
      </c>
      <c r="J364" s="72">
        <v>2191</v>
      </c>
      <c r="K364" s="258">
        <f t="shared" si="82"/>
        <v>2255</v>
      </c>
      <c r="L364" s="258">
        <f t="shared" si="71"/>
        <v>5129</v>
      </c>
      <c r="M364" s="307">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8"/>
      <c r="AF364" s="309" t="s">
        <v>1130</v>
      </c>
      <c r="AG364" s="7" t="s">
        <v>1130</v>
      </c>
      <c r="AH364" s="72" t="s">
        <v>386</v>
      </c>
      <c r="AI364" s="7" t="s">
        <v>1130</v>
      </c>
      <c r="AJ364" s="7" t="s">
        <v>1130</v>
      </c>
      <c r="AK364" s="7" t="s">
        <v>1130</v>
      </c>
      <c r="AL364" s="7">
        <v>7802</v>
      </c>
      <c r="AM364" s="255">
        <v>34057</v>
      </c>
      <c r="AN364" s="258">
        <v>27</v>
      </c>
      <c r="AO364" s="306">
        <v>43</v>
      </c>
      <c r="AP364" s="306" t="str">
        <f t="shared" si="74"/>
        <v>FLOW</v>
      </c>
      <c r="AQ364" s="306"/>
      <c r="AR364" s="306"/>
      <c r="AS364" s="306"/>
      <c r="AT364" s="306"/>
      <c r="AU364" s="72" t="s">
        <v>1794</v>
      </c>
      <c r="AV364" s="310" t="s">
        <v>405</v>
      </c>
      <c r="AW364" s="304" t="s">
        <v>99</v>
      </c>
      <c r="AX364" s="311">
        <v>45456</v>
      </c>
      <c r="AY364" s="72">
        <v>36</v>
      </c>
      <c r="AZ364" s="72" t="s">
        <v>1743</v>
      </c>
      <c r="BA364" s="7" t="s">
        <v>3513</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1116</v>
      </c>
      <c r="EU364" s="7" t="s">
        <v>2698</v>
      </c>
      <c r="EV364" s="7" t="s">
        <v>1111</v>
      </c>
      <c r="EW364" s="7" t="s">
        <v>1804</v>
      </c>
      <c r="EX364" s="183" t="s">
        <v>1874</v>
      </c>
      <c r="EY364" s="313">
        <v>46178</v>
      </c>
      <c r="EZ364" s="313"/>
      <c r="FA364" s="183"/>
      <c r="FB364" s="313"/>
      <c r="FC364" s="7"/>
      <c r="FD364" s="7" t="s">
        <v>3315</v>
      </c>
      <c r="FE364" s="7">
        <f t="shared" si="77"/>
        <v>2255</v>
      </c>
      <c r="FF364" s="72">
        <f t="shared" si="78"/>
        <v>5129</v>
      </c>
      <c r="FG364" t="s">
        <v>3516</v>
      </c>
    </row>
    <row r="365" spans="1:163" ht="17.25">
      <c r="A365" s="72">
        <v>456675556</v>
      </c>
      <c r="B365" s="304" t="s">
        <v>556</v>
      </c>
      <c r="C365" s="72"/>
      <c r="D365" s="72"/>
      <c r="E365" s="72"/>
      <c r="F365" s="72"/>
      <c r="G365" s="306"/>
      <c r="H365" s="306"/>
      <c r="I365" s="72">
        <v>3667</v>
      </c>
      <c r="J365" s="72">
        <v>3609</v>
      </c>
      <c r="K365" s="258">
        <f t="shared" si="82"/>
        <v>3693</v>
      </c>
      <c r="L365" s="258">
        <f t="shared" si="71"/>
        <v>7441</v>
      </c>
      <c r="M365" s="307">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8"/>
      <c r="AF365" s="309" t="s">
        <v>1130</v>
      </c>
      <c r="AG365" s="7" t="s">
        <v>1130</v>
      </c>
      <c r="AH365" s="72" t="s">
        <v>553</v>
      </c>
      <c r="AI365" s="7" t="s">
        <v>1130</v>
      </c>
      <c r="AJ365" s="7" t="s">
        <v>1130</v>
      </c>
      <c r="AK365" s="7" t="s">
        <v>1130</v>
      </c>
      <c r="AL365" s="7">
        <v>9993</v>
      </c>
      <c r="AM365" s="255">
        <v>34007</v>
      </c>
      <c r="AN365" s="258">
        <v>27</v>
      </c>
      <c r="AO365" s="306">
        <v>43</v>
      </c>
      <c r="AP365" s="306" t="str">
        <f t="shared" si="74"/>
        <v>FLOW</v>
      </c>
      <c r="AQ365" s="306"/>
      <c r="AR365" s="306"/>
      <c r="AS365" s="306"/>
      <c r="AT365" s="306"/>
      <c r="AU365" s="72" t="s">
        <v>944</v>
      </c>
      <c r="AV365" s="310" t="s">
        <v>557</v>
      </c>
      <c r="AW365" s="304" t="s">
        <v>459</v>
      </c>
      <c r="AX365" s="311">
        <v>44961</v>
      </c>
      <c r="AY365" s="72">
        <v>48</v>
      </c>
      <c r="AZ365" s="72" t="s">
        <v>1743</v>
      </c>
      <c r="BA365" s="7" t="s">
        <v>3514</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1112</v>
      </c>
      <c r="EU365" s="7" t="s">
        <v>2699</v>
      </c>
      <c r="EV365" s="7" t="s">
        <v>1111</v>
      </c>
      <c r="EW365" s="7" t="s">
        <v>1807</v>
      </c>
      <c r="EX365" s="183" t="s">
        <v>1819</v>
      </c>
      <c r="EY365" s="313">
        <v>46191</v>
      </c>
      <c r="EZ365" s="313"/>
      <c r="FA365" s="183"/>
      <c r="FB365" s="313"/>
      <c r="FC365" s="7"/>
      <c r="FD365" s="7" t="s">
        <v>3316</v>
      </c>
      <c r="FE365" s="7">
        <f t="shared" si="77"/>
        <v>3693</v>
      </c>
      <c r="FF365" s="72">
        <f t="shared" si="78"/>
        <v>7441</v>
      </c>
      <c r="FG365" t="s">
        <v>3516</v>
      </c>
    </row>
    <row r="366" spans="1:163" ht="17.25">
      <c r="A366" s="72">
        <v>462178358</v>
      </c>
      <c r="B366" s="304" t="s">
        <v>1551</v>
      </c>
      <c r="C366" s="72"/>
      <c r="D366" s="72"/>
      <c r="E366" s="72"/>
      <c r="F366" s="72"/>
      <c r="G366" s="306"/>
      <c r="H366" s="306"/>
      <c r="I366" s="72">
        <v>3410</v>
      </c>
      <c r="J366" s="72">
        <v>3410</v>
      </c>
      <c r="K366" s="258">
        <f t="shared" si="82"/>
        <v>3444</v>
      </c>
      <c r="L366" s="258">
        <f t="shared" si="71"/>
        <v>6917</v>
      </c>
      <c r="M366" s="307">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8"/>
      <c r="AF366" s="309" t="s">
        <v>1130</v>
      </c>
      <c r="AG366" s="7" t="s">
        <v>1130</v>
      </c>
      <c r="AH366" s="72" t="s">
        <v>708</v>
      </c>
      <c r="AI366" s="7" t="s">
        <v>1130</v>
      </c>
      <c r="AJ366" s="7" t="s">
        <v>1130</v>
      </c>
      <c r="AK366" s="7" t="s">
        <v>1130</v>
      </c>
      <c r="AL366" s="7">
        <v>7731</v>
      </c>
      <c r="AM366" s="255">
        <v>33648</v>
      </c>
      <c r="AN366" s="258">
        <v>27</v>
      </c>
      <c r="AO366" s="306">
        <v>43</v>
      </c>
      <c r="AP366" s="306" t="str">
        <f t="shared" si="74"/>
        <v>FLOW</v>
      </c>
      <c r="AQ366" s="306"/>
      <c r="AR366" s="306"/>
      <c r="AS366" s="306"/>
      <c r="AT366" s="306"/>
      <c r="AU366" s="72" t="s">
        <v>1794</v>
      </c>
      <c r="AV366" s="310" t="s">
        <v>1661</v>
      </c>
      <c r="AW366" s="304" t="s">
        <v>1735</v>
      </c>
      <c r="AX366" s="311">
        <v>45362</v>
      </c>
      <c r="AY366" s="72">
        <v>36</v>
      </c>
      <c r="AZ366" s="72" t="s">
        <v>1743</v>
      </c>
      <c r="BA366" s="7" t="s">
        <v>3513</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1128</v>
      </c>
      <c r="EU366" s="7" t="s">
        <v>2700</v>
      </c>
      <c r="EV366" s="7" t="s">
        <v>1111</v>
      </c>
      <c r="EW366" s="7" t="s">
        <v>1809</v>
      </c>
      <c r="EX366" s="183" t="s">
        <v>1920</v>
      </c>
      <c r="EY366" s="313">
        <v>46177</v>
      </c>
      <c r="EZ366" s="313"/>
      <c r="FA366" s="183"/>
      <c r="FB366" s="313"/>
      <c r="FC366" s="7" t="s">
        <v>3623</v>
      </c>
      <c r="FD366" s="7" t="s">
        <v>3317</v>
      </c>
      <c r="FE366" s="7">
        <f t="shared" si="77"/>
        <v>3444</v>
      </c>
      <c r="FF366" s="72">
        <f t="shared" si="78"/>
        <v>6917</v>
      </c>
      <c r="FG366" t="s">
        <v>3516</v>
      </c>
    </row>
    <row r="367" spans="1:163" ht="17.25">
      <c r="A367" s="72">
        <v>464867406</v>
      </c>
      <c r="B367" s="304" t="s">
        <v>2144</v>
      </c>
      <c r="C367" s="72" t="s">
        <v>1776</v>
      </c>
      <c r="D367" s="72" t="s">
        <v>2348</v>
      </c>
      <c r="E367" s="72">
        <f>4528+78</f>
        <v>4606</v>
      </c>
      <c r="F367" s="72"/>
      <c r="G367" s="306"/>
      <c r="H367" s="306"/>
      <c r="I367" s="72">
        <v>4523</v>
      </c>
      <c r="J367" s="72">
        <v>4521</v>
      </c>
      <c r="K367" s="258">
        <f t="shared" si="82"/>
        <v>4596</v>
      </c>
      <c r="L367" s="258">
        <f t="shared" si="71"/>
        <v>4513</v>
      </c>
      <c r="M367" s="307">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8"/>
      <c r="AF367" s="309"/>
      <c r="AG367" s="7"/>
      <c r="AH367" s="72" t="s">
        <v>2200</v>
      </c>
      <c r="AI367" s="7"/>
      <c r="AJ367" s="7"/>
      <c r="AK367" s="7"/>
      <c r="AL367" s="7">
        <v>10446</v>
      </c>
      <c r="AM367" s="255">
        <v>33633</v>
      </c>
      <c r="AN367" s="258">
        <v>27</v>
      </c>
      <c r="AO367" s="306">
        <v>12</v>
      </c>
      <c r="AP367" s="306" t="str">
        <f t="shared" si="74"/>
        <v>STABLE</v>
      </c>
      <c r="AQ367" s="306"/>
      <c r="AR367" s="306"/>
      <c r="AS367" s="306"/>
      <c r="AT367" s="306"/>
      <c r="AU367" s="72" t="s">
        <v>1130</v>
      </c>
      <c r="AV367" s="310" t="s">
        <v>2288</v>
      </c>
      <c r="AW367" s="304" t="s">
        <v>111</v>
      </c>
      <c r="AX367" s="311">
        <v>45631</v>
      </c>
      <c r="AY367" s="72">
        <v>24</v>
      </c>
      <c r="AZ367" s="72" t="s">
        <v>2058</v>
      </c>
      <c r="BA367" s="7" t="s">
        <v>3513</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1114</v>
      </c>
      <c r="EU367" s="7" t="s">
        <v>3493</v>
      </c>
      <c r="EV367" s="7" t="s">
        <v>2465</v>
      </c>
      <c r="EW367" s="7" t="e">
        <v>#N/A</v>
      </c>
      <c r="EX367" s="183" t="e">
        <v>#N/A</v>
      </c>
      <c r="EY367" s="313" t="e">
        <v>#N/A</v>
      </c>
      <c r="EZ367" s="313"/>
      <c r="FA367" s="183"/>
      <c r="FB367" s="313"/>
      <c r="FC367" s="7"/>
      <c r="FD367" s="7" t="s">
        <v>3318</v>
      </c>
      <c r="FE367" s="7">
        <f t="shared" si="77"/>
        <v>4596</v>
      </c>
      <c r="FF367" s="72">
        <f t="shared" si="78"/>
        <v>9119</v>
      </c>
      <c r="FG367" t="s">
        <v>3516</v>
      </c>
    </row>
    <row r="368" spans="1:163" ht="17.25">
      <c r="A368" s="314">
        <v>460568310</v>
      </c>
      <c r="B368" s="304" t="s">
        <v>814</v>
      </c>
      <c r="C368" s="72"/>
      <c r="D368" s="72"/>
      <c r="E368" s="72"/>
      <c r="F368" s="72"/>
      <c r="G368" s="306"/>
      <c r="H368" s="306" t="s">
        <v>2350</v>
      </c>
      <c r="I368" s="72">
        <v>3461</v>
      </c>
      <c r="J368" s="72">
        <v>14928</v>
      </c>
      <c r="K368" s="258">
        <f t="shared" si="82"/>
        <v>2196</v>
      </c>
      <c r="L368" s="258">
        <f t="shared" si="71"/>
        <v>18389</v>
      </c>
      <c r="M368" s="315">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8"/>
      <c r="AF368" s="309" t="s">
        <v>1798</v>
      </c>
      <c r="AG368" s="7" t="s">
        <v>1130</v>
      </c>
      <c r="AH368" s="72" t="s">
        <v>809</v>
      </c>
      <c r="AI368" s="7" t="s">
        <v>1130</v>
      </c>
      <c r="AJ368" s="7" t="s">
        <v>1130</v>
      </c>
      <c r="AK368" s="7" t="s">
        <v>1130</v>
      </c>
      <c r="AL368" s="7">
        <v>22340</v>
      </c>
      <c r="AM368" s="255">
        <v>33145.1</v>
      </c>
      <c r="AN368" s="258">
        <v>147</v>
      </c>
      <c r="AO368" s="306">
        <v>132</v>
      </c>
      <c r="AP368" s="306" t="str">
        <f t="shared" si="74"/>
        <v>STABLE</v>
      </c>
      <c r="AQ368" s="306"/>
      <c r="AR368" s="306"/>
      <c r="AS368" s="306"/>
      <c r="AT368" s="306"/>
      <c r="AU368" s="72" t="s">
        <v>944</v>
      </c>
      <c r="AV368" s="310" t="s">
        <v>815</v>
      </c>
      <c r="AW368" s="304" t="s">
        <v>523</v>
      </c>
      <c r="AX368" s="311">
        <v>45239</v>
      </c>
      <c r="AY368" s="72">
        <v>36</v>
      </c>
      <c r="AZ368" s="72" t="s">
        <v>1743</v>
      </c>
      <c r="BA368" s="7" t="s">
        <v>3514</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1112</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3517</v>
      </c>
    </row>
    <row r="369" spans="1:163" ht="17.25">
      <c r="A369" s="72">
        <v>467688957</v>
      </c>
      <c r="B369" s="304" t="s">
        <v>1537</v>
      </c>
      <c r="C369" s="72"/>
      <c r="D369" s="72"/>
      <c r="E369" s="72"/>
      <c r="F369" s="72"/>
      <c r="G369" s="306"/>
      <c r="H369" s="306"/>
      <c r="I369" s="72">
        <v>2327</v>
      </c>
      <c r="J369" s="72">
        <v>4654</v>
      </c>
      <c r="K369" s="258">
        <f t="shared" si="82"/>
        <v>2375</v>
      </c>
      <c r="L369" s="258">
        <f t="shared" si="71"/>
        <v>7124</v>
      </c>
      <c r="M369" s="315">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3528</v>
      </c>
      <c r="AC369" s="72"/>
      <c r="AD369" s="72" t="s">
        <v>3022</v>
      </c>
      <c r="AE369" s="308"/>
      <c r="AF369" s="309" t="s">
        <v>1130</v>
      </c>
      <c r="AG369" s="7" t="s">
        <v>1130</v>
      </c>
      <c r="AH369" s="72" t="s">
        <v>781</v>
      </c>
      <c r="AI369" s="7" t="s">
        <v>1130</v>
      </c>
      <c r="AJ369" s="7" t="s">
        <v>1130</v>
      </c>
      <c r="AK369" s="7" t="s">
        <v>1130</v>
      </c>
      <c r="AL369" s="7">
        <v>5602</v>
      </c>
      <c r="AM369" s="255">
        <v>33143</v>
      </c>
      <c r="AN369" s="258">
        <v>57</v>
      </c>
      <c r="AO369" s="306">
        <v>73</v>
      </c>
      <c r="AP369" s="306" t="str">
        <f t="shared" si="74"/>
        <v>FLOW</v>
      </c>
      <c r="AQ369" s="306"/>
      <c r="AR369" s="306"/>
      <c r="AS369" s="306"/>
      <c r="AT369" s="306"/>
      <c r="AU369" s="72" t="s">
        <v>1794</v>
      </c>
      <c r="AV369" s="310" t="s">
        <v>1648</v>
      </c>
      <c r="AW369" s="304" t="s">
        <v>1729</v>
      </c>
      <c r="AX369" s="311">
        <v>46053</v>
      </c>
      <c r="AY369" s="72">
        <v>18</v>
      </c>
      <c r="AZ369" s="72" t="s">
        <v>1743</v>
      </c>
      <c r="BA369" s="7" t="s">
        <v>3513</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1117</v>
      </c>
      <c r="EU369" s="7" t="s">
        <v>2701</v>
      </c>
      <c r="EV369" s="7" t="s">
        <v>1111</v>
      </c>
      <c r="EW369" s="7" t="s">
        <v>1832</v>
      </c>
      <c r="EX369" s="183" t="s">
        <v>1965</v>
      </c>
      <c r="EY369" s="313">
        <v>46177</v>
      </c>
      <c r="EZ369" s="313"/>
      <c r="FA369" s="183"/>
      <c r="FB369" s="313"/>
      <c r="FC369" s="7" t="s">
        <v>3623</v>
      </c>
      <c r="FD369" s="7" t="s">
        <v>3319</v>
      </c>
      <c r="FE369" s="7">
        <f t="shared" si="77"/>
        <v>2375</v>
      </c>
      <c r="FF369" s="72">
        <f t="shared" si="78"/>
        <v>7124</v>
      </c>
      <c r="FG369" t="s">
        <v>3516</v>
      </c>
    </row>
    <row r="370" spans="1:163" ht="17.25">
      <c r="A370" s="314">
        <v>461907039</v>
      </c>
      <c r="B370" s="304" t="s">
        <v>1552</v>
      </c>
      <c r="C370" s="72" t="s">
        <v>1776</v>
      </c>
      <c r="D370" s="72" t="s">
        <v>1799</v>
      </c>
      <c r="E370" s="72">
        <v>3753</v>
      </c>
      <c r="F370" s="72"/>
      <c r="G370" s="306"/>
      <c r="H370" s="306"/>
      <c r="I370" s="72">
        <v>3585</v>
      </c>
      <c r="J370" s="72">
        <v>3585</v>
      </c>
      <c r="K370" s="258">
        <f t="shared" si="82"/>
        <v>3632</v>
      </c>
      <c r="L370" s="258">
        <f t="shared" si="71"/>
        <v>3476</v>
      </c>
      <c r="M370" s="307">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8"/>
      <c r="AF370" s="309" t="s">
        <v>1130</v>
      </c>
      <c r="AG370" s="7" t="s">
        <v>1130</v>
      </c>
      <c r="AH370" s="72" t="s">
        <v>34</v>
      </c>
      <c r="AI370" s="7" t="s">
        <v>1130</v>
      </c>
      <c r="AJ370" s="7" t="s">
        <v>1130</v>
      </c>
      <c r="AK370" s="7" t="s">
        <v>1130</v>
      </c>
      <c r="AL370" s="7">
        <v>7646.51</v>
      </c>
      <c r="AM370" s="255">
        <v>32804.31</v>
      </c>
      <c r="AN370" s="258">
        <v>27</v>
      </c>
      <c r="AO370" s="306">
        <v>12</v>
      </c>
      <c r="AP370" s="306" t="str">
        <f t="shared" si="74"/>
        <v>STABLE</v>
      </c>
      <c r="AQ370" s="306"/>
      <c r="AR370" s="306"/>
      <c r="AS370" s="306"/>
      <c r="AT370" s="306"/>
      <c r="AU370" s="72" t="s">
        <v>1794</v>
      </c>
      <c r="AV370" s="310" t="s">
        <v>1662</v>
      </c>
      <c r="AW370" s="304" t="s">
        <v>99</v>
      </c>
      <c r="AX370" s="311">
        <v>45336</v>
      </c>
      <c r="AY370" s="72">
        <v>36</v>
      </c>
      <c r="AZ370" s="72" t="s">
        <v>1743</v>
      </c>
      <c r="BA370" s="7" t="s">
        <v>3513</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1116</v>
      </c>
      <c r="EU370" s="7" t="s">
        <v>2702</v>
      </c>
      <c r="EV370" s="7" t="s">
        <v>1111</v>
      </c>
      <c r="EW370" s="7" t="s">
        <v>1821</v>
      </c>
      <c r="EX370" s="183" t="s">
        <v>1966</v>
      </c>
      <c r="EY370" s="313">
        <v>46181</v>
      </c>
      <c r="EZ370" s="313"/>
      <c r="FA370" s="183"/>
      <c r="FB370" s="313"/>
      <c r="FC370" s="7"/>
      <c r="FD370" s="7" t="s">
        <v>3320</v>
      </c>
      <c r="FE370" s="7">
        <f t="shared" si="77"/>
        <v>3632</v>
      </c>
      <c r="FF370" s="72">
        <f t="shared" si="78"/>
        <v>7229</v>
      </c>
      <c r="FG370" t="s">
        <v>3516</v>
      </c>
    </row>
    <row r="371" spans="1:163" ht="17.25">
      <c r="A371" s="72">
        <v>461892940</v>
      </c>
      <c r="B371" s="304" t="s">
        <v>1553</v>
      </c>
      <c r="C371" s="72"/>
      <c r="D371" s="72"/>
      <c r="E371" s="72"/>
      <c r="F371" s="72"/>
      <c r="G371" s="306"/>
      <c r="H371" s="306"/>
      <c r="I371" s="72">
        <v>3631</v>
      </c>
      <c r="J371" s="72">
        <v>3631</v>
      </c>
      <c r="K371" s="258">
        <f t="shared" si="82"/>
        <v>3743</v>
      </c>
      <c r="L371" s="258">
        <f t="shared" si="71"/>
        <v>7505</v>
      </c>
      <c r="M371" s="307">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8"/>
      <c r="AF371" s="309" t="s">
        <v>1130</v>
      </c>
      <c r="AG371" s="7" t="s">
        <v>1130</v>
      </c>
      <c r="AH371" s="72" t="s">
        <v>781</v>
      </c>
      <c r="AI371" s="7" t="s">
        <v>1130</v>
      </c>
      <c r="AJ371" s="7" t="s">
        <v>1130</v>
      </c>
      <c r="AK371" s="7" t="s">
        <v>1130</v>
      </c>
      <c r="AL371" s="7">
        <v>3743</v>
      </c>
      <c r="AM371" s="255">
        <v>32626.23</v>
      </c>
      <c r="AN371" s="258">
        <v>27</v>
      </c>
      <c r="AO371" s="306">
        <v>43</v>
      </c>
      <c r="AP371" s="306" t="str">
        <f t="shared" si="74"/>
        <v>FLOW</v>
      </c>
      <c r="AQ371" s="306"/>
      <c r="AR371" s="306"/>
      <c r="AS371" s="306"/>
      <c r="AT371" s="306"/>
      <c r="AU371" s="72" t="s">
        <v>1794</v>
      </c>
      <c r="AV371" s="310"/>
      <c r="AW371" s="304" t="s">
        <v>1736</v>
      </c>
      <c r="AX371" s="311">
        <v>45334</v>
      </c>
      <c r="AY371" s="72">
        <v>36</v>
      </c>
      <c r="AZ371" s="72" t="s">
        <v>1743</v>
      </c>
      <c r="BA371" s="7" t="s">
        <v>3513</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1117</v>
      </c>
      <c r="EU371" s="7" t="s">
        <v>2703</v>
      </c>
      <c r="EV371" s="7" t="s">
        <v>1111</v>
      </c>
      <c r="EW371" s="7" t="s">
        <v>1802</v>
      </c>
      <c r="EX371" s="183" t="s">
        <v>1967</v>
      </c>
      <c r="EY371" s="313">
        <v>46179</v>
      </c>
      <c r="EZ371" s="313"/>
      <c r="FA371" s="183"/>
      <c r="FB371" s="313"/>
      <c r="FC371" s="7"/>
      <c r="FD371" s="7" t="s">
        <v>3321</v>
      </c>
      <c r="FE371" s="7">
        <f t="shared" si="77"/>
        <v>3743</v>
      </c>
      <c r="FF371" s="72">
        <f t="shared" si="78"/>
        <v>7505</v>
      </c>
      <c r="FG371" t="s">
        <v>3516</v>
      </c>
    </row>
    <row r="372" spans="1:163" ht="17.25">
      <c r="A372" s="72">
        <v>465143711</v>
      </c>
      <c r="B372" s="304" t="s">
        <v>229</v>
      </c>
      <c r="C372" s="72"/>
      <c r="D372" s="72"/>
      <c r="E372" s="72"/>
      <c r="F372" s="72"/>
      <c r="G372" s="306"/>
      <c r="H372" s="306"/>
      <c r="I372" s="72">
        <v>6839</v>
      </c>
      <c r="J372" s="72">
        <v>20515</v>
      </c>
      <c r="K372" s="258">
        <f t="shared" si="82"/>
        <v>7196</v>
      </c>
      <c r="L372" s="258">
        <f t="shared" si="71"/>
        <v>28072</v>
      </c>
      <c r="M372" s="315">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8"/>
      <c r="AF372" s="309" t="s">
        <v>1798</v>
      </c>
      <c r="AG372" s="7" t="s">
        <v>1130</v>
      </c>
      <c r="AH372" s="72" t="s">
        <v>203</v>
      </c>
      <c r="AI372" s="7" t="s">
        <v>1130</v>
      </c>
      <c r="AJ372" s="7" t="s">
        <v>1130</v>
      </c>
      <c r="AK372" s="7" t="s">
        <v>1130</v>
      </c>
      <c r="AL372" s="7">
        <v>22224</v>
      </c>
      <c r="AM372" s="255">
        <v>32472</v>
      </c>
      <c r="AN372" s="258">
        <v>88</v>
      </c>
      <c r="AO372" s="306">
        <v>104</v>
      </c>
      <c r="AP372" s="306" t="str">
        <f t="shared" si="74"/>
        <v>FLOW</v>
      </c>
      <c r="AQ372" s="306"/>
      <c r="AR372" s="306"/>
      <c r="AS372" s="306"/>
      <c r="AT372" s="306"/>
      <c r="AU372" s="72" t="s">
        <v>944</v>
      </c>
      <c r="AV372" s="310" t="s">
        <v>230</v>
      </c>
      <c r="AW372" s="304" t="s">
        <v>99</v>
      </c>
      <c r="AX372" s="311">
        <v>45663</v>
      </c>
      <c r="AY372" s="72">
        <v>18</v>
      </c>
      <c r="AZ372" s="72" t="s">
        <v>1743</v>
      </c>
      <c r="BA372" s="7" t="s">
        <v>3513</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1124</v>
      </c>
      <c r="EU372" s="7" t="s">
        <v>2704</v>
      </c>
      <c r="EV372" s="7" t="s">
        <v>1111</v>
      </c>
      <c r="EW372" s="7" t="s">
        <v>1809</v>
      </c>
      <c r="EX372" s="183" t="s">
        <v>1890</v>
      </c>
      <c r="EY372" s="313">
        <v>46175</v>
      </c>
      <c r="EZ372" s="313"/>
      <c r="FA372" s="183"/>
      <c r="FB372" s="313"/>
      <c r="FC372" s="7"/>
      <c r="FD372" s="7" t="s">
        <v>3322</v>
      </c>
      <c r="FE372" s="7">
        <f t="shared" si="77"/>
        <v>7196</v>
      </c>
      <c r="FF372" s="72">
        <f t="shared" si="78"/>
        <v>28072</v>
      </c>
      <c r="FG372" t="s">
        <v>3516</v>
      </c>
    </row>
    <row r="373" spans="1:163" ht="17.25">
      <c r="A373" s="72">
        <v>461826957</v>
      </c>
      <c r="B373" s="304" t="s">
        <v>2128</v>
      </c>
      <c r="C373" s="72" t="s">
        <v>1776</v>
      </c>
      <c r="D373" s="72" t="s">
        <v>3499</v>
      </c>
      <c r="E373" s="72">
        <v>3560</v>
      </c>
      <c r="F373" s="72"/>
      <c r="G373" s="306"/>
      <c r="H373" s="306"/>
      <c r="I373" s="72">
        <v>3504</v>
      </c>
      <c r="J373" s="72">
        <v>3483</v>
      </c>
      <c r="K373" s="258">
        <f t="shared" si="82"/>
        <v>3541</v>
      </c>
      <c r="L373" s="258">
        <f t="shared" si="71"/>
        <v>3488</v>
      </c>
      <c r="M373" s="307">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8"/>
      <c r="AF373" s="309"/>
      <c r="AG373" s="7"/>
      <c r="AH373" s="72" t="s">
        <v>2196</v>
      </c>
      <c r="AI373" s="7"/>
      <c r="AJ373" s="7"/>
      <c r="AK373" s="7"/>
      <c r="AL373" s="7">
        <v>9488</v>
      </c>
      <c r="AM373" s="255">
        <v>32064.55</v>
      </c>
      <c r="AN373" s="258">
        <v>27</v>
      </c>
      <c r="AO373" s="306">
        <v>12</v>
      </c>
      <c r="AP373" s="306" t="str">
        <f t="shared" si="74"/>
        <v>STABLE</v>
      </c>
      <c r="AQ373" s="306"/>
      <c r="AR373" s="306"/>
      <c r="AS373" s="306"/>
      <c r="AT373" s="306"/>
      <c r="AU373" s="72" t="s">
        <v>1130</v>
      </c>
      <c r="AV373" s="310" t="s">
        <v>2272</v>
      </c>
      <c r="AW373" s="304" t="s">
        <v>32</v>
      </c>
      <c r="AX373" s="311">
        <v>45329</v>
      </c>
      <c r="AY373" s="72">
        <v>36</v>
      </c>
      <c r="AZ373" s="72" t="s">
        <v>2058</v>
      </c>
      <c r="BA373" s="7" t="s">
        <v>3513</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1117</v>
      </c>
      <c r="EU373" s="7" t="s">
        <v>2705</v>
      </c>
      <c r="EV373" s="7" t="s">
        <v>1111</v>
      </c>
      <c r="EW373" s="7" t="s">
        <v>1802</v>
      </c>
      <c r="EX373" s="183" t="s">
        <v>1838</v>
      </c>
      <c r="EY373" s="313">
        <v>46185</v>
      </c>
      <c r="EZ373" s="313"/>
      <c r="FA373" s="183"/>
      <c r="FB373" s="313"/>
      <c r="FC373" s="7"/>
      <c r="FD373" s="7" t="s">
        <v>3323</v>
      </c>
      <c r="FE373" s="7">
        <f t="shared" si="77"/>
        <v>3541</v>
      </c>
      <c r="FF373" s="72">
        <f t="shared" si="78"/>
        <v>7048</v>
      </c>
      <c r="FG373" t="s">
        <v>3516</v>
      </c>
    </row>
    <row r="374" spans="1:163" ht="17.25">
      <c r="A374" s="72">
        <v>464446213</v>
      </c>
      <c r="B374" s="304" t="s">
        <v>2131</v>
      </c>
      <c r="C374" s="72"/>
      <c r="D374" s="72"/>
      <c r="E374" s="72"/>
      <c r="F374" s="72"/>
      <c r="G374" s="306"/>
      <c r="H374" s="306"/>
      <c r="I374" s="72">
        <v>4839</v>
      </c>
      <c r="J374" s="72">
        <v>4639</v>
      </c>
      <c r="K374" s="258">
        <f t="shared" si="82"/>
        <v>4717</v>
      </c>
      <c r="L374" s="258">
        <f t="shared" si="71"/>
        <v>9646</v>
      </c>
      <c r="M374" s="307">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8"/>
      <c r="AF374" s="309"/>
      <c r="AG374" s="7"/>
      <c r="AH374" s="72" t="s">
        <v>2197</v>
      </c>
      <c r="AI374" s="7"/>
      <c r="AJ374" s="7"/>
      <c r="AK374" s="7"/>
      <c r="AL374" s="7">
        <v>8759.9599999999991</v>
      </c>
      <c r="AM374" s="255">
        <v>31980</v>
      </c>
      <c r="AN374" s="258">
        <v>27</v>
      </c>
      <c r="AO374" s="306">
        <v>43</v>
      </c>
      <c r="AP374" s="306" t="str">
        <f t="shared" si="74"/>
        <v>FLOW</v>
      </c>
      <c r="AQ374" s="306"/>
      <c r="AR374" s="306"/>
      <c r="AS374" s="306"/>
      <c r="AT374" s="306"/>
      <c r="AU374" s="72" t="s">
        <v>1130</v>
      </c>
      <c r="AV374" s="310" t="s">
        <v>2275</v>
      </c>
      <c r="AW374" s="304" t="s">
        <v>17</v>
      </c>
      <c r="AX374" s="311">
        <v>45590</v>
      </c>
      <c r="AY374" s="72">
        <v>24</v>
      </c>
      <c r="AZ374" s="72" t="s">
        <v>2058</v>
      </c>
      <c r="BA374" s="7" t="s">
        <v>3514</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1113</v>
      </c>
      <c r="EU374" s="7" t="s">
        <v>2706</v>
      </c>
      <c r="EV374" s="7" t="s">
        <v>1111</v>
      </c>
      <c r="EW374" s="7" t="s">
        <v>1807</v>
      </c>
      <c r="EX374" s="183" t="s">
        <v>3591</v>
      </c>
      <c r="EY374" s="313">
        <v>46198</v>
      </c>
      <c r="EZ374" s="313"/>
      <c r="FA374" s="183"/>
      <c r="FB374" s="313"/>
      <c r="FC374" s="7"/>
      <c r="FD374" s="7" t="s">
        <v>3141</v>
      </c>
      <c r="FE374" s="7">
        <f t="shared" si="77"/>
        <v>4717</v>
      </c>
      <c r="FF374" s="72">
        <f t="shared" si="78"/>
        <v>9646</v>
      </c>
      <c r="FG374" t="s">
        <v>3517</v>
      </c>
    </row>
    <row r="375" spans="1:163" ht="17.25">
      <c r="A375" s="72">
        <v>461736128</v>
      </c>
      <c r="B375" s="304" t="s">
        <v>1554</v>
      </c>
      <c r="C375" s="72" t="s">
        <v>1776</v>
      </c>
      <c r="D375" s="72" t="s">
        <v>1793</v>
      </c>
      <c r="E375" s="72">
        <v>3561</v>
      </c>
      <c r="F375" s="72"/>
      <c r="G375" s="306"/>
      <c r="H375" s="306"/>
      <c r="I375" s="72">
        <v>3508</v>
      </c>
      <c r="J375" s="72">
        <v>3501</v>
      </c>
      <c r="K375" s="258">
        <f t="shared" si="82"/>
        <v>3540</v>
      </c>
      <c r="L375" s="258">
        <f t="shared" si="71"/>
        <v>3509</v>
      </c>
      <c r="M375" s="307">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8"/>
      <c r="AF375" s="309" t="s">
        <v>1130</v>
      </c>
      <c r="AG375" s="7" t="s">
        <v>1130</v>
      </c>
      <c r="AH375" s="72" t="s">
        <v>695</v>
      </c>
      <c r="AI375" s="7" t="s">
        <v>1130</v>
      </c>
      <c r="AJ375" s="7" t="s">
        <v>1130</v>
      </c>
      <c r="AK375" s="7" t="s">
        <v>1130</v>
      </c>
      <c r="AL375" s="7">
        <v>9642</v>
      </c>
      <c r="AM375" s="255">
        <v>31924</v>
      </c>
      <c r="AN375" s="258">
        <v>27</v>
      </c>
      <c r="AO375" s="306">
        <v>12</v>
      </c>
      <c r="AP375" s="306" t="str">
        <f t="shared" si="74"/>
        <v>STABLE</v>
      </c>
      <c r="AQ375" s="306"/>
      <c r="AR375" s="306"/>
      <c r="AS375" s="306"/>
      <c r="AT375" s="306"/>
      <c r="AU375" s="72" t="s">
        <v>1794</v>
      </c>
      <c r="AV375" s="310" t="s">
        <v>1663</v>
      </c>
      <c r="AW375" s="304" t="s">
        <v>157</v>
      </c>
      <c r="AX375" s="311">
        <v>45322</v>
      </c>
      <c r="AY375" s="72">
        <v>36</v>
      </c>
      <c r="AZ375" s="72" t="s">
        <v>1743</v>
      </c>
      <c r="BA375" s="7" t="s">
        <v>3513</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1128</v>
      </c>
      <c r="EU375" s="7" t="s">
        <v>2707</v>
      </c>
      <c r="EV375" s="7" t="s">
        <v>1111</v>
      </c>
      <c r="EW375" s="7" t="s">
        <v>1821</v>
      </c>
      <c r="EX375" s="183" t="s">
        <v>1968</v>
      </c>
      <c r="EY375" s="313">
        <v>46178</v>
      </c>
      <c r="EZ375" s="313"/>
      <c r="FA375" s="183"/>
      <c r="FB375" s="313"/>
      <c r="FC375" s="7"/>
      <c r="FD375" s="7" t="s">
        <v>3323</v>
      </c>
      <c r="FE375" s="7">
        <f t="shared" si="77"/>
        <v>3540</v>
      </c>
      <c r="FF375" s="72">
        <f t="shared" si="78"/>
        <v>7070</v>
      </c>
      <c r="FG375" t="s">
        <v>3516</v>
      </c>
    </row>
    <row r="376" spans="1:163" ht="17.25">
      <c r="A376" s="72">
        <v>460299045</v>
      </c>
      <c r="B376" s="304" t="s">
        <v>650</v>
      </c>
      <c r="C376" s="72"/>
      <c r="D376" s="72"/>
      <c r="E376" s="72"/>
      <c r="F376" s="72"/>
      <c r="G376" s="306"/>
      <c r="H376" s="306"/>
      <c r="I376" s="72">
        <v>3208</v>
      </c>
      <c r="J376" s="72">
        <v>15837</v>
      </c>
      <c r="K376" s="258">
        <f t="shared" si="82"/>
        <v>1289</v>
      </c>
      <c r="L376" s="258">
        <f t="shared" si="71"/>
        <v>20827</v>
      </c>
      <c r="M376" s="315">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8"/>
      <c r="AF376" s="309" t="s">
        <v>1798</v>
      </c>
      <c r="AG376" s="7" t="s">
        <v>1130</v>
      </c>
      <c r="AH376" s="72" t="s">
        <v>651</v>
      </c>
      <c r="AI376" s="7" t="s">
        <v>1130</v>
      </c>
      <c r="AJ376" s="7" t="s">
        <v>1130</v>
      </c>
      <c r="AK376" s="7" t="s">
        <v>1130</v>
      </c>
      <c r="AL376" s="7">
        <v>23179</v>
      </c>
      <c r="AM376" s="255">
        <v>31842</v>
      </c>
      <c r="AN376" s="258">
        <v>178</v>
      </c>
      <c r="AO376" s="306">
        <v>194</v>
      </c>
      <c r="AP376" s="306" t="str">
        <f t="shared" si="74"/>
        <v>FLOW</v>
      </c>
      <c r="AQ376" s="306"/>
      <c r="AR376" s="306"/>
      <c r="AS376" s="306"/>
      <c r="AT376" s="306"/>
      <c r="AU376" s="72" t="s">
        <v>944</v>
      </c>
      <c r="AV376" s="310" t="s">
        <v>652</v>
      </c>
      <c r="AW376" s="304" t="s">
        <v>130</v>
      </c>
      <c r="AX376" s="311">
        <v>45224</v>
      </c>
      <c r="AY376" s="72">
        <v>36</v>
      </c>
      <c r="AZ376" s="72" t="s">
        <v>1743</v>
      </c>
      <c r="BA376" s="7" t="s">
        <v>3513</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1114</v>
      </c>
      <c r="EU376" s="7" t="s">
        <v>2708</v>
      </c>
      <c r="EV376" s="7" t="s">
        <v>1111</v>
      </c>
      <c r="EW376" s="7" t="s">
        <v>1830</v>
      </c>
      <c r="EX376" s="183" t="s">
        <v>1945</v>
      </c>
      <c r="EY376" s="313">
        <v>46178</v>
      </c>
      <c r="EZ376" s="313"/>
      <c r="FA376" s="183"/>
      <c r="FB376" s="313"/>
      <c r="FC376" s="7"/>
      <c r="FD376" s="7" t="s">
        <v>3324</v>
      </c>
      <c r="FE376" s="7">
        <f t="shared" si="77"/>
        <v>1289</v>
      </c>
      <c r="FF376" s="72">
        <f t="shared" si="78"/>
        <v>20827</v>
      </c>
      <c r="FG376" t="s">
        <v>3516</v>
      </c>
    </row>
    <row r="377" spans="1:163" ht="17.25">
      <c r="A377" s="72">
        <v>461480386</v>
      </c>
      <c r="B377" s="304" t="s">
        <v>2162</v>
      </c>
      <c r="C377" s="72"/>
      <c r="D377" s="72"/>
      <c r="E377" s="72"/>
      <c r="F377" s="72"/>
      <c r="G377" s="306"/>
      <c r="H377" s="306" t="s">
        <v>3548</v>
      </c>
      <c r="I377" s="72">
        <v>3834</v>
      </c>
      <c r="J377" s="72">
        <v>3834</v>
      </c>
      <c r="K377" s="258">
        <f t="shared" si="82"/>
        <v>3853</v>
      </c>
      <c r="L377" s="258">
        <f t="shared" si="71"/>
        <v>7750</v>
      </c>
      <c r="M377" s="307">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8"/>
      <c r="AF377" s="309"/>
      <c r="AG377" s="7"/>
      <c r="AH377" s="72" t="s">
        <v>831</v>
      </c>
      <c r="AI377" s="7"/>
      <c r="AJ377" s="7"/>
      <c r="AK377" s="7"/>
      <c r="AL377" s="7">
        <v>4733</v>
      </c>
      <c r="AM377" s="255">
        <v>31830.639999999999</v>
      </c>
      <c r="AN377" s="258">
        <v>27</v>
      </c>
      <c r="AO377" s="306">
        <v>0</v>
      </c>
      <c r="AP377" s="306" t="str">
        <f t="shared" si="74"/>
        <v>RB</v>
      </c>
      <c r="AQ377" s="306"/>
      <c r="AR377" s="306"/>
      <c r="AS377" s="306"/>
      <c r="AT377" s="306"/>
      <c r="AU377" s="72" t="s">
        <v>1130</v>
      </c>
      <c r="AV377" s="310" t="s">
        <v>2305</v>
      </c>
      <c r="AW377" s="304" t="s">
        <v>1093</v>
      </c>
      <c r="AX377" s="311">
        <v>45303</v>
      </c>
      <c r="AY377" s="72">
        <v>36</v>
      </c>
      <c r="AZ377" s="72" t="s">
        <v>2058</v>
      </c>
      <c r="BA377" s="7" t="s">
        <v>3513</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1114</v>
      </c>
      <c r="EU377" s="7" t="s">
        <v>2709</v>
      </c>
      <c r="EV377" s="7" t="s">
        <v>1111</v>
      </c>
      <c r="EW377" s="7" t="s">
        <v>1802</v>
      </c>
      <c r="EX377" s="183" t="s">
        <v>3592</v>
      </c>
      <c r="EY377" s="313">
        <v>46185</v>
      </c>
      <c r="EZ377" s="313"/>
      <c r="FA377" s="183"/>
      <c r="FB377" s="313"/>
      <c r="FC377" s="7"/>
      <c r="FD377" s="7" t="s">
        <v>3295</v>
      </c>
      <c r="FE377" s="7">
        <f t="shared" si="77"/>
        <v>3853</v>
      </c>
      <c r="FF377" s="72">
        <f t="shared" si="78"/>
        <v>7750</v>
      </c>
      <c r="FG377" t="s">
        <v>3516</v>
      </c>
    </row>
    <row r="378" spans="1:163" ht="17.25">
      <c r="A378" s="72">
        <v>460472259</v>
      </c>
      <c r="B378" s="304" t="s">
        <v>915</v>
      </c>
      <c r="C378" s="72" t="s">
        <v>1776</v>
      </c>
      <c r="D378" s="72" t="s">
        <v>1788</v>
      </c>
      <c r="E378" s="72">
        <v>210</v>
      </c>
      <c r="F378" s="72"/>
      <c r="G378" s="306"/>
      <c r="H378" s="306"/>
      <c r="I378" s="72">
        <v>4266</v>
      </c>
      <c r="J378" s="72">
        <v>8532</v>
      </c>
      <c r="K378" s="258">
        <f t="shared" si="82"/>
        <v>345</v>
      </c>
      <c r="L378" s="258">
        <f t="shared" si="71"/>
        <v>12866</v>
      </c>
      <c r="M378" s="315">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8"/>
      <c r="AF378" s="309" t="s">
        <v>1798</v>
      </c>
      <c r="AG378" s="7" t="s">
        <v>1130</v>
      </c>
      <c r="AH378" s="72" t="s">
        <v>909</v>
      </c>
      <c r="AI378" s="7" t="s">
        <v>1130</v>
      </c>
      <c r="AJ378" s="7" t="s">
        <v>1130</v>
      </c>
      <c r="AK378" s="7" t="s">
        <v>1130</v>
      </c>
      <c r="AL378" s="7">
        <v>8877</v>
      </c>
      <c r="AM378" s="255">
        <v>31761</v>
      </c>
      <c r="AN378" s="258">
        <v>88</v>
      </c>
      <c r="AO378" s="306">
        <v>43</v>
      </c>
      <c r="AP378" s="306" t="str">
        <f t="shared" si="74"/>
        <v>STABLE</v>
      </c>
      <c r="AQ378" s="306"/>
      <c r="AR378" s="306"/>
      <c r="AS378" s="306"/>
      <c r="AT378" s="306"/>
      <c r="AU378" s="72" t="s">
        <v>1794</v>
      </c>
      <c r="AV378" s="310" t="s">
        <v>916</v>
      </c>
      <c r="AW378" s="304" t="s">
        <v>97</v>
      </c>
      <c r="AX378" s="311">
        <v>45234</v>
      </c>
      <c r="AY378" s="72">
        <v>36</v>
      </c>
      <c r="AZ378" s="72" t="s">
        <v>1743</v>
      </c>
      <c r="BA378" s="7" t="s">
        <v>3514</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1126</v>
      </c>
      <c r="EU378" s="7" t="s">
        <v>2710</v>
      </c>
      <c r="EV378" s="7" t="s">
        <v>1111</v>
      </c>
      <c r="EW378" s="7" t="s">
        <v>1802</v>
      </c>
      <c r="EX378" s="183" t="s">
        <v>1871</v>
      </c>
      <c r="EY378" s="313">
        <v>46175</v>
      </c>
      <c r="EZ378" s="313"/>
      <c r="FA378" s="183"/>
      <c r="FB378" s="313"/>
      <c r="FC378" s="7"/>
      <c r="FD378" s="7" t="s">
        <v>3325</v>
      </c>
      <c r="FE378" s="7">
        <f t="shared" si="77"/>
        <v>345</v>
      </c>
      <c r="FF378" s="72">
        <f t="shared" si="78"/>
        <v>13076</v>
      </c>
      <c r="FG378" t="s">
        <v>3516</v>
      </c>
    </row>
    <row r="379" spans="1:163" ht="17.25">
      <c r="A379" s="72">
        <v>134779762</v>
      </c>
      <c r="B379" s="304" t="s">
        <v>711</v>
      </c>
      <c r="C379" s="72" t="s">
        <v>1776</v>
      </c>
      <c r="D379" s="72" t="s">
        <v>3499</v>
      </c>
      <c r="E379" s="72">
        <v>5603</v>
      </c>
      <c r="F379" s="72"/>
      <c r="G379" s="306"/>
      <c r="H379" s="306"/>
      <c r="I379" s="72">
        <v>5560</v>
      </c>
      <c r="J379" s="72">
        <v>4898</v>
      </c>
      <c r="K379" s="258">
        <f t="shared" si="82"/>
        <v>4981</v>
      </c>
      <c r="L379" s="258">
        <f t="shared" si="71"/>
        <v>5014</v>
      </c>
      <c r="M379" s="307">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8"/>
      <c r="AF379" s="309" t="s">
        <v>1130</v>
      </c>
      <c r="AG379" s="7" t="s">
        <v>1130</v>
      </c>
      <c r="AH379" s="72" t="s">
        <v>712</v>
      </c>
      <c r="AI379" s="7" t="s">
        <v>1130</v>
      </c>
      <c r="AJ379" s="7" t="s">
        <v>1130</v>
      </c>
      <c r="AK379" s="7" t="s">
        <v>1130</v>
      </c>
      <c r="AL379" s="7">
        <v>11731</v>
      </c>
      <c r="AM379" s="255">
        <v>31751.39</v>
      </c>
      <c r="AN379" s="258">
        <v>26</v>
      </c>
      <c r="AO379" s="306">
        <v>11</v>
      </c>
      <c r="AP379" s="306" t="str">
        <f t="shared" si="74"/>
        <v>STABLE</v>
      </c>
      <c r="AQ379" s="306"/>
      <c r="AR379" s="306"/>
      <c r="AS379" s="306"/>
      <c r="AT379" s="306"/>
      <c r="AU379" s="72" t="s">
        <v>1794</v>
      </c>
      <c r="AV379" s="310" t="s">
        <v>713</v>
      </c>
      <c r="AW379" s="304" t="s">
        <v>118</v>
      </c>
      <c r="AX379" s="311">
        <v>44845</v>
      </c>
      <c r="AY379" s="72">
        <v>48</v>
      </c>
      <c r="AZ379" s="72" t="s">
        <v>1743</v>
      </c>
      <c r="BA379" s="7" t="s">
        <v>3513</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1128</v>
      </c>
      <c r="EU379" s="7" t="s">
        <v>2711</v>
      </c>
      <c r="EV379" s="7" t="s">
        <v>1111</v>
      </c>
      <c r="EW379" s="7" t="s">
        <v>1802</v>
      </c>
      <c r="EX379" s="183" t="s">
        <v>1969</v>
      </c>
      <c r="EY379" s="313">
        <v>46177</v>
      </c>
      <c r="EZ379" s="313"/>
      <c r="FA379" s="183"/>
      <c r="FB379" s="313"/>
      <c r="FC379" s="7"/>
      <c r="FD379" s="7" t="s">
        <v>3249</v>
      </c>
      <c r="FE379" s="7">
        <f t="shared" si="77"/>
        <v>4981</v>
      </c>
      <c r="FF379" s="72">
        <f t="shared" si="78"/>
        <v>10617</v>
      </c>
      <c r="FG379" t="s">
        <v>3516</v>
      </c>
    </row>
    <row r="380" spans="1:163" ht="17.25">
      <c r="A380" s="72">
        <v>460406801</v>
      </c>
      <c r="B380" s="304" t="s">
        <v>361</v>
      </c>
      <c r="C380" s="72" t="s">
        <v>1778</v>
      </c>
      <c r="D380" s="72" t="s">
        <v>3618</v>
      </c>
      <c r="E380" s="72">
        <v>4800</v>
      </c>
      <c r="F380" s="72"/>
      <c r="G380" s="306"/>
      <c r="H380" s="306"/>
      <c r="I380" s="72">
        <v>4791</v>
      </c>
      <c r="J380" s="72">
        <v>4350</v>
      </c>
      <c r="K380" s="258">
        <f t="shared" si="82"/>
        <v>4432</v>
      </c>
      <c r="L380" s="258">
        <f t="shared" si="71"/>
        <v>4533</v>
      </c>
      <c r="M380" s="307">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8"/>
      <c r="AF380" s="309" t="s">
        <v>1130</v>
      </c>
      <c r="AG380" s="7" t="s">
        <v>1130</v>
      </c>
      <c r="AH380" s="72" t="s">
        <v>362</v>
      </c>
      <c r="AI380" s="7" t="s">
        <v>1130</v>
      </c>
      <c r="AJ380" s="7" t="s">
        <v>1130</v>
      </c>
      <c r="AK380" s="7" t="s">
        <v>1130</v>
      </c>
      <c r="AL380" s="7">
        <v>10732</v>
      </c>
      <c r="AM380" s="255">
        <v>31713</v>
      </c>
      <c r="AN380" s="258">
        <v>27</v>
      </c>
      <c r="AO380" s="306">
        <v>43</v>
      </c>
      <c r="AP380" s="306" t="str">
        <f t="shared" si="74"/>
        <v>FLOW</v>
      </c>
      <c r="AQ380" s="306"/>
      <c r="AR380" s="306"/>
      <c r="AS380" s="306"/>
      <c r="AT380" s="306"/>
      <c r="AU380" s="72" t="s">
        <v>1794</v>
      </c>
      <c r="AV380" s="310" t="s">
        <v>363</v>
      </c>
      <c r="AW380" s="304" t="s">
        <v>154</v>
      </c>
      <c r="AX380" s="311">
        <v>45230</v>
      </c>
      <c r="AY380" s="72">
        <v>36</v>
      </c>
      <c r="AZ380" s="72" t="s">
        <v>1743</v>
      </c>
      <c r="BA380" s="7" t="s">
        <v>3514</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1126</v>
      </c>
      <c r="EU380" s="7" t="s">
        <v>2712</v>
      </c>
      <c r="EV380" s="7" t="s">
        <v>1111</v>
      </c>
      <c r="EW380" s="7" t="s">
        <v>1802</v>
      </c>
      <c r="EX380" s="183" t="s">
        <v>1871</v>
      </c>
      <c r="EY380" s="313">
        <v>46178</v>
      </c>
      <c r="EZ380" s="313"/>
      <c r="FA380" s="183"/>
      <c r="FB380" s="313"/>
      <c r="FC380" s="7"/>
      <c r="FD380" s="7" t="s">
        <v>3103</v>
      </c>
      <c r="FE380" s="7">
        <f t="shared" si="77"/>
        <v>4432</v>
      </c>
      <c r="FF380" s="72">
        <f t="shared" si="78"/>
        <v>9333</v>
      </c>
      <c r="FG380" t="s">
        <v>3516</v>
      </c>
    </row>
    <row r="381" spans="1:163" ht="17.25">
      <c r="A381" s="72">
        <v>464962855</v>
      </c>
      <c r="B381" s="304" t="s">
        <v>2084</v>
      </c>
      <c r="C381" s="72"/>
      <c r="D381" s="72"/>
      <c r="E381" s="72"/>
      <c r="F381" s="72"/>
      <c r="G381" s="306"/>
      <c r="H381" s="306"/>
      <c r="I381" s="72">
        <v>4200</v>
      </c>
      <c r="J381" s="72">
        <v>4200</v>
      </c>
      <c r="K381" s="258">
        <f t="shared" si="82"/>
        <v>4256</v>
      </c>
      <c r="L381" s="258">
        <f t="shared" si="71"/>
        <v>8512</v>
      </c>
      <c r="M381" s="307">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8"/>
      <c r="AF381" s="309"/>
      <c r="AG381" s="7"/>
      <c r="AH381" s="72" t="s">
        <v>1759</v>
      </c>
      <c r="AI381" s="7"/>
      <c r="AJ381" s="7"/>
      <c r="AK381" s="7"/>
      <c r="AL381" s="7">
        <v>4713</v>
      </c>
      <c r="AM381" s="255">
        <v>31670</v>
      </c>
      <c r="AN381" s="258">
        <v>26</v>
      </c>
      <c r="AO381" s="306">
        <v>42</v>
      </c>
      <c r="AP381" s="306" t="str">
        <f t="shared" si="74"/>
        <v>FLOW</v>
      </c>
      <c r="AQ381" s="306"/>
      <c r="AR381" s="306"/>
      <c r="AS381" s="306"/>
      <c r="AT381" s="306"/>
      <c r="AU381" s="72" t="s">
        <v>1130</v>
      </c>
      <c r="AV381" s="310" t="s">
        <v>2230</v>
      </c>
      <c r="AW381" s="304" t="s">
        <v>136</v>
      </c>
      <c r="AX381" s="311">
        <v>45642</v>
      </c>
      <c r="AY381" s="72">
        <v>24</v>
      </c>
      <c r="AZ381" s="72" t="s">
        <v>2058</v>
      </c>
      <c r="BA381" s="7" t="s">
        <v>3514</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1121</v>
      </c>
      <c r="EU381" s="7" t="s">
        <v>2713</v>
      </c>
      <c r="EV381" s="7" t="s">
        <v>1111</v>
      </c>
      <c r="EW381" s="7" t="s">
        <v>1830</v>
      </c>
      <c r="EX381" s="183" t="s">
        <v>1898</v>
      </c>
      <c r="EY381" s="313">
        <v>46185</v>
      </c>
      <c r="EZ381" s="313"/>
      <c r="FA381" s="183"/>
      <c r="FB381" s="313"/>
      <c r="FC381" s="7"/>
      <c r="FD381" s="7" t="s">
        <v>3221</v>
      </c>
      <c r="FE381" s="7">
        <f t="shared" si="77"/>
        <v>4256</v>
      </c>
      <c r="FF381" s="72">
        <f t="shared" si="78"/>
        <v>8512</v>
      </c>
      <c r="FG381" t="s">
        <v>3516</v>
      </c>
    </row>
    <row r="382" spans="1:163" ht="17.25">
      <c r="A382" s="72">
        <v>463630491</v>
      </c>
      <c r="B382" s="304" t="s">
        <v>1555</v>
      </c>
      <c r="C382" s="72"/>
      <c r="D382" s="72"/>
      <c r="E382" s="72"/>
      <c r="F382" s="72"/>
      <c r="G382" s="306"/>
      <c r="H382" s="306"/>
      <c r="I382" s="72">
        <v>4368</v>
      </c>
      <c r="J382" s="72">
        <v>20595</v>
      </c>
      <c r="K382" s="258">
        <f t="shared" si="82"/>
        <v>4383</v>
      </c>
      <c r="L382" s="258">
        <f t="shared" si="71"/>
        <v>26618</v>
      </c>
      <c r="M382" s="315">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3523</v>
      </c>
      <c r="AB382" s="304"/>
      <c r="AC382" s="72"/>
      <c r="AD382" s="72" t="s">
        <v>3020</v>
      </c>
      <c r="AE382" s="308"/>
      <c r="AF382" s="309" t="s">
        <v>1798</v>
      </c>
      <c r="AG382" s="7" t="s">
        <v>1130</v>
      </c>
      <c r="AH382" s="72" t="s">
        <v>781</v>
      </c>
      <c r="AI382" s="7" t="s">
        <v>1130</v>
      </c>
      <c r="AJ382" s="7" t="s">
        <v>1130</v>
      </c>
      <c r="AK382" s="7" t="s">
        <v>1130</v>
      </c>
      <c r="AL382" s="7">
        <v>27385.21</v>
      </c>
      <c r="AM382" s="255">
        <v>31481</v>
      </c>
      <c r="AN382" s="258">
        <v>147</v>
      </c>
      <c r="AO382" s="306">
        <v>163</v>
      </c>
      <c r="AP382" s="306" t="str">
        <f t="shared" si="74"/>
        <v>FLOW</v>
      </c>
      <c r="AQ382" s="306"/>
      <c r="AR382" s="306"/>
      <c r="AS382" s="306"/>
      <c r="AT382" s="306"/>
      <c r="AU382" s="72" t="s">
        <v>944</v>
      </c>
      <c r="AV382" s="310" t="s">
        <v>1664</v>
      </c>
      <c r="AW382" s="304" t="s">
        <v>102</v>
      </c>
      <c r="AX382" s="311">
        <v>45505</v>
      </c>
      <c r="AY382" s="72">
        <v>24</v>
      </c>
      <c r="AZ382" s="72" t="s">
        <v>1743</v>
      </c>
      <c r="BA382" s="7" t="s">
        <v>3513</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1117</v>
      </c>
      <c r="EU382" s="7" t="s">
        <v>2714</v>
      </c>
      <c r="EV382" s="7" t="s">
        <v>1111</v>
      </c>
      <c r="EW382" s="7" t="s">
        <v>1802</v>
      </c>
      <c r="EX382" s="183" t="s">
        <v>1970</v>
      </c>
      <c r="EY382" s="313">
        <v>46177</v>
      </c>
      <c r="EZ382" s="313"/>
      <c r="FA382" s="183"/>
      <c r="FB382" s="313"/>
      <c r="FC382" s="7"/>
      <c r="FD382" s="7" t="s">
        <v>3326</v>
      </c>
      <c r="FE382" s="7">
        <f t="shared" si="77"/>
        <v>4383</v>
      </c>
      <c r="FF382" s="72">
        <f t="shared" si="78"/>
        <v>26618</v>
      </c>
      <c r="FG382" t="s">
        <v>3516</v>
      </c>
    </row>
    <row r="383" spans="1:163" ht="17.25">
      <c r="A383" s="72">
        <v>460389870</v>
      </c>
      <c r="B383" s="304" t="s">
        <v>474</v>
      </c>
      <c r="C383" s="72" t="s">
        <v>1776</v>
      </c>
      <c r="D383" s="72" t="s">
        <v>2349</v>
      </c>
      <c r="E383" s="72">
        <f>5274+2323</f>
        <v>7597</v>
      </c>
      <c r="F383" s="72"/>
      <c r="G383" s="306"/>
      <c r="H383" s="306"/>
      <c r="I383" s="72">
        <v>5071</v>
      </c>
      <c r="J383" s="72">
        <v>2388</v>
      </c>
      <c r="K383" s="258">
        <f t="shared" si="82"/>
        <v>2455</v>
      </c>
      <c r="L383" s="258">
        <f t="shared" si="71"/>
        <v>-79</v>
      </c>
      <c r="M383" s="307">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8"/>
      <c r="AF383" s="309" t="s">
        <v>1130</v>
      </c>
      <c r="AG383" s="7" t="s">
        <v>1130</v>
      </c>
      <c r="AH383" s="72" t="s">
        <v>464</v>
      </c>
      <c r="AI383" s="7" t="s">
        <v>1130</v>
      </c>
      <c r="AJ383" s="7" t="s">
        <v>1130</v>
      </c>
      <c r="AK383" s="7" t="s">
        <v>1130</v>
      </c>
      <c r="AL383" s="7">
        <v>8716</v>
      </c>
      <c r="AM383" s="255">
        <v>31439</v>
      </c>
      <c r="AN383" s="258">
        <v>27</v>
      </c>
      <c r="AO383" s="306">
        <v>0</v>
      </c>
      <c r="AP383" s="306" t="str">
        <f t="shared" si="74"/>
        <v>RB</v>
      </c>
      <c r="AQ383" s="306"/>
      <c r="AR383" s="306"/>
      <c r="AS383" s="306"/>
      <c r="AT383" s="306"/>
      <c r="AU383" s="72" t="s">
        <v>1794</v>
      </c>
      <c r="AV383" s="310" t="s">
        <v>475</v>
      </c>
      <c r="AW383" s="304" t="s">
        <v>476</v>
      </c>
      <c r="AX383" s="311">
        <v>45229</v>
      </c>
      <c r="AY383" s="72">
        <v>36</v>
      </c>
      <c r="AZ383" s="72" t="s">
        <v>1743</v>
      </c>
      <c r="BA383" s="7" t="s">
        <v>3514</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1118</v>
      </c>
      <c r="EU383" s="7" t="s">
        <v>2715</v>
      </c>
      <c r="EV383" s="7" t="s">
        <v>1111</v>
      </c>
      <c r="EW383" s="7" t="s">
        <v>1821</v>
      </c>
      <c r="EX383" s="183" t="s">
        <v>1971</v>
      </c>
      <c r="EY383" s="313">
        <v>46181</v>
      </c>
      <c r="EZ383" s="313"/>
      <c r="FA383" s="183"/>
      <c r="FB383" s="313"/>
      <c r="FC383" s="7"/>
      <c r="FD383" s="7" t="s">
        <v>3320</v>
      </c>
      <c r="FE383" s="7">
        <f t="shared" si="77"/>
        <v>2455</v>
      </c>
      <c r="FF383" s="72">
        <f t="shared" si="78"/>
        <v>7518</v>
      </c>
      <c r="FG383" t="s">
        <v>3516</v>
      </c>
    </row>
    <row r="384" spans="1:163" ht="17.25">
      <c r="A384" s="72">
        <v>461226479</v>
      </c>
      <c r="B384" s="304" t="s">
        <v>1556</v>
      </c>
      <c r="C384" s="72"/>
      <c r="D384" s="72"/>
      <c r="E384" s="72"/>
      <c r="F384" s="72"/>
      <c r="G384" s="306"/>
      <c r="H384" s="306"/>
      <c r="I384" s="72">
        <v>3414</v>
      </c>
      <c r="J384" s="72">
        <v>6404</v>
      </c>
      <c r="K384" s="258">
        <f t="shared" si="82"/>
        <v>3212</v>
      </c>
      <c r="L384" s="258">
        <f t="shared" ref="L384:L447" si="83">FF384-E384</f>
        <v>10171</v>
      </c>
      <c r="M384" s="315">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8"/>
      <c r="AF384" s="309" t="s">
        <v>1130</v>
      </c>
      <c r="AG384" s="7" t="s">
        <v>1130</v>
      </c>
      <c r="AH384" s="72" t="s">
        <v>73</v>
      </c>
      <c r="AI384" s="7" t="s">
        <v>1130</v>
      </c>
      <c r="AJ384" s="7" t="s">
        <v>1130</v>
      </c>
      <c r="AK384" s="7" t="s">
        <v>1130</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1794</v>
      </c>
      <c r="AV384" s="310" t="s">
        <v>1665</v>
      </c>
      <c r="AW384" s="304" t="s">
        <v>523</v>
      </c>
      <c r="AX384" s="311">
        <v>45284</v>
      </c>
      <c r="AY384" s="72">
        <v>36</v>
      </c>
      <c r="AZ384" s="72" t="s">
        <v>1743</v>
      </c>
      <c r="BA384" s="7" t="s">
        <v>3513</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3">
        <v>46177</v>
      </c>
      <c r="EZ384" s="313"/>
      <c r="FA384" s="183"/>
      <c r="FB384" s="313"/>
      <c r="FC384" s="7"/>
      <c r="FD384" s="7" t="s">
        <v>3247</v>
      </c>
      <c r="FE384" s="7">
        <f t="shared" si="77"/>
        <v>3212</v>
      </c>
      <c r="FF384" s="72">
        <f t="shared" si="78"/>
        <v>10171</v>
      </c>
      <c r="FG384" t="s">
        <v>3516</v>
      </c>
    </row>
    <row r="385" spans="1:163" ht="17.25">
      <c r="A385" s="72">
        <v>460423919</v>
      </c>
      <c r="B385" s="304" t="s">
        <v>424</v>
      </c>
      <c r="C385" s="72"/>
      <c r="D385" s="72"/>
      <c r="E385" s="72"/>
      <c r="F385" s="72"/>
      <c r="G385" s="306"/>
      <c r="H385" s="306"/>
      <c r="I385" s="72">
        <v>3664</v>
      </c>
      <c r="J385" s="72">
        <v>10837</v>
      </c>
      <c r="K385" s="258">
        <f t="shared" si="82"/>
        <v>3768</v>
      </c>
      <c r="L385" s="258">
        <f t="shared" si="83"/>
        <v>14896</v>
      </c>
      <c r="M385" s="315">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3559</v>
      </c>
      <c r="AC385" s="72"/>
      <c r="AD385" s="72" t="s">
        <v>3020</v>
      </c>
      <c r="AE385" s="308"/>
      <c r="AF385" s="309" t="s">
        <v>1798</v>
      </c>
      <c r="AG385" s="7" t="s">
        <v>1130</v>
      </c>
      <c r="AH385" s="72" t="s">
        <v>386</v>
      </c>
      <c r="AI385" s="7" t="s">
        <v>1130</v>
      </c>
      <c r="AJ385" s="7" t="s">
        <v>1130</v>
      </c>
      <c r="AK385" s="7" t="s">
        <v>1130</v>
      </c>
      <c r="AL385" s="7">
        <v>15146</v>
      </c>
      <c r="AM385" s="255">
        <v>31007</v>
      </c>
      <c r="AN385" s="258">
        <v>88</v>
      </c>
      <c r="AO385" s="306">
        <v>104</v>
      </c>
      <c r="AP385" s="306" t="str">
        <f t="shared" si="86"/>
        <v>FLOW</v>
      </c>
      <c r="AQ385" s="306"/>
      <c r="AR385" s="306"/>
      <c r="AS385" s="306"/>
      <c r="AT385" s="306"/>
      <c r="AU385" s="72" t="s">
        <v>1794</v>
      </c>
      <c r="AV385" s="310" t="s">
        <v>425</v>
      </c>
      <c r="AW385" s="304" t="s">
        <v>426</v>
      </c>
      <c r="AX385" s="311">
        <v>45231</v>
      </c>
      <c r="AY385" s="72">
        <v>36</v>
      </c>
      <c r="AZ385" s="72" t="s">
        <v>1743</v>
      </c>
      <c r="BA385" s="7" t="s">
        <v>3513</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1116</v>
      </c>
      <c r="EU385" s="7" t="s">
        <v>2717</v>
      </c>
      <c r="EV385" s="7" t="s">
        <v>1111</v>
      </c>
      <c r="EW385" s="7" t="s">
        <v>1804</v>
      </c>
      <c r="EX385" s="183" t="s">
        <v>1874</v>
      </c>
      <c r="EY385" s="313">
        <v>46179</v>
      </c>
      <c r="EZ385" s="313"/>
      <c r="FA385" s="183"/>
      <c r="FB385" s="313"/>
      <c r="FC385" s="7"/>
      <c r="FD385" s="7" t="s">
        <v>3327</v>
      </c>
      <c r="FE385" s="7">
        <f t="shared" ref="FE385:FE448" si="89">IF((J385+R385)&lt;=I385+R385,(J385+R385),((I385-(I385*(M385+1)-(I385+J385)))+R385))</f>
        <v>3768</v>
      </c>
      <c r="FF385" s="72">
        <f t="shared" ref="FF385:FF448" si="90">I385+J385+FD385</f>
        <v>14896</v>
      </c>
      <c r="FG385" t="s">
        <v>3516</v>
      </c>
    </row>
    <row r="386" spans="1:163" ht="17.25">
      <c r="A386" s="72">
        <v>459838566</v>
      </c>
      <c r="B386" s="304" t="s">
        <v>1401</v>
      </c>
      <c r="C386" s="72" t="s">
        <v>1776</v>
      </c>
      <c r="D386" s="72" t="s">
        <v>3536</v>
      </c>
      <c r="E386" s="72">
        <v>14310</v>
      </c>
      <c r="F386" s="72"/>
      <c r="G386" s="306"/>
      <c r="H386" s="306"/>
      <c r="I386" s="72">
        <v>4661</v>
      </c>
      <c r="J386" s="72">
        <v>9322</v>
      </c>
      <c r="K386" s="258">
        <f t="shared" si="82"/>
        <v>4734</v>
      </c>
      <c r="L386" s="258">
        <f t="shared" si="83"/>
        <v>-122</v>
      </c>
      <c r="M386" s="315">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8"/>
      <c r="AF386" s="309" t="s">
        <v>1130</v>
      </c>
      <c r="AG386" s="7" t="s">
        <v>1130</v>
      </c>
      <c r="AH386" s="72" t="s">
        <v>544</v>
      </c>
      <c r="AI386" s="7" t="s">
        <v>1130</v>
      </c>
      <c r="AJ386" s="7" t="s">
        <v>1130</v>
      </c>
      <c r="AK386" s="7" t="s">
        <v>1130</v>
      </c>
      <c r="AL386" s="7">
        <v>14406</v>
      </c>
      <c r="AM386" s="255">
        <v>30851</v>
      </c>
      <c r="AN386" s="258">
        <v>57</v>
      </c>
      <c r="AO386" s="306">
        <v>0</v>
      </c>
      <c r="AP386" s="306" t="str">
        <f t="shared" si="86"/>
        <v>RB</v>
      </c>
      <c r="AQ386" s="306"/>
      <c r="AR386" s="306"/>
      <c r="AS386" s="306"/>
      <c r="AT386" s="306"/>
      <c r="AU386" s="72" t="s">
        <v>944</v>
      </c>
      <c r="AV386" s="310" t="s">
        <v>1402</v>
      </c>
      <c r="AW386" s="304" t="s">
        <v>459</v>
      </c>
      <c r="AX386" s="311">
        <v>45191</v>
      </c>
      <c r="AY386" s="72">
        <v>36</v>
      </c>
      <c r="AZ386" s="72" t="s">
        <v>1743</v>
      </c>
      <c r="BA386" s="7" t="s">
        <v>3514</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1126</v>
      </c>
      <c r="EU386" s="7" t="s">
        <v>2718</v>
      </c>
      <c r="EV386" s="7" t="s">
        <v>1111</v>
      </c>
      <c r="EW386" s="7" t="s">
        <v>1849</v>
      </c>
      <c r="EX386" s="183" t="s">
        <v>1810</v>
      </c>
      <c r="EY386" s="313">
        <v>46188</v>
      </c>
      <c r="EZ386" s="313"/>
      <c r="FA386" s="183"/>
      <c r="FB386" s="313"/>
      <c r="FC386" s="7"/>
      <c r="FD386" s="7" t="s">
        <v>3328</v>
      </c>
      <c r="FE386" s="7">
        <f t="shared" si="89"/>
        <v>4734</v>
      </c>
      <c r="FF386" s="72">
        <f t="shared" si="90"/>
        <v>14188</v>
      </c>
      <c r="FG386" t="s">
        <v>3516</v>
      </c>
    </row>
    <row r="387" spans="1:163" ht="17.25">
      <c r="A387" s="72">
        <v>461510911</v>
      </c>
      <c r="B387" s="304" t="s">
        <v>1458</v>
      </c>
      <c r="C387" s="72" t="s">
        <v>1776</v>
      </c>
      <c r="D387" s="72" t="s">
        <v>1790</v>
      </c>
      <c r="E387" s="72">
        <v>5467</v>
      </c>
      <c r="F387" s="72"/>
      <c r="G387" s="306"/>
      <c r="H387" s="306"/>
      <c r="I387" s="72">
        <v>3491</v>
      </c>
      <c r="J387" s="72">
        <v>5314.76</v>
      </c>
      <c r="K387" s="258">
        <f t="shared" si="82"/>
        <v>1975.7600000000002</v>
      </c>
      <c r="L387" s="258">
        <f t="shared" si="83"/>
        <v>3433.76</v>
      </c>
      <c r="M387" s="315">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3524</v>
      </c>
      <c r="AC387" s="72"/>
      <c r="AD387" s="72" t="s">
        <v>3020</v>
      </c>
      <c r="AE387" s="308"/>
      <c r="AF387" s="309" t="s">
        <v>1130</v>
      </c>
      <c r="AG387" s="7" t="s">
        <v>1130</v>
      </c>
      <c r="AH387" s="72" t="s">
        <v>835</v>
      </c>
      <c r="AI387" s="7" t="s">
        <v>1130</v>
      </c>
      <c r="AJ387" s="7" t="s">
        <v>1130</v>
      </c>
      <c r="AK387" s="7" t="s">
        <v>1130</v>
      </c>
      <c r="AL387" s="7">
        <v>7716.76</v>
      </c>
      <c r="AM387" s="255">
        <v>30804.04</v>
      </c>
      <c r="AN387" s="258">
        <v>57</v>
      </c>
      <c r="AO387" s="306">
        <v>12</v>
      </c>
      <c r="AP387" s="306" t="str">
        <f t="shared" si="86"/>
        <v>STABLE</v>
      </c>
      <c r="AQ387" s="306"/>
      <c r="AR387" s="306"/>
      <c r="AS387" s="306"/>
      <c r="AT387" s="306"/>
      <c r="AU387" s="72" t="s">
        <v>1794</v>
      </c>
      <c r="AV387" s="310" t="s">
        <v>1459</v>
      </c>
      <c r="AW387" s="304" t="s">
        <v>54</v>
      </c>
      <c r="AX387" s="311">
        <v>45306</v>
      </c>
      <c r="AY387" s="72">
        <v>36</v>
      </c>
      <c r="AZ387" s="72" t="s">
        <v>1743</v>
      </c>
      <c r="BA387" s="7" t="s">
        <v>3513</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1114</v>
      </c>
      <c r="EU387" s="7" t="s">
        <v>2719</v>
      </c>
      <c r="EV387" s="7" t="s">
        <v>1111</v>
      </c>
      <c r="EW387" s="7" t="s">
        <v>1830</v>
      </c>
      <c r="EX387" s="183" t="s">
        <v>1972</v>
      </c>
      <c r="EY387" s="313">
        <v>46176</v>
      </c>
      <c r="EZ387" s="313"/>
      <c r="FA387" s="183"/>
      <c r="FB387" s="313"/>
      <c r="FC387" s="7"/>
      <c r="FD387" s="7" t="s">
        <v>3205</v>
      </c>
      <c r="FE387" s="7">
        <f t="shared" si="89"/>
        <v>1975.7600000000002</v>
      </c>
      <c r="FF387" s="72">
        <f t="shared" si="90"/>
        <v>8900.76</v>
      </c>
      <c r="FG387" t="s">
        <v>3516</v>
      </c>
    </row>
    <row r="388" spans="1:163" ht="17.25">
      <c r="A388" s="72">
        <v>463646816</v>
      </c>
      <c r="B388" s="304" t="s">
        <v>987</v>
      </c>
      <c r="C388" s="72" t="s">
        <v>1778</v>
      </c>
      <c r="D388" s="72" t="s">
        <v>3518</v>
      </c>
      <c r="E388" s="72">
        <v>5000</v>
      </c>
      <c r="F388" s="72"/>
      <c r="G388" s="306"/>
      <c r="H388" s="306"/>
      <c r="I388" s="72">
        <v>4722</v>
      </c>
      <c r="J388" s="72">
        <v>18211</v>
      </c>
      <c r="K388" s="258">
        <f t="shared" si="82"/>
        <v>4965</v>
      </c>
      <c r="L388" s="258">
        <f t="shared" si="83"/>
        <v>19177</v>
      </c>
      <c r="M388" s="315">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8"/>
      <c r="AF388" s="309" t="s">
        <v>1798</v>
      </c>
      <c r="AG388" s="7" t="s">
        <v>1130</v>
      </c>
      <c r="AH388" s="72" t="s">
        <v>750</v>
      </c>
      <c r="AI388" s="7" t="s">
        <v>1130</v>
      </c>
      <c r="AJ388" s="7" t="s">
        <v>1130</v>
      </c>
      <c r="AK388" s="7" t="s">
        <v>1130</v>
      </c>
      <c r="AL388" s="7">
        <v>22962.06</v>
      </c>
      <c r="AM388" s="255">
        <v>30797</v>
      </c>
      <c r="AN388" s="258">
        <v>116</v>
      </c>
      <c r="AO388" s="306">
        <v>132</v>
      </c>
      <c r="AP388" s="306" t="str">
        <f t="shared" si="86"/>
        <v>FLOW</v>
      </c>
      <c r="AQ388" s="306"/>
      <c r="AR388" s="306"/>
      <c r="AS388" s="306"/>
      <c r="AT388" s="306"/>
      <c r="AU388" s="72" t="s">
        <v>944</v>
      </c>
      <c r="AV388" s="310" t="s">
        <v>1056</v>
      </c>
      <c r="AW388" s="304" t="s">
        <v>591</v>
      </c>
      <c r="AX388" s="311">
        <v>45507</v>
      </c>
      <c r="AY388" s="72">
        <v>24</v>
      </c>
      <c r="AZ388" s="72" t="s">
        <v>1743</v>
      </c>
      <c r="BA388" s="7" t="s">
        <v>3513</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1117</v>
      </c>
      <c r="EU388" s="7" t="s">
        <v>2720</v>
      </c>
      <c r="EV388" s="7" t="s">
        <v>1111</v>
      </c>
      <c r="EW388" s="7" t="s">
        <v>1802</v>
      </c>
      <c r="EX388" s="183" t="s">
        <v>1897</v>
      </c>
      <c r="EY388" s="313">
        <v>46177</v>
      </c>
      <c r="EZ388" s="313"/>
      <c r="FA388" s="183"/>
      <c r="FB388" s="313"/>
      <c r="FC388" s="7"/>
      <c r="FD388" s="7" t="s">
        <v>3329</v>
      </c>
      <c r="FE388" s="7">
        <f t="shared" si="89"/>
        <v>4965</v>
      </c>
      <c r="FF388" s="72">
        <f t="shared" si="90"/>
        <v>24177</v>
      </c>
      <c r="FG388" t="s">
        <v>3516</v>
      </c>
    </row>
    <row r="389" spans="1:163" ht="17.25">
      <c r="A389" s="72">
        <v>464911621</v>
      </c>
      <c r="B389" s="304" t="s">
        <v>317</v>
      </c>
      <c r="C389" s="72"/>
      <c r="D389" s="72"/>
      <c r="E389" s="72"/>
      <c r="F389" s="72"/>
      <c r="G389" s="306"/>
      <c r="H389" s="306"/>
      <c r="I389" s="72">
        <v>3864</v>
      </c>
      <c r="J389" s="72">
        <v>5610</v>
      </c>
      <c r="K389" s="258">
        <f t="shared" si="82"/>
        <v>1999</v>
      </c>
      <c r="L389" s="258">
        <f t="shared" si="83"/>
        <v>9474</v>
      </c>
      <c r="M389" s="315">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8"/>
      <c r="AF389" s="309" t="s">
        <v>1130</v>
      </c>
      <c r="AG389" s="7" t="s">
        <v>1130</v>
      </c>
      <c r="AH389" s="72" t="s">
        <v>315</v>
      </c>
      <c r="AI389" s="7" t="s">
        <v>1130</v>
      </c>
      <c r="AJ389" s="7" t="s">
        <v>1130</v>
      </c>
      <c r="AK389" s="7" t="s">
        <v>1130</v>
      </c>
      <c r="AL389" s="7">
        <v>10363</v>
      </c>
      <c r="AM389" s="255">
        <v>30727</v>
      </c>
      <c r="AN389" s="258">
        <v>57</v>
      </c>
      <c r="AO389" s="306">
        <v>73</v>
      </c>
      <c r="AP389" s="306" t="str">
        <f t="shared" si="86"/>
        <v>FLOW</v>
      </c>
      <c r="AQ389" s="306"/>
      <c r="AR389" s="306"/>
      <c r="AS389" s="306"/>
      <c r="AT389" s="306"/>
      <c r="AU389" s="72" t="s">
        <v>944</v>
      </c>
      <c r="AV389" s="310" t="s">
        <v>318</v>
      </c>
      <c r="AW389" s="304" t="s">
        <v>319</v>
      </c>
      <c r="AX389" s="311">
        <v>45636</v>
      </c>
      <c r="AY389" s="72">
        <v>24</v>
      </c>
      <c r="AZ389" s="72" t="s">
        <v>1743</v>
      </c>
      <c r="BA389" s="7" t="s">
        <v>3514</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1125</v>
      </c>
      <c r="EU389" s="7" t="e">
        <v>#N/A</v>
      </c>
      <c r="EV389" s="7" t="e">
        <v>#N/A</v>
      </c>
      <c r="EW389" s="7" t="e">
        <v>#N/A</v>
      </c>
      <c r="EX389" s="183" t="e">
        <v>#N/A</v>
      </c>
      <c r="EY389" s="313" t="e">
        <v>#N/A</v>
      </c>
      <c r="EZ389" s="313"/>
      <c r="FA389" s="183"/>
      <c r="FB389" s="313"/>
      <c r="FC389" s="7"/>
      <c r="FD389" s="7">
        <v>0</v>
      </c>
      <c r="FE389" s="7">
        <f t="shared" si="89"/>
        <v>1999</v>
      </c>
      <c r="FF389" s="72">
        <f t="shared" si="90"/>
        <v>9474</v>
      </c>
      <c r="FG389" t="s">
        <v>3516</v>
      </c>
    </row>
    <row r="390" spans="1:163" ht="17.25">
      <c r="A390" s="72">
        <v>461431253</v>
      </c>
      <c r="B390" s="304" t="s">
        <v>1557</v>
      </c>
      <c r="C390" s="72" t="s">
        <v>1776</v>
      </c>
      <c r="D390" s="72" t="s">
        <v>3621</v>
      </c>
      <c r="E390" s="72">
        <v>3703</v>
      </c>
      <c r="F390" s="72"/>
      <c r="G390" s="306"/>
      <c r="H390" s="306"/>
      <c r="I390" s="72">
        <v>3645</v>
      </c>
      <c r="J390" s="72">
        <v>3245</v>
      </c>
      <c r="K390" s="258">
        <f t="shared" si="82"/>
        <v>3351</v>
      </c>
      <c r="L390" s="258">
        <f t="shared" si="83"/>
        <v>3392</v>
      </c>
      <c r="M390" s="307">
        <v>1</v>
      </c>
      <c r="N390" s="72" t="s">
        <v>1281</v>
      </c>
      <c r="O390" s="72" t="s">
        <v>1282</v>
      </c>
      <c r="P390" s="72" t="s">
        <v>50</v>
      </c>
      <c r="Q390" s="255">
        <v>30264.2</v>
      </c>
      <c r="R390" s="66">
        <v>106</v>
      </c>
      <c r="S390" s="66">
        <f t="shared" si="81"/>
        <v>0</v>
      </c>
      <c r="T390" s="66">
        <v>1800</v>
      </c>
      <c r="U390" s="4" t="s">
        <v>1130</v>
      </c>
      <c r="V390" s="5">
        <f t="shared" si="91"/>
        <v>2.6070763789681619E-2</v>
      </c>
      <c r="W390" s="5">
        <f t="shared" si="92"/>
        <v>1.656152403841417E-3</v>
      </c>
      <c r="X390" s="5" t="str">
        <f t="shared" si="84"/>
        <v>STABLE</v>
      </c>
      <c r="Y390" s="72" t="str">
        <f t="shared" si="85"/>
        <v>PAID</v>
      </c>
      <c r="Z390" s="72" t="s">
        <v>1130</v>
      </c>
      <c r="AA390" s="72" t="s">
        <v>1316</v>
      </c>
      <c r="AB390" s="304" t="s">
        <v>3025</v>
      </c>
      <c r="AC390" s="72"/>
      <c r="AD390" s="72" t="s">
        <v>3022</v>
      </c>
      <c r="AE390" s="308"/>
      <c r="AF390" s="309" t="s">
        <v>1130</v>
      </c>
      <c r="AG390" s="7" t="s">
        <v>1130</v>
      </c>
      <c r="AH390" s="72" t="s">
        <v>1752</v>
      </c>
      <c r="AI390" s="7" t="s">
        <v>1130</v>
      </c>
      <c r="AJ390" s="7" t="s">
        <v>1130</v>
      </c>
      <c r="AK390" s="7" t="s">
        <v>1130</v>
      </c>
      <c r="AL390" s="7">
        <v>5151</v>
      </c>
      <c r="AM390" s="255">
        <v>30264.2</v>
      </c>
      <c r="AN390" s="258">
        <v>27</v>
      </c>
      <c r="AO390" s="306">
        <v>43</v>
      </c>
      <c r="AP390" s="306" t="str">
        <f t="shared" si="86"/>
        <v>FLOW</v>
      </c>
      <c r="AQ390" s="306"/>
      <c r="AR390" s="306"/>
      <c r="AS390" s="306"/>
      <c r="AT390" s="306"/>
      <c r="AU390" s="72" t="s">
        <v>1794</v>
      </c>
      <c r="AV390" s="310" t="s">
        <v>1666</v>
      </c>
      <c r="AW390" s="304" t="s">
        <v>76</v>
      </c>
      <c r="AX390" s="311">
        <v>45299</v>
      </c>
      <c r="AY390" s="72">
        <v>36</v>
      </c>
      <c r="AZ390" s="72" t="s">
        <v>1743</v>
      </c>
      <c r="BA390" s="7" t="s">
        <v>3514</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1118</v>
      </c>
      <c r="EU390" s="7" t="s">
        <v>2721</v>
      </c>
      <c r="EV390" s="7" t="s">
        <v>1111</v>
      </c>
      <c r="EW390" s="7" t="s">
        <v>1809</v>
      </c>
      <c r="EX390" s="183" t="s">
        <v>1961</v>
      </c>
      <c r="EY390" s="313">
        <v>46183</v>
      </c>
      <c r="EZ390" s="313"/>
      <c r="FA390" s="183"/>
      <c r="FB390" s="313"/>
      <c r="FC390" s="7"/>
      <c r="FD390" s="7" t="s">
        <v>3328</v>
      </c>
      <c r="FE390" s="7">
        <f t="shared" si="89"/>
        <v>3351</v>
      </c>
      <c r="FF390" s="72">
        <f t="shared" si="90"/>
        <v>7095</v>
      </c>
      <c r="FG390" t="s">
        <v>3516</v>
      </c>
    </row>
    <row r="391" spans="1:163" ht="17.25">
      <c r="A391" s="72">
        <v>462495534</v>
      </c>
      <c r="B391" s="304" t="s">
        <v>173</v>
      </c>
      <c r="C391" s="72"/>
      <c r="D391" s="72"/>
      <c r="E391" s="72"/>
      <c r="F391" s="72"/>
      <c r="G391" s="306"/>
      <c r="H391" s="306"/>
      <c r="I391" s="72">
        <v>7859</v>
      </c>
      <c r="J391" s="72">
        <v>31436</v>
      </c>
      <c r="K391" s="258">
        <f t="shared" si="82"/>
        <v>-5736</v>
      </c>
      <c r="L391" s="258">
        <f t="shared" si="83"/>
        <v>41916</v>
      </c>
      <c r="M391" s="315">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8"/>
      <c r="AF391" s="309" t="s">
        <v>1798</v>
      </c>
      <c r="AG391" s="7" t="s">
        <v>1130</v>
      </c>
      <c r="AH391" s="72" t="s">
        <v>152</v>
      </c>
      <c r="AI391" s="7" t="s">
        <v>1130</v>
      </c>
      <c r="AJ391" s="7" t="s">
        <v>1130</v>
      </c>
      <c r="AK391" s="7" t="s">
        <v>1130</v>
      </c>
      <c r="AL391" s="7">
        <v>39408</v>
      </c>
      <c r="AM391" s="255">
        <v>30229</v>
      </c>
      <c r="AN391" s="258">
        <v>178</v>
      </c>
      <c r="AO391" s="306">
        <v>194</v>
      </c>
      <c r="AP391" s="306" t="str">
        <f t="shared" si="86"/>
        <v>FLOW</v>
      </c>
      <c r="AQ391" s="306"/>
      <c r="AR391" s="306"/>
      <c r="AS391" s="306"/>
      <c r="AT391" s="306"/>
      <c r="AU391" s="72" t="s">
        <v>944</v>
      </c>
      <c r="AV391" s="310" t="s">
        <v>174</v>
      </c>
      <c r="AW391" s="304" t="s">
        <v>175</v>
      </c>
      <c r="AX391" s="311">
        <v>45390</v>
      </c>
      <c r="AY391" s="72">
        <v>24</v>
      </c>
      <c r="AZ391" s="72" t="s">
        <v>1743</v>
      </c>
      <c r="BA391" s="7" t="s">
        <v>3514</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1123</v>
      </c>
      <c r="EU391" s="7" t="s">
        <v>2722</v>
      </c>
      <c r="EV391" s="7" t="s">
        <v>1111</v>
      </c>
      <c r="EW391" s="7" t="s">
        <v>1809</v>
      </c>
      <c r="EX391" s="183" t="s">
        <v>1973</v>
      </c>
      <c r="EY391" s="313">
        <v>46177</v>
      </c>
      <c r="EZ391" s="313"/>
      <c r="FA391" s="183"/>
      <c r="FB391" s="313"/>
      <c r="FC391" s="7" t="s">
        <v>3623</v>
      </c>
      <c r="FD391" s="7" t="s">
        <v>3330</v>
      </c>
      <c r="FE391" s="7">
        <f t="shared" si="89"/>
        <v>-5736</v>
      </c>
      <c r="FF391" s="72">
        <f t="shared" si="90"/>
        <v>41916</v>
      </c>
      <c r="FG391" t="s">
        <v>3516</v>
      </c>
    </row>
    <row r="392" spans="1:163" ht="17.25">
      <c r="A392" s="72">
        <v>462485071</v>
      </c>
      <c r="B392" s="304" t="s">
        <v>683</v>
      </c>
      <c r="C392" s="72"/>
      <c r="D392" s="72"/>
      <c r="E392" s="72"/>
      <c r="F392" s="72"/>
      <c r="G392" s="306"/>
      <c r="H392" s="306"/>
      <c r="I392" s="72">
        <v>4045</v>
      </c>
      <c r="J392" s="72">
        <v>11859.53</v>
      </c>
      <c r="K392" s="258">
        <f t="shared" si="82"/>
        <v>4239.5300000000007</v>
      </c>
      <c r="L392" s="258">
        <f t="shared" si="83"/>
        <v>16578.53</v>
      </c>
      <c r="M392" s="315">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8"/>
      <c r="AF392" s="309" t="s">
        <v>1798</v>
      </c>
      <c r="AG392" s="7" t="s">
        <v>1130</v>
      </c>
      <c r="AH392" s="72" t="s">
        <v>678</v>
      </c>
      <c r="AI392" s="7" t="s">
        <v>1130</v>
      </c>
      <c r="AJ392" s="7" t="s">
        <v>1130</v>
      </c>
      <c r="AK392" s="7" t="s">
        <v>1130</v>
      </c>
      <c r="AL392" s="7">
        <v>18629.53</v>
      </c>
      <c r="AM392" s="255">
        <v>30067</v>
      </c>
      <c r="AN392" s="258">
        <v>88</v>
      </c>
      <c r="AO392" s="306">
        <v>104</v>
      </c>
      <c r="AP392" s="306" t="str">
        <f t="shared" si="86"/>
        <v>FLOW</v>
      </c>
      <c r="AQ392" s="306"/>
      <c r="AR392" s="306"/>
      <c r="AS392" s="306"/>
      <c r="AT392" s="306"/>
      <c r="AU392" s="72" t="s">
        <v>944</v>
      </c>
      <c r="AV392" s="310" t="s">
        <v>684</v>
      </c>
      <c r="AW392" s="304" t="s">
        <v>25</v>
      </c>
      <c r="AX392" s="311">
        <v>45389</v>
      </c>
      <c r="AY392" s="72">
        <v>30</v>
      </c>
      <c r="AZ392" s="72" t="s">
        <v>1743</v>
      </c>
      <c r="BA392" s="7" t="s">
        <v>3513</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1120</v>
      </c>
      <c r="EU392" s="7" t="s">
        <v>2723</v>
      </c>
      <c r="EV392" s="7" t="s">
        <v>1111</v>
      </c>
      <c r="EW392" s="7" t="s">
        <v>1809</v>
      </c>
      <c r="EX392" s="183" t="s">
        <v>1887</v>
      </c>
      <c r="EY392" s="313">
        <v>46177</v>
      </c>
      <c r="EZ392" s="313"/>
      <c r="FA392" s="183"/>
      <c r="FB392" s="313"/>
      <c r="FC392" s="7"/>
      <c r="FD392" s="7" t="s">
        <v>3179</v>
      </c>
      <c r="FE392" s="7">
        <f t="shared" si="89"/>
        <v>4239.5300000000007</v>
      </c>
      <c r="FF392" s="72">
        <f t="shared" si="90"/>
        <v>16578.53</v>
      </c>
      <c r="FG392" t="s">
        <v>3516</v>
      </c>
    </row>
    <row r="393" spans="1:163" ht="17.25">
      <c r="A393" s="72">
        <v>460476205</v>
      </c>
      <c r="B393" s="304" t="s">
        <v>1558</v>
      </c>
      <c r="C393" s="72"/>
      <c r="D393" s="72"/>
      <c r="E393" s="72"/>
      <c r="F393" s="72"/>
      <c r="G393" s="306"/>
      <c r="H393" s="306"/>
      <c r="I393" s="72">
        <v>2867</v>
      </c>
      <c r="J393" s="72">
        <v>15378</v>
      </c>
      <c r="K393" s="258">
        <f t="shared" si="82"/>
        <v>2096</v>
      </c>
      <c r="L393" s="258">
        <f t="shared" si="83"/>
        <v>19548</v>
      </c>
      <c r="M393" s="315">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8"/>
      <c r="AF393" s="309" t="s">
        <v>1798</v>
      </c>
      <c r="AG393" s="7" t="s">
        <v>1130</v>
      </c>
      <c r="AH393" s="72" t="s">
        <v>781</v>
      </c>
      <c r="AI393" s="7" t="s">
        <v>1130</v>
      </c>
      <c r="AJ393" s="7" t="s">
        <v>1130</v>
      </c>
      <c r="AK393" s="7" t="s">
        <v>1130</v>
      </c>
      <c r="AL393" s="7">
        <v>21381</v>
      </c>
      <c r="AM393" s="255">
        <v>29708</v>
      </c>
      <c r="AN393" s="258">
        <v>178</v>
      </c>
      <c r="AO393" s="306">
        <v>194</v>
      </c>
      <c r="AP393" s="306" t="str">
        <f t="shared" si="86"/>
        <v>FLOW</v>
      </c>
      <c r="AQ393" s="306"/>
      <c r="AR393" s="306"/>
      <c r="AS393" s="306"/>
      <c r="AT393" s="306"/>
      <c r="AU393" s="72" t="s">
        <v>944</v>
      </c>
      <c r="AV393" s="310" t="s">
        <v>1667</v>
      </c>
      <c r="AW393" s="304" t="s">
        <v>178</v>
      </c>
      <c r="AX393" s="311">
        <v>45234</v>
      </c>
      <c r="AY393" s="72">
        <v>36</v>
      </c>
      <c r="AZ393" s="72" t="s">
        <v>1743</v>
      </c>
      <c r="BA393" s="7" t="s">
        <v>3513</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1117</v>
      </c>
      <c r="EU393" s="7" t="s">
        <v>2724</v>
      </c>
      <c r="EV393" s="7" t="s">
        <v>1111</v>
      </c>
      <c r="EW393" s="7" t="s">
        <v>1830</v>
      </c>
      <c r="EX393" s="183" t="s">
        <v>1891</v>
      </c>
      <c r="EY393" s="313">
        <v>46186</v>
      </c>
      <c r="EZ393" s="313"/>
      <c r="FA393" s="183"/>
      <c r="FB393" s="313"/>
      <c r="FC393" s="7"/>
      <c r="FD393" s="7" t="s">
        <v>3331</v>
      </c>
      <c r="FE393" s="7">
        <f t="shared" si="89"/>
        <v>2096</v>
      </c>
      <c r="FF393" s="72">
        <f t="shared" si="90"/>
        <v>19548</v>
      </c>
      <c r="FG393" t="s">
        <v>3516</v>
      </c>
    </row>
    <row r="394" spans="1:163" ht="17.25">
      <c r="A394" s="72">
        <v>462115167</v>
      </c>
      <c r="B394" s="304" t="s">
        <v>2082</v>
      </c>
      <c r="C394" s="72"/>
      <c r="D394" s="72"/>
      <c r="E394" s="72"/>
      <c r="F394" s="72"/>
      <c r="G394" s="306"/>
      <c r="H394" s="306"/>
      <c r="I394" s="72">
        <v>2974</v>
      </c>
      <c r="J394" s="72">
        <v>2940.35</v>
      </c>
      <c r="K394" s="258">
        <f t="shared" si="82"/>
        <v>3064.35</v>
      </c>
      <c r="L394" s="258">
        <f t="shared" si="83"/>
        <v>6141.35</v>
      </c>
      <c r="M394" s="307">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24</v>
      </c>
      <c r="AD394" s="72" t="s">
        <v>3020</v>
      </c>
      <c r="AE394" s="308"/>
      <c r="AF394" s="309"/>
      <c r="AG394" s="7"/>
      <c r="AH394" s="72" t="s">
        <v>233</v>
      </c>
      <c r="AI394" s="7"/>
      <c r="AJ394" s="7"/>
      <c r="AK394" s="7"/>
      <c r="AL394" s="7">
        <v>7564.35</v>
      </c>
      <c r="AM394" s="255">
        <v>29669</v>
      </c>
      <c r="AN394" s="258">
        <v>27</v>
      </c>
      <c r="AO394" s="306">
        <v>43</v>
      </c>
      <c r="AP394" s="306" t="str">
        <f t="shared" si="86"/>
        <v>FLOW</v>
      </c>
      <c r="AQ394" s="306"/>
      <c r="AR394" s="306"/>
      <c r="AS394" s="306"/>
      <c r="AT394" s="306"/>
      <c r="AU394" s="72" t="s">
        <v>1130</v>
      </c>
      <c r="AV394" s="310" t="s">
        <v>2228</v>
      </c>
      <c r="AW394" s="304" t="s">
        <v>239</v>
      </c>
      <c r="AX394" s="311">
        <v>45355</v>
      </c>
      <c r="AY394" s="72">
        <v>36</v>
      </c>
      <c r="AZ394" s="72" t="s">
        <v>2058</v>
      </c>
      <c r="BA394" s="7" t="s">
        <v>3514</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1115</v>
      </c>
      <c r="EU394" s="7" t="s">
        <v>2725</v>
      </c>
      <c r="EV394" s="7" t="s">
        <v>1111</v>
      </c>
      <c r="EW394" s="7" t="s">
        <v>1807</v>
      </c>
      <c r="EX394" s="183" t="s">
        <v>3593</v>
      </c>
      <c r="EY394" s="313">
        <v>46194</v>
      </c>
      <c r="EZ394" s="313"/>
      <c r="FA394" s="183"/>
      <c r="FB394" s="313"/>
      <c r="FC394" s="7"/>
      <c r="FD394" s="7" t="s">
        <v>3332</v>
      </c>
      <c r="FE394" s="7">
        <f t="shared" si="89"/>
        <v>3064.35</v>
      </c>
      <c r="FF394" s="72">
        <f t="shared" si="90"/>
        <v>6141.35</v>
      </c>
      <c r="FG394" t="s">
        <v>3517</v>
      </c>
    </row>
    <row r="395" spans="1:163" ht="17.25">
      <c r="A395" s="72">
        <v>464069443</v>
      </c>
      <c r="B395" s="304" t="s">
        <v>514</v>
      </c>
      <c r="C395" s="72"/>
      <c r="D395" s="72"/>
      <c r="E395" s="72"/>
      <c r="F395" s="72"/>
      <c r="G395" s="306"/>
      <c r="H395" s="306"/>
      <c r="I395" s="72">
        <v>4557</v>
      </c>
      <c r="J395" s="72">
        <v>13671</v>
      </c>
      <c r="K395" s="258">
        <f t="shared" si="82"/>
        <v>4883</v>
      </c>
      <c r="L395" s="258">
        <f t="shared" si="83"/>
        <v>18816</v>
      </c>
      <c r="M395" s="315">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3524</v>
      </c>
      <c r="AC395" s="72"/>
      <c r="AD395" s="72" t="s">
        <v>3022</v>
      </c>
      <c r="AE395" s="308"/>
      <c r="AF395" s="309" t="s">
        <v>1798</v>
      </c>
      <c r="AG395" s="7" t="s">
        <v>1130</v>
      </c>
      <c r="AH395" s="72" t="s">
        <v>509</v>
      </c>
      <c r="AI395" s="7" t="s">
        <v>1130</v>
      </c>
      <c r="AJ395" s="7" t="s">
        <v>1130</v>
      </c>
      <c r="AK395" s="7" t="s">
        <v>1130</v>
      </c>
      <c r="AL395" s="7">
        <v>15797</v>
      </c>
      <c r="AM395" s="255">
        <v>29586</v>
      </c>
      <c r="AN395" s="258">
        <v>88</v>
      </c>
      <c r="AO395" s="306">
        <v>104</v>
      </c>
      <c r="AP395" s="306" t="str">
        <f t="shared" si="86"/>
        <v>FLOW</v>
      </c>
      <c r="AQ395" s="306"/>
      <c r="AR395" s="306"/>
      <c r="AS395" s="306"/>
      <c r="AT395" s="306"/>
      <c r="AU395" s="72" t="s">
        <v>1794</v>
      </c>
      <c r="AV395" s="310" t="s">
        <v>515</v>
      </c>
      <c r="AW395" s="304" t="s">
        <v>99</v>
      </c>
      <c r="AX395" s="311">
        <v>45555</v>
      </c>
      <c r="AY395" s="72">
        <v>24</v>
      </c>
      <c r="AZ395" s="72" t="s">
        <v>1743</v>
      </c>
      <c r="BA395" s="7" t="s">
        <v>3514</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1126</v>
      </c>
      <c r="EU395" s="7" t="s">
        <v>3494</v>
      </c>
      <c r="EV395" s="7" t="s">
        <v>2465</v>
      </c>
      <c r="EW395" s="7" t="s">
        <v>1849</v>
      </c>
      <c r="EX395" s="183" t="s">
        <v>1810</v>
      </c>
      <c r="EY395" s="313">
        <v>46176</v>
      </c>
      <c r="EZ395" s="313"/>
      <c r="FA395" s="183"/>
      <c r="FB395" s="313"/>
      <c r="FC395" s="7"/>
      <c r="FD395" s="7" t="s">
        <v>3333</v>
      </c>
      <c r="FE395" s="7">
        <f t="shared" si="89"/>
        <v>4883</v>
      </c>
      <c r="FF395" s="72">
        <f t="shared" si="90"/>
        <v>18816</v>
      </c>
      <c r="FG395" t="s">
        <v>3516</v>
      </c>
    </row>
    <row r="396" spans="1:163" ht="17.25">
      <c r="A396" s="72">
        <v>461935037</v>
      </c>
      <c r="B396" s="304" t="s">
        <v>2171</v>
      </c>
      <c r="C396" s="72"/>
      <c r="D396" s="72"/>
      <c r="E396" s="72"/>
      <c r="F396" s="72"/>
      <c r="G396" s="306"/>
      <c r="H396" s="306"/>
      <c r="I396" s="72">
        <v>3271</v>
      </c>
      <c r="J396" s="72">
        <v>3241</v>
      </c>
      <c r="K396" s="258">
        <f t="shared" si="82"/>
        <v>3308</v>
      </c>
      <c r="L396" s="258">
        <f t="shared" si="83"/>
        <v>6610</v>
      </c>
      <c r="M396" s="307">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8"/>
      <c r="AF396" s="309"/>
      <c r="AG396" s="7"/>
      <c r="AH396" s="72" t="s">
        <v>886</v>
      </c>
      <c r="AI396" s="7"/>
      <c r="AJ396" s="7"/>
      <c r="AK396" s="7"/>
      <c r="AL396" s="7">
        <v>3308</v>
      </c>
      <c r="AM396" s="255">
        <v>29572.639999999999</v>
      </c>
      <c r="AN396" s="258">
        <v>27</v>
      </c>
      <c r="AO396" s="306">
        <v>43</v>
      </c>
      <c r="AP396" s="306" t="str">
        <f t="shared" si="86"/>
        <v>FLOW</v>
      </c>
      <c r="AQ396" s="306"/>
      <c r="AR396" s="306"/>
      <c r="AS396" s="306"/>
      <c r="AT396" s="306"/>
      <c r="AU396" s="72" t="s">
        <v>1130</v>
      </c>
      <c r="AV396" s="310" t="s">
        <v>2313</v>
      </c>
      <c r="AW396" s="304" t="s">
        <v>186</v>
      </c>
      <c r="AX396" s="311">
        <v>45338</v>
      </c>
      <c r="AY396" s="72">
        <v>36</v>
      </c>
      <c r="AZ396" s="72" t="s">
        <v>2058</v>
      </c>
      <c r="BA396" s="7" t="s">
        <v>3514</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1129</v>
      </c>
      <c r="EU396" s="7" t="s">
        <v>2726</v>
      </c>
      <c r="EV396" s="7" t="s">
        <v>1111</v>
      </c>
      <c r="EW396" s="7" t="s">
        <v>1809</v>
      </c>
      <c r="EX396" s="183" t="s">
        <v>1912</v>
      </c>
      <c r="EY396" s="313">
        <v>46185</v>
      </c>
      <c r="EZ396" s="313"/>
      <c r="FA396" s="183"/>
      <c r="FB396" s="313"/>
      <c r="FC396" s="7"/>
      <c r="FD396" s="7" t="s">
        <v>3334</v>
      </c>
      <c r="FE396" s="7">
        <f t="shared" si="89"/>
        <v>3308</v>
      </c>
      <c r="FF396" s="72">
        <f t="shared" si="90"/>
        <v>6610</v>
      </c>
      <c r="FG396" t="s">
        <v>3516</v>
      </c>
    </row>
    <row r="397" spans="1:163" ht="17.25">
      <c r="A397" s="72">
        <v>460644820</v>
      </c>
      <c r="B397" s="304" t="s">
        <v>742</v>
      </c>
      <c r="C397" s="72"/>
      <c r="D397" s="72"/>
      <c r="E397" s="72"/>
      <c r="F397" s="72"/>
      <c r="G397" s="306"/>
      <c r="H397" s="306"/>
      <c r="I397" s="72">
        <v>3554</v>
      </c>
      <c r="J397" s="72">
        <v>10662</v>
      </c>
      <c r="K397" s="258">
        <f t="shared" si="82"/>
        <v>3797</v>
      </c>
      <c r="L397" s="258">
        <f t="shared" si="83"/>
        <v>14655</v>
      </c>
      <c r="M397" s="315">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8"/>
      <c r="AF397" s="309" t="s">
        <v>1798</v>
      </c>
      <c r="AG397" s="7" t="s">
        <v>1130</v>
      </c>
      <c r="AH397" s="72" t="s">
        <v>743</v>
      </c>
      <c r="AI397" s="7" t="s">
        <v>1130</v>
      </c>
      <c r="AJ397" s="7" t="s">
        <v>1130</v>
      </c>
      <c r="AK397" s="7" t="s">
        <v>1130</v>
      </c>
      <c r="AL397" s="7">
        <v>14048</v>
      </c>
      <c r="AM397" s="255">
        <v>29237.7</v>
      </c>
      <c r="AN397" s="258">
        <v>88</v>
      </c>
      <c r="AO397" s="306">
        <v>104</v>
      </c>
      <c r="AP397" s="306" t="str">
        <f t="shared" si="86"/>
        <v>FLOW</v>
      </c>
      <c r="AQ397" s="306"/>
      <c r="AR397" s="306"/>
      <c r="AS397" s="306"/>
      <c r="AT397" s="306"/>
      <c r="AU397" s="72" t="s">
        <v>1794</v>
      </c>
      <c r="AV397" s="310" t="s">
        <v>744</v>
      </c>
      <c r="AW397" s="304" t="s">
        <v>395</v>
      </c>
      <c r="AX397" s="311">
        <v>45243</v>
      </c>
      <c r="AY397" s="72">
        <v>36</v>
      </c>
      <c r="AZ397" s="72" t="s">
        <v>1743</v>
      </c>
      <c r="BA397" s="7" t="s">
        <v>3513</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1120</v>
      </c>
      <c r="EU397" s="7" t="s">
        <v>2727</v>
      </c>
      <c r="EV397" s="7" t="s">
        <v>2465</v>
      </c>
      <c r="EW397" s="7" t="s">
        <v>1809</v>
      </c>
      <c r="EX397" s="183" t="s">
        <v>1887</v>
      </c>
      <c r="EY397" s="313">
        <v>46179</v>
      </c>
      <c r="EZ397" s="313"/>
      <c r="FA397" s="183"/>
      <c r="FB397" s="313"/>
      <c r="FC397" s="7"/>
      <c r="FD397" s="7" t="s">
        <v>3335</v>
      </c>
      <c r="FE397" s="7">
        <f t="shared" si="89"/>
        <v>3797</v>
      </c>
      <c r="FF397" s="72">
        <f t="shared" si="90"/>
        <v>14655</v>
      </c>
      <c r="FG397" t="s">
        <v>3516</v>
      </c>
    </row>
    <row r="398" spans="1:163" ht="17.25">
      <c r="A398" s="72">
        <v>462615275</v>
      </c>
      <c r="B398" s="304" t="s">
        <v>2070</v>
      </c>
      <c r="C398" s="72"/>
      <c r="D398" s="72"/>
      <c r="E398" s="72"/>
      <c r="F398" s="72"/>
      <c r="G398" s="306"/>
      <c r="H398" s="306"/>
      <c r="I398" s="72">
        <v>5136</v>
      </c>
      <c r="J398" s="72">
        <v>5136</v>
      </c>
      <c r="K398" s="258">
        <f t="shared" si="82"/>
        <v>5147</v>
      </c>
      <c r="L398" s="258">
        <f t="shared" si="83"/>
        <v>10364</v>
      </c>
      <c r="M398" s="307">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8"/>
      <c r="AF398" s="309"/>
      <c r="AG398" s="7"/>
      <c r="AH398" s="72" t="s">
        <v>113</v>
      </c>
      <c r="AI398" s="7"/>
      <c r="AJ398" s="7"/>
      <c r="AK398" s="7"/>
      <c r="AL398" s="7">
        <v>5973</v>
      </c>
      <c r="AM398" s="255">
        <v>29176</v>
      </c>
      <c r="AN398" s="258">
        <v>27</v>
      </c>
      <c r="AO398" s="306">
        <v>43</v>
      </c>
      <c r="AP398" s="306" t="str">
        <f t="shared" si="86"/>
        <v>FLOW</v>
      </c>
      <c r="AQ398" s="306"/>
      <c r="AR398" s="306"/>
      <c r="AS398" s="306"/>
      <c r="AT398" s="306"/>
      <c r="AU398" s="72" t="s">
        <v>1130</v>
      </c>
      <c r="AV398" s="310" t="s">
        <v>2216</v>
      </c>
      <c r="AW398" s="304" t="s">
        <v>2325</v>
      </c>
      <c r="AX398" s="311">
        <v>45400</v>
      </c>
      <c r="AY398" s="72">
        <v>30</v>
      </c>
      <c r="AZ398" s="72" t="s">
        <v>2058</v>
      </c>
      <c r="BA398" s="7" t="s">
        <v>3514</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1122</v>
      </c>
      <c r="EU398" s="7" t="s">
        <v>2728</v>
      </c>
      <c r="EV398" s="7" t="s">
        <v>1111</v>
      </c>
      <c r="EW398" s="7" t="s">
        <v>1807</v>
      </c>
      <c r="EX398" s="183" t="s">
        <v>1870</v>
      </c>
      <c r="EY398" s="313">
        <v>46188</v>
      </c>
      <c r="EZ398" s="313"/>
      <c r="FA398" s="183"/>
      <c r="FB398" s="313"/>
      <c r="FC398" s="7"/>
      <c r="FD398" s="7" t="s">
        <v>3085</v>
      </c>
      <c r="FE398" s="7">
        <f t="shared" si="89"/>
        <v>5147</v>
      </c>
      <c r="FF398" s="72">
        <f t="shared" si="90"/>
        <v>10364</v>
      </c>
      <c r="FG398" t="s">
        <v>3516</v>
      </c>
    </row>
    <row r="399" spans="1:163" ht="17.25">
      <c r="A399" s="72">
        <v>465044729</v>
      </c>
      <c r="B399" s="304" t="s">
        <v>2148</v>
      </c>
      <c r="C399" s="72"/>
      <c r="D399" s="72"/>
      <c r="E399" s="72"/>
      <c r="F399" s="72"/>
      <c r="G399" s="306"/>
      <c r="H399" s="306"/>
      <c r="I399" s="72">
        <v>3441</v>
      </c>
      <c r="J399" s="72">
        <v>3441</v>
      </c>
      <c r="K399" s="258">
        <f t="shared" si="82"/>
        <v>3441</v>
      </c>
      <c r="L399" s="258">
        <f t="shared" si="83"/>
        <v>6937</v>
      </c>
      <c r="M399" s="307">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8"/>
      <c r="AF399" s="309"/>
      <c r="AG399" s="7"/>
      <c r="AH399" s="72" t="s">
        <v>2202</v>
      </c>
      <c r="AI399" s="7"/>
      <c r="AJ399" s="7"/>
      <c r="AK399" s="7"/>
      <c r="AL399" s="7">
        <v>3891</v>
      </c>
      <c r="AM399" s="255">
        <v>28625</v>
      </c>
      <c r="AN399" s="258">
        <v>26</v>
      </c>
      <c r="AO399" s="306">
        <v>42</v>
      </c>
      <c r="AP399" s="306" t="str">
        <f t="shared" si="86"/>
        <v>FLOW</v>
      </c>
      <c r="AQ399" s="306"/>
      <c r="AR399" s="306"/>
      <c r="AS399" s="306"/>
      <c r="AT399" s="306"/>
      <c r="AU399" s="72" t="s">
        <v>1130</v>
      </c>
      <c r="AV399" s="310" t="s">
        <v>2292</v>
      </c>
      <c r="AW399" s="304" t="s">
        <v>2341</v>
      </c>
      <c r="AX399" s="311">
        <v>45652</v>
      </c>
      <c r="AY399" s="72">
        <v>24</v>
      </c>
      <c r="AZ399" s="72" t="s">
        <v>2058</v>
      </c>
      <c r="BA399" s="7" t="s">
        <v>3514</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1126</v>
      </c>
      <c r="EU399" s="7" t="s">
        <v>2729</v>
      </c>
      <c r="EV399" s="7" t="s">
        <v>1111</v>
      </c>
      <c r="EW399" s="7" t="s">
        <v>1802</v>
      </c>
      <c r="EX399" s="183" t="s">
        <v>1871</v>
      </c>
      <c r="EY399" s="313">
        <v>46188</v>
      </c>
      <c r="EZ399" s="313"/>
      <c r="FA399" s="183"/>
      <c r="FB399" s="313"/>
      <c r="FC399" s="7"/>
      <c r="FD399" s="7" t="s">
        <v>3092</v>
      </c>
      <c r="FE399" s="7">
        <f t="shared" si="89"/>
        <v>3441</v>
      </c>
      <c r="FF399" s="72">
        <f t="shared" si="90"/>
        <v>6937</v>
      </c>
      <c r="FG399" t="s">
        <v>3516</v>
      </c>
    </row>
    <row r="400" spans="1:163" ht="17.25">
      <c r="A400" s="72">
        <v>461750939</v>
      </c>
      <c r="B400" s="304" t="s">
        <v>2079</v>
      </c>
      <c r="C400" s="72"/>
      <c r="D400" s="72"/>
      <c r="E400" s="72"/>
      <c r="F400" s="72"/>
      <c r="G400" s="306"/>
      <c r="H400" s="306" t="s">
        <v>3511</v>
      </c>
      <c r="I400" s="72">
        <v>3101</v>
      </c>
      <c r="J400" s="72">
        <v>3067</v>
      </c>
      <c r="K400" s="258">
        <f t="shared" si="82"/>
        <v>3121</v>
      </c>
      <c r="L400" s="258">
        <f t="shared" si="83"/>
        <v>6253</v>
      </c>
      <c r="M400" s="307">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8"/>
      <c r="AF400" s="309"/>
      <c r="AG400" s="7"/>
      <c r="AH400" s="72" t="s">
        <v>203</v>
      </c>
      <c r="AI400" s="7"/>
      <c r="AJ400" s="7"/>
      <c r="AK400" s="7"/>
      <c r="AL400" s="7">
        <v>7153</v>
      </c>
      <c r="AM400" s="255">
        <v>28376</v>
      </c>
      <c r="AN400" s="258">
        <v>27</v>
      </c>
      <c r="AO400" s="306">
        <v>12</v>
      </c>
      <c r="AP400" s="306" t="str">
        <f t="shared" si="86"/>
        <v>STABLE</v>
      </c>
      <c r="AQ400" s="306"/>
      <c r="AR400" s="306"/>
      <c r="AS400" s="306"/>
      <c r="AT400" s="306"/>
      <c r="AU400" s="72" t="s">
        <v>1130</v>
      </c>
      <c r="AV400" s="310" t="s">
        <v>2225</v>
      </c>
      <c r="AW400" s="304" t="s">
        <v>32</v>
      </c>
      <c r="AX400" s="311">
        <v>45323</v>
      </c>
      <c r="AY400" s="72">
        <v>36</v>
      </c>
      <c r="AZ400" s="72" t="s">
        <v>2058</v>
      </c>
      <c r="BA400" s="7" t="s">
        <v>3513</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1124</v>
      </c>
      <c r="EU400" s="7" t="s">
        <v>2730</v>
      </c>
      <c r="EV400" s="7" t="s">
        <v>1111</v>
      </c>
      <c r="EW400" s="7" t="s">
        <v>1809</v>
      </c>
      <c r="EX400" s="183" t="s">
        <v>3594</v>
      </c>
      <c r="EY400" s="313">
        <v>46185</v>
      </c>
      <c r="EZ400" s="313"/>
      <c r="FA400" s="183"/>
      <c r="FB400" s="313"/>
      <c r="FC400" s="7"/>
      <c r="FD400" s="7" t="s">
        <v>3079</v>
      </c>
      <c r="FE400" s="7">
        <f t="shared" si="89"/>
        <v>3121</v>
      </c>
      <c r="FF400" s="72">
        <f t="shared" si="90"/>
        <v>6253</v>
      </c>
      <c r="FG400" t="s">
        <v>3516</v>
      </c>
    </row>
    <row r="401" spans="1:163" ht="17.25">
      <c r="A401" s="72">
        <v>461017884</v>
      </c>
      <c r="B401" s="304" t="s">
        <v>1341</v>
      </c>
      <c r="C401" s="72"/>
      <c r="D401" s="72"/>
      <c r="E401" s="72"/>
      <c r="F401" s="72"/>
      <c r="G401" s="306"/>
      <c r="H401" s="306"/>
      <c r="I401" s="72">
        <v>3434</v>
      </c>
      <c r="J401" s="72">
        <v>6868</v>
      </c>
      <c r="K401" s="258">
        <f t="shared" si="82"/>
        <v>3506</v>
      </c>
      <c r="L401" s="258">
        <f t="shared" si="83"/>
        <v>10494</v>
      </c>
      <c r="M401" s="315">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22</v>
      </c>
      <c r="AD401" s="72" t="s">
        <v>3020</v>
      </c>
      <c r="AE401" s="308"/>
      <c r="AF401" s="309" t="s">
        <v>1130</v>
      </c>
      <c r="AG401" s="7" t="s">
        <v>1130</v>
      </c>
      <c r="AH401" s="72" t="s">
        <v>42</v>
      </c>
      <c r="AI401" s="7" t="s">
        <v>1130</v>
      </c>
      <c r="AJ401" s="7" t="s">
        <v>1130</v>
      </c>
      <c r="AK401" s="7" t="s">
        <v>1130</v>
      </c>
      <c r="AL401" s="7">
        <v>6940</v>
      </c>
      <c r="AM401" s="255">
        <v>28366</v>
      </c>
      <c r="AN401" s="258">
        <v>57</v>
      </c>
      <c r="AO401" s="306">
        <v>73</v>
      </c>
      <c r="AP401" s="306" t="str">
        <f t="shared" si="86"/>
        <v>FLOW</v>
      </c>
      <c r="AQ401" s="306"/>
      <c r="AR401" s="306"/>
      <c r="AS401" s="306"/>
      <c r="AT401" s="306"/>
      <c r="AU401" s="72" t="s">
        <v>1794</v>
      </c>
      <c r="AV401" s="310" t="s">
        <v>1342</v>
      </c>
      <c r="AW401" s="304" t="s">
        <v>127</v>
      </c>
      <c r="AX401" s="311">
        <v>45262</v>
      </c>
      <c r="AY401" s="72">
        <v>36</v>
      </c>
      <c r="AZ401" s="72" t="s">
        <v>1743</v>
      </c>
      <c r="BA401" s="7" t="s">
        <v>3513</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1117</v>
      </c>
      <c r="EU401" s="7" t="s">
        <v>2731</v>
      </c>
      <c r="EV401" s="7" t="s">
        <v>1111</v>
      </c>
      <c r="EW401" s="7" t="s">
        <v>1802</v>
      </c>
      <c r="EX401" s="183" t="s">
        <v>1885</v>
      </c>
      <c r="EY401" s="313">
        <v>46179</v>
      </c>
      <c r="EZ401" s="313"/>
      <c r="FA401" s="183"/>
      <c r="FB401" s="313"/>
      <c r="FC401" s="7"/>
      <c r="FD401" s="7" t="s">
        <v>3103</v>
      </c>
      <c r="FE401" s="7">
        <f t="shared" si="89"/>
        <v>3506</v>
      </c>
      <c r="FF401" s="72">
        <f t="shared" si="90"/>
        <v>10494</v>
      </c>
      <c r="FG401" t="s">
        <v>3516</v>
      </c>
    </row>
    <row r="402" spans="1:163" ht="17.25">
      <c r="A402" s="72">
        <v>460087897</v>
      </c>
      <c r="B402" s="304" t="s">
        <v>2062</v>
      </c>
      <c r="C402" s="72" t="s">
        <v>1778</v>
      </c>
      <c r="D402" s="72" t="s">
        <v>3017</v>
      </c>
      <c r="E402" s="72">
        <v>70</v>
      </c>
      <c r="F402" s="72"/>
      <c r="G402" s="306"/>
      <c r="H402" s="306"/>
      <c r="I402" s="72">
        <v>4950</v>
      </c>
      <c r="J402" s="72">
        <v>0</v>
      </c>
      <c r="K402" s="258">
        <f t="shared" si="82"/>
        <v>68</v>
      </c>
      <c r="L402" s="258">
        <f t="shared" si="83"/>
        <v>5012</v>
      </c>
      <c r="M402" s="307">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8"/>
      <c r="AF402" s="309"/>
      <c r="AG402" s="7"/>
      <c r="AH402" s="72" t="s">
        <v>42</v>
      </c>
      <c r="AI402" s="7"/>
      <c r="AJ402" s="7"/>
      <c r="AK402" s="7"/>
      <c r="AL402" s="7">
        <v>9514</v>
      </c>
      <c r="AM402" s="255">
        <v>28365.69</v>
      </c>
      <c r="AN402" s="258">
        <v>27</v>
      </c>
      <c r="AO402" s="306">
        <v>12</v>
      </c>
      <c r="AP402" s="306" t="str">
        <f t="shared" si="86"/>
        <v>STABLE</v>
      </c>
      <c r="AQ402" s="306"/>
      <c r="AR402" s="306"/>
      <c r="AS402" s="306"/>
      <c r="AT402" s="306"/>
      <c r="AU402" s="72" t="s">
        <v>1130</v>
      </c>
      <c r="AV402" s="310" t="s">
        <v>2209</v>
      </c>
      <c r="AW402" s="304" t="s">
        <v>17</v>
      </c>
      <c r="AX402" s="311">
        <v>45210</v>
      </c>
      <c r="AY402" s="72">
        <v>36</v>
      </c>
      <c r="AZ402" s="72" t="s">
        <v>2058</v>
      </c>
      <c r="BA402" s="7" t="s">
        <v>3513</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1117</v>
      </c>
      <c r="EU402" s="7" t="s">
        <v>2732</v>
      </c>
      <c r="EV402" s="7" t="s">
        <v>1111</v>
      </c>
      <c r="EW402" s="7" t="s">
        <v>1821</v>
      </c>
      <c r="EX402" s="183" t="s">
        <v>1821</v>
      </c>
      <c r="EY402" s="313">
        <v>46185</v>
      </c>
      <c r="EZ402" s="313"/>
      <c r="FA402" s="183"/>
      <c r="FB402" s="313"/>
      <c r="FC402" s="7"/>
      <c r="FD402" s="7" t="s">
        <v>3298</v>
      </c>
      <c r="FE402" s="7">
        <f t="shared" si="89"/>
        <v>68</v>
      </c>
      <c r="FF402" s="72">
        <f t="shared" si="90"/>
        <v>5082</v>
      </c>
      <c r="FG402" t="s">
        <v>3516</v>
      </c>
    </row>
    <row r="403" spans="1:163" ht="17.25">
      <c r="A403" s="72">
        <v>461486702</v>
      </c>
      <c r="B403" s="304" t="s">
        <v>917</v>
      </c>
      <c r="C403" s="72" t="s">
        <v>1776</v>
      </c>
      <c r="D403" s="72" t="s">
        <v>1801</v>
      </c>
      <c r="E403" s="72">
        <v>3500</v>
      </c>
      <c r="F403" s="72"/>
      <c r="G403" s="306"/>
      <c r="H403" s="306"/>
      <c r="I403" s="72">
        <v>3394</v>
      </c>
      <c r="J403" s="72">
        <v>3273</v>
      </c>
      <c r="K403" s="258">
        <f t="shared" si="82"/>
        <v>3354</v>
      </c>
      <c r="L403" s="258">
        <f t="shared" si="83"/>
        <v>3224</v>
      </c>
      <c r="M403" s="307">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8"/>
      <c r="AF403" s="309" t="s">
        <v>1130</v>
      </c>
      <c r="AG403" s="7" t="s">
        <v>1130</v>
      </c>
      <c r="AH403" s="72" t="s">
        <v>909</v>
      </c>
      <c r="AI403" s="7" t="s">
        <v>1130</v>
      </c>
      <c r="AJ403" s="7" t="s">
        <v>1130</v>
      </c>
      <c r="AK403" s="7" t="s">
        <v>1130</v>
      </c>
      <c r="AL403" s="7">
        <v>5604</v>
      </c>
      <c r="AM403" s="255">
        <v>28031.64</v>
      </c>
      <c r="AN403" s="258">
        <v>27</v>
      </c>
      <c r="AO403" s="306">
        <v>12</v>
      </c>
      <c r="AP403" s="306" t="str">
        <f t="shared" si="86"/>
        <v>STABLE</v>
      </c>
      <c r="AQ403" s="306"/>
      <c r="AR403" s="306"/>
      <c r="AS403" s="306"/>
      <c r="AT403" s="306"/>
      <c r="AU403" s="72" t="s">
        <v>1794</v>
      </c>
      <c r="AV403" s="310" t="s">
        <v>918</v>
      </c>
      <c r="AW403" s="304" t="s">
        <v>99</v>
      </c>
      <c r="AX403" s="311">
        <v>45303</v>
      </c>
      <c r="AY403" s="72">
        <v>36</v>
      </c>
      <c r="AZ403" s="72" t="s">
        <v>1743</v>
      </c>
      <c r="BA403" s="7" t="s">
        <v>3514</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1126</v>
      </c>
      <c r="EU403" s="7" t="s">
        <v>2733</v>
      </c>
      <c r="EV403" s="7" t="s">
        <v>1111</v>
      </c>
      <c r="EW403" s="7" t="s">
        <v>1802</v>
      </c>
      <c r="EX403" s="183" t="s">
        <v>1871</v>
      </c>
      <c r="EY403" s="313">
        <v>46177</v>
      </c>
      <c r="EZ403" s="313"/>
      <c r="FA403" s="183"/>
      <c r="FB403" s="313"/>
      <c r="FC403" s="7"/>
      <c r="FD403" s="7" t="s">
        <v>3336</v>
      </c>
      <c r="FE403" s="7">
        <f t="shared" si="89"/>
        <v>3354</v>
      </c>
      <c r="FF403" s="72">
        <f t="shared" si="90"/>
        <v>6724</v>
      </c>
      <c r="FG403" t="s">
        <v>3516</v>
      </c>
    </row>
    <row r="404" spans="1:163" ht="17.25">
      <c r="A404" s="72">
        <v>461264401</v>
      </c>
      <c r="B404" s="304" t="s">
        <v>122</v>
      </c>
      <c r="C404" s="72" t="s">
        <v>1776</v>
      </c>
      <c r="D404" s="72" t="s">
        <v>3621</v>
      </c>
      <c r="E404" s="72">
        <v>3503</v>
      </c>
      <c r="F404" s="72"/>
      <c r="G404" s="306"/>
      <c r="H404" s="306"/>
      <c r="I404" s="72">
        <v>3109</v>
      </c>
      <c r="J404" s="72">
        <v>5537</v>
      </c>
      <c r="K404" s="258">
        <f t="shared" si="82"/>
        <v>2681</v>
      </c>
      <c r="L404" s="258">
        <f t="shared" si="83"/>
        <v>5539</v>
      </c>
      <c r="M404" s="315">
        <v>2</v>
      </c>
      <c r="N404" s="72" t="s">
        <v>1281</v>
      </c>
      <c r="O404" s="72" t="s">
        <v>1282</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PAID</v>
      </c>
      <c r="Z404" s="72" t="s">
        <v>1330</v>
      </c>
      <c r="AA404" s="72" t="s">
        <v>1330</v>
      </c>
      <c r="AB404" s="304"/>
      <c r="AC404" s="72">
        <v>14</v>
      </c>
      <c r="AD404" s="72" t="s">
        <v>3020</v>
      </c>
      <c r="AE404" s="308"/>
      <c r="AF404" s="309" t="s">
        <v>1130</v>
      </c>
      <c r="AG404" s="7" t="s">
        <v>1130</v>
      </c>
      <c r="AH404" s="72" t="s">
        <v>113</v>
      </c>
      <c r="AI404" s="7" t="s">
        <v>1130</v>
      </c>
      <c r="AJ404" s="7" t="s">
        <v>1130</v>
      </c>
      <c r="AK404" s="7" t="s">
        <v>1130</v>
      </c>
      <c r="AL404" s="7">
        <v>11190</v>
      </c>
      <c r="AM404" s="255">
        <v>28004</v>
      </c>
      <c r="AN404" s="258">
        <v>57</v>
      </c>
      <c r="AO404" s="306">
        <v>73</v>
      </c>
      <c r="AP404" s="306" t="str">
        <f t="shared" si="86"/>
        <v>FLOW</v>
      </c>
      <c r="AQ404" s="306"/>
      <c r="AR404" s="306"/>
      <c r="AS404" s="306"/>
      <c r="AT404" s="306"/>
      <c r="AU404" s="72" t="s">
        <v>1794</v>
      </c>
      <c r="AV404" s="310" t="s">
        <v>123</v>
      </c>
      <c r="AW404" s="304" t="s">
        <v>124</v>
      </c>
      <c r="AX404" s="311">
        <v>45287</v>
      </c>
      <c r="AY404" s="72">
        <v>36</v>
      </c>
      <c r="AZ404" s="72" t="s">
        <v>1743</v>
      </c>
      <c r="BA404" s="7" t="s">
        <v>3514</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1</v>
      </c>
      <c r="ES404" s="72">
        <f t="shared" si="88"/>
        <v>1</v>
      </c>
      <c r="ET404" s="72" t="s">
        <v>1122</v>
      </c>
      <c r="EU404" s="7" t="s">
        <v>2734</v>
      </c>
      <c r="EV404" s="7" t="s">
        <v>1111</v>
      </c>
      <c r="EW404" s="7" t="s">
        <v>1807</v>
      </c>
      <c r="EX404" s="183" t="s">
        <v>1974</v>
      </c>
      <c r="EY404" s="313">
        <v>46188</v>
      </c>
      <c r="EZ404" s="313"/>
      <c r="FA404" s="183"/>
      <c r="FB404" s="313"/>
      <c r="FC404" s="7"/>
      <c r="FD404" s="7" t="s">
        <v>3171</v>
      </c>
      <c r="FE404" s="7">
        <f t="shared" si="89"/>
        <v>2681</v>
      </c>
      <c r="FF404" s="72">
        <f t="shared" si="90"/>
        <v>9042</v>
      </c>
      <c r="FG404" t="s">
        <v>3516</v>
      </c>
    </row>
    <row r="405" spans="1:163" ht="17.25">
      <c r="A405" s="72">
        <v>464131543</v>
      </c>
      <c r="B405" s="304" t="s">
        <v>2115</v>
      </c>
      <c r="C405" s="72" t="s">
        <v>1776</v>
      </c>
      <c r="D405" s="72" t="s">
        <v>3018</v>
      </c>
      <c r="E405" s="72">
        <v>5150</v>
      </c>
      <c r="F405" s="72"/>
      <c r="G405" s="306"/>
      <c r="H405" s="306"/>
      <c r="I405" s="72">
        <v>4976</v>
      </c>
      <c r="J405" s="72">
        <v>4884</v>
      </c>
      <c r="K405" s="258">
        <f t="shared" si="82"/>
        <v>4979</v>
      </c>
      <c r="L405" s="258">
        <f t="shared" si="83"/>
        <v>4836</v>
      </c>
      <c r="M405" s="307">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8"/>
      <c r="AF405" s="309"/>
      <c r="AG405" s="7"/>
      <c r="AH405" s="72" t="s">
        <v>509</v>
      </c>
      <c r="AI405" s="7"/>
      <c r="AJ405" s="7"/>
      <c r="AK405" s="7"/>
      <c r="AL405" s="7">
        <v>7229</v>
      </c>
      <c r="AM405" s="255">
        <v>27952</v>
      </c>
      <c r="AN405" s="258">
        <v>27</v>
      </c>
      <c r="AO405" s="306">
        <v>12</v>
      </c>
      <c r="AP405" s="306" t="str">
        <f t="shared" si="86"/>
        <v>STABLE</v>
      </c>
      <c r="AQ405" s="306"/>
      <c r="AR405" s="306"/>
      <c r="AS405" s="306"/>
      <c r="AT405" s="306"/>
      <c r="AU405" s="72" t="s">
        <v>1130</v>
      </c>
      <c r="AV405" s="310" t="s">
        <v>2260</v>
      </c>
      <c r="AW405" s="304" t="s">
        <v>92</v>
      </c>
      <c r="AX405" s="311">
        <v>45562</v>
      </c>
      <c r="AY405" s="72">
        <v>24</v>
      </c>
      <c r="AZ405" s="72" t="s">
        <v>2058</v>
      </c>
      <c r="BA405" s="7" t="s">
        <v>3514</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1126</v>
      </c>
      <c r="EU405" s="7" t="s">
        <v>2735</v>
      </c>
      <c r="EV405" s="7" t="s">
        <v>1111</v>
      </c>
      <c r="EW405" s="7" t="s">
        <v>1807</v>
      </c>
      <c r="EX405" s="183" t="s">
        <v>1816</v>
      </c>
      <c r="EY405" s="313">
        <v>46190</v>
      </c>
      <c r="EZ405" s="313"/>
      <c r="FA405" s="183"/>
      <c r="FB405" s="313"/>
      <c r="FC405" s="7"/>
      <c r="FD405" s="7" t="s">
        <v>3197</v>
      </c>
      <c r="FE405" s="7">
        <f t="shared" si="89"/>
        <v>4979</v>
      </c>
      <c r="FF405" s="72">
        <f t="shared" si="90"/>
        <v>9986</v>
      </c>
      <c r="FG405" t="s">
        <v>3516</v>
      </c>
    </row>
    <row r="406" spans="1:163" ht="17.25">
      <c r="A406" s="72">
        <v>464634347</v>
      </c>
      <c r="B406" s="304" t="s">
        <v>1559</v>
      </c>
      <c r="C406" s="72" t="s">
        <v>1776</v>
      </c>
      <c r="D406" s="72" t="s">
        <v>2058</v>
      </c>
      <c r="E406" s="72">
        <v>8000</v>
      </c>
      <c r="F406" s="72"/>
      <c r="G406" s="306"/>
      <c r="H406" s="306"/>
      <c r="I406" s="72">
        <v>7367</v>
      </c>
      <c r="J406" s="72">
        <v>28203</v>
      </c>
      <c r="K406" s="258">
        <f t="shared" si="82"/>
        <v>7180</v>
      </c>
      <c r="L406" s="258">
        <f t="shared" si="83"/>
        <v>28753</v>
      </c>
      <c r="M406" s="315">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8"/>
      <c r="AF406" s="309" t="s">
        <v>1798</v>
      </c>
      <c r="AG406" s="7" t="s">
        <v>1130</v>
      </c>
      <c r="AH406" s="72" t="s">
        <v>708</v>
      </c>
      <c r="AI406" s="7" t="s">
        <v>1130</v>
      </c>
      <c r="AJ406" s="7" t="s">
        <v>1130</v>
      </c>
      <c r="AK406" s="7" t="s">
        <v>1130</v>
      </c>
      <c r="AL406" s="7">
        <v>29281</v>
      </c>
      <c r="AM406" s="255">
        <v>27624</v>
      </c>
      <c r="AN406" s="258">
        <v>116</v>
      </c>
      <c r="AO406" s="306">
        <v>104</v>
      </c>
      <c r="AP406" s="306" t="str">
        <f t="shared" si="86"/>
        <v>STABLE</v>
      </c>
      <c r="AQ406" s="306"/>
      <c r="AR406" s="306"/>
      <c r="AS406" s="306"/>
      <c r="AT406" s="306"/>
      <c r="AU406" s="72" t="s">
        <v>944</v>
      </c>
      <c r="AV406" s="310" t="s">
        <v>1668</v>
      </c>
      <c r="AW406" s="304" t="s">
        <v>1737</v>
      </c>
      <c r="AX406" s="311">
        <v>45607</v>
      </c>
      <c r="AY406" s="72">
        <v>18</v>
      </c>
      <c r="AZ406" s="72" t="s">
        <v>1743</v>
      </c>
      <c r="BA406" s="7" t="s">
        <v>3513</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1128</v>
      </c>
      <c r="EU406" s="7" t="s">
        <v>2736</v>
      </c>
      <c r="EV406" s="7" t="s">
        <v>1111</v>
      </c>
      <c r="EW406" s="7" t="s">
        <v>1809</v>
      </c>
      <c r="EX406" s="183" t="s">
        <v>1975</v>
      </c>
      <c r="EY406" s="313">
        <v>46178</v>
      </c>
      <c r="EZ406" s="313"/>
      <c r="FA406" s="183"/>
      <c r="FB406" s="313"/>
      <c r="FC406" s="7" t="s">
        <v>3623</v>
      </c>
      <c r="FD406" s="7" t="s">
        <v>3337</v>
      </c>
      <c r="FE406" s="7">
        <f t="shared" si="89"/>
        <v>7180</v>
      </c>
      <c r="FF406" s="72">
        <f t="shared" si="90"/>
        <v>36753</v>
      </c>
      <c r="FG406" t="s">
        <v>3516</v>
      </c>
    </row>
    <row r="407" spans="1:163" ht="17.25">
      <c r="A407" s="72">
        <v>467306509</v>
      </c>
      <c r="B407" s="304" t="s">
        <v>1460</v>
      </c>
      <c r="C407" s="72"/>
      <c r="D407" s="72"/>
      <c r="E407" s="72"/>
      <c r="F407" s="72"/>
      <c r="G407" s="306"/>
      <c r="H407" s="306"/>
      <c r="I407" s="72">
        <v>1633</v>
      </c>
      <c r="J407" s="72">
        <v>3266</v>
      </c>
      <c r="K407" s="258">
        <f t="shared" si="82"/>
        <v>1660</v>
      </c>
      <c r="L407" s="258">
        <f t="shared" si="83"/>
        <v>4981</v>
      </c>
      <c r="M407" s="315">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8"/>
      <c r="AF407" s="309" t="s">
        <v>1130</v>
      </c>
      <c r="AG407" s="7" t="s">
        <v>1130</v>
      </c>
      <c r="AH407" s="72" t="s">
        <v>909</v>
      </c>
      <c r="AI407" s="7" t="s">
        <v>1130</v>
      </c>
      <c r="AJ407" s="7" t="s">
        <v>1130</v>
      </c>
      <c r="AK407" s="7" t="s">
        <v>1130</v>
      </c>
      <c r="AL407" s="7">
        <v>4193</v>
      </c>
      <c r="AM407" s="255">
        <v>27575</v>
      </c>
      <c r="AN407" s="258">
        <v>56</v>
      </c>
      <c r="AO407" s="306">
        <v>72</v>
      </c>
      <c r="AP407" s="306" t="str">
        <f t="shared" si="86"/>
        <v>FLOW</v>
      </c>
      <c r="AQ407" s="306"/>
      <c r="AR407" s="306"/>
      <c r="AS407" s="306"/>
      <c r="AT407" s="306"/>
      <c r="AU407" s="72" t="s">
        <v>1794</v>
      </c>
      <c r="AV407" s="310" t="s">
        <v>1461</v>
      </c>
      <c r="AW407" s="304" t="s">
        <v>191</v>
      </c>
      <c r="AX407" s="311">
        <v>45980</v>
      </c>
      <c r="AY407" s="72">
        <v>24</v>
      </c>
      <c r="AZ407" s="72" t="s">
        <v>1743</v>
      </c>
      <c r="BA407" s="7" t="s">
        <v>3514</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1126</v>
      </c>
      <c r="EU407" s="7" t="s">
        <v>2737</v>
      </c>
      <c r="EV407" s="7" t="s">
        <v>1111</v>
      </c>
      <c r="EW407" s="7" t="s">
        <v>1802</v>
      </c>
      <c r="EX407" s="183" t="s">
        <v>1871</v>
      </c>
      <c r="EY407" s="313">
        <v>46177</v>
      </c>
      <c r="EZ407" s="313"/>
      <c r="FA407" s="183"/>
      <c r="FB407" s="313"/>
      <c r="FC407" s="7" t="s">
        <v>3623</v>
      </c>
      <c r="FD407" s="7" t="s">
        <v>3295</v>
      </c>
      <c r="FE407" s="7">
        <f t="shared" si="89"/>
        <v>1660</v>
      </c>
      <c r="FF407" s="72">
        <f t="shared" si="90"/>
        <v>4981</v>
      </c>
      <c r="FG407" t="s">
        <v>3516</v>
      </c>
    </row>
    <row r="408" spans="1:163" ht="17.25">
      <c r="A408" s="72">
        <v>461099946</v>
      </c>
      <c r="B408" s="304" t="s">
        <v>749</v>
      </c>
      <c r="C408" s="72"/>
      <c r="D408" s="72"/>
      <c r="E408" s="72"/>
      <c r="F408" s="72"/>
      <c r="G408" s="306"/>
      <c r="H408" s="306"/>
      <c r="I408" s="72">
        <v>3352</v>
      </c>
      <c r="J408" s="72">
        <v>6186</v>
      </c>
      <c r="K408" s="258">
        <f t="shared" si="82"/>
        <v>3105</v>
      </c>
      <c r="L408" s="258">
        <f t="shared" si="83"/>
        <v>9971</v>
      </c>
      <c r="M408" s="315">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8"/>
      <c r="AF408" s="309" t="s">
        <v>1130</v>
      </c>
      <c r="AG408" s="7" t="s">
        <v>1130</v>
      </c>
      <c r="AH408" s="72" t="s">
        <v>750</v>
      </c>
      <c r="AI408" s="7" t="s">
        <v>1130</v>
      </c>
      <c r="AJ408" s="7" t="s">
        <v>1130</v>
      </c>
      <c r="AK408" s="7" t="s">
        <v>1130</v>
      </c>
      <c r="AL408" s="7">
        <v>6457</v>
      </c>
      <c r="AM408" s="255">
        <v>27566.59</v>
      </c>
      <c r="AN408" s="258">
        <v>57</v>
      </c>
      <c r="AO408" s="306">
        <v>73</v>
      </c>
      <c r="AP408" s="306" t="str">
        <f t="shared" si="86"/>
        <v>FLOW</v>
      </c>
      <c r="AQ408" s="306"/>
      <c r="AR408" s="306"/>
      <c r="AS408" s="306"/>
      <c r="AT408" s="306"/>
      <c r="AU408" s="72" t="s">
        <v>1794</v>
      </c>
      <c r="AV408" s="310" t="s">
        <v>751</v>
      </c>
      <c r="AW408" s="304" t="s">
        <v>127</v>
      </c>
      <c r="AX408" s="311">
        <v>45272</v>
      </c>
      <c r="AY408" s="72">
        <v>36</v>
      </c>
      <c r="AZ408" s="72" t="s">
        <v>1743</v>
      </c>
      <c r="BA408" s="7" t="s">
        <v>3513</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1117</v>
      </c>
      <c r="EU408" s="7" t="s">
        <v>2738</v>
      </c>
      <c r="EV408" s="7" t="s">
        <v>1111</v>
      </c>
      <c r="EW408" s="7" t="s">
        <v>1802</v>
      </c>
      <c r="EX408" s="183" t="s">
        <v>1934</v>
      </c>
      <c r="EY408" s="313">
        <v>46178</v>
      </c>
      <c r="EZ408" s="313"/>
      <c r="FA408" s="183"/>
      <c r="FB408" s="313"/>
      <c r="FC408" s="7"/>
      <c r="FD408" s="7" t="s">
        <v>3338</v>
      </c>
      <c r="FE408" s="7">
        <f t="shared" si="89"/>
        <v>3105</v>
      </c>
      <c r="FF408" s="72">
        <f t="shared" si="90"/>
        <v>9971</v>
      </c>
      <c r="FG408" t="s">
        <v>3516</v>
      </c>
    </row>
    <row r="409" spans="1:163" ht="17.25">
      <c r="A409" s="72">
        <v>464476115</v>
      </c>
      <c r="B409" s="304" t="s">
        <v>2093</v>
      </c>
      <c r="C409" s="72"/>
      <c r="D409" s="72"/>
      <c r="E409" s="72"/>
      <c r="F409" s="72"/>
      <c r="G409" s="306"/>
      <c r="H409" s="306"/>
      <c r="I409" s="72">
        <v>4189</v>
      </c>
      <c r="J409" s="72">
        <v>4189</v>
      </c>
      <c r="K409" s="258">
        <f t="shared" si="82"/>
        <v>4207</v>
      </c>
      <c r="L409" s="258">
        <f t="shared" si="83"/>
        <v>8463</v>
      </c>
      <c r="M409" s="307">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8"/>
      <c r="AF409" s="309"/>
      <c r="AG409" s="7"/>
      <c r="AH409" s="72" t="s">
        <v>315</v>
      </c>
      <c r="AI409" s="7"/>
      <c r="AJ409" s="7"/>
      <c r="AK409" s="7"/>
      <c r="AL409" s="7">
        <v>5557</v>
      </c>
      <c r="AM409" s="255">
        <v>27526</v>
      </c>
      <c r="AN409" s="258">
        <v>27</v>
      </c>
      <c r="AO409" s="306">
        <v>43</v>
      </c>
      <c r="AP409" s="306" t="s">
        <v>1281</v>
      </c>
      <c r="AQ409" s="306"/>
      <c r="AR409" s="306"/>
      <c r="AS409" s="306"/>
      <c r="AT409" s="306"/>
      <c r="AU409" s="72" t="s">
        <v>1130</v>
      </c>
      <c r="AV409" s="310" t="s">
        <v>2239</v>
      </c>
      <c r="AW409" s="304" t="s">
        <v>178</v>
      </c>
      <c r="AX409" s="311">
        <v>45593</v>
      </c>
      <c r="AY409" s="72">
        <v>24</v>
      </c>
      <c r="AZ409" s="72" t="s">
        <v>2058</v>
      </c>
      <c r="BA409" s="7" t="s">
        <v>3513</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1124</v>
      </c>
      <c r="EU409" s="7" t="s">
        <v>2739</v>
      </c>
      <c r="EV409" s="7" t="s">
        <v>1111</v>
      </c>
      <c r="EW409" s="7" t="s">
        <v>1807</v>
      </c>
      <c r="EX409" s="183" t="s">
        <v>1865</v>
      </c>
      <c r="EY409" s="313">
        <v>46188</v>
      </c>
      <c r="EZ409" s="313"/>
      <c r="FA409" s="183"/>
      <c r="FB409" s="313"/>
      <c r="FC409" s="7"/>
      <c r="FD409" s="7" t="s">
        <v>3079</v>
      </c>
      <c r="FE409" s="7">
        <f t="shared" si="89"/>
        <v>4207</v>
      </c>
      <c r="FF409" s="72">
        <f t="shared" si="90"/>
        <v>8463</v>
      </c>
      <c r="FG409" t="s">
        <v>3516</v>
      </c>
    </row>
    <row r="410" spans="1:163" ht="17.25">
      <c r="A410" s="72">
        <v>459479805</v>
      </c>
      <c r="B410" s="304" t="s">
        <v>1560</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3523</v>
      </c>
      <c r="AB410" s="304"/>
      <c r="AC410" s="72"/>
      <c r="AD410" s="72"/>
      <c r="AE410" s="308"/>
      <c r="AF410" s="309" t="s">
        <v>1130</v>
      </c>
      <c r="AG410" s="7" t="s">
        <v>1130</v>
      </c>
      <c r="AH410" s="72" t="s">
        <v>886</v>
      </c>
      <c r="AI410" s="7" t="s">
        <v>1130</v>
      </c>
      <c r="AJ410" s="7" t="s">
        <v>1130</v>
      </c>
      <c r="AK410" s="7" t="s">
        <v>1130</v>
      </c>
      <c r="AL410" s="7">
        <v>21127</v>
      </c>
      <c r="AM410" s="255">
        <v>27448</v>
      </c>
      <c r="AN410" s="258">
        <v>116</v>
      </c>
      <c r="AO410" s="306">
        <v>132</v>
      </c>
      <c r="AP410" s="306" t="str">
        <f t="shared" si="86"/>
        <v>FLOW</v>
      </c>
      <c r="AQ410" s="306"/>
      <c r="AR410" s="306"/>
      <c r="AS410" s="306"/>
      <c r="AT410" s="306"/>
      <c r="AU410" s="72" t="s">
        <v>944</v>
      </c>
      <c r="AV410" s="310" t="s">
        <v>1669</v>
      </c>
      <c r="AW410" s="304" t="s">
        <v>178</v>
      </c>
      <c r="AX410" s="311">
        <v>45159</v>
      </c>
      <c r="AY410" s="72">
        <v>36</v>
      </c>
      <c r="AZ410" s="72" t="s">
        <v>1743</v>
      </c>
      <c r="BA410" s="7" t="s">
        <v>3514</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1129</v>
      </c>
      <c r="EU410" s="7" t="s">
        <v>2740</v>
      </c>
      <c r="EV410" s="7" t="s">
        <v>1111</v>
      </c>
      <c r="EW410" s="7" t="s">
        <v>1976</v>
      </c>
      <c r="EX410" s="183" t="s">
        <v>1977</v>
      </c>
      <c r="EY410" s="313">
        <v>46179</v>
      </c>
      <c r="EZ410" s="313"/>
      <c r="FA410" s="183"/>
      <c r="FB410" s="313"/>
      <c r="FC410" s="7"/>
      <c r="FD410" s="7" t="s">
        <v>3339</v>
      </c>
      <c r="FE410" s="7">
        <f t="shared" si="89"/>
        <v>4155</v>
      </c>
      <c r="FF410" s="72">
        <f t="shared" si="90"/>
        <v>19158</v>
      </c>
      <c r="FG410" t="s">
        <v>3516</v>
      </c>
    </row>
    <row r="411" spans="1:163" ht="17.25">
      <c r="A411" s="72">
        <v>461279153</v>
      </c>
      <c r="B411" s="304" t="s">
        <v>2140</v>
      </c>
      <c r="C411" s="72"/>
      <c r="D411" s="72"/>
      <c r="E411" s="72"/>
      <c r="F411" s="72"/>
      <c r="G411" s="306"/>
      <c r="H411" s="306"/>
      <c r="I411" s="72">
        <v>3281</v>
      </c>
      <c r="J411" s="72">
        <v>2926.45</v>
      </c>
      <c r="K411" s="258">
        <f t="shared" si="94"/>
        <v>2926.45</v>
      </c>
      <c r="L411" s="258">
        <f t="shared" si="83"/>
        <v>6255.45</v>
      </c>
      <c r="M411" s="307">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8"/>
      <c r="AF411" s="309"/>
      <c r="AG411" s="7"/>
      <c r="AH411" s="72" t="s">
        <v>718</v>
      </c>
      <c r="AI411" s="7"/>
      <c r="AJ411" s="7"/>
      <c r="AK411" s="7"/>
      <c r="AL411" s="7">
        <v>3376.45</v>
      </c>
      <c r="AM411" s="255">
        <v>27240</v>
      </c>
      <c r="AN411" s="258">
        <v>27</v>
      </c>
      <c r="AO411" s="306">
        <v>43</v>
      </c>
      <c r="AP411" s="306" t="str">
        <f t="shared" si="86"/>
        <v>FLOW</v>
      </c>
      <c r="AQ411" s="306"/>
      <c r="AR411" s="306"/>
      <c r="AS411" s="306"/>
      <c r="AT411" s="306"/>
      <c r="AU411" s="72" t="s">
        <v>1130</v>
      </c>
      <c r="AV411" s="310" t="s">
        <v>2284</v>
      </c>
      <c r="AW411" s="304" t="s">
        <v>2339</v>
      </c>
      <c r="AX411" s="311">
        <v>45288</v>
      </c>
      <c r="AY411" s="72">
        <v>36</v>
      </c>
      <c r="AZ411" s="72" t="s">
        <v>2058</v>
      </c>
      <c r="BA411" s="7" t="s">
        <v>3513</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1127</v>
      </c>
      <c r="EU411" s="7" t="s">
        <v>2741</v>
      </c>
      <c r="EV411" s="7" t="s">
        <v>1111</v>
      </c>
      <c r="EW411" s="7" t="s">
        <v>1830</v>
      </c>
      <c r="EX411" s="183" t="s">
        <v>1891</v>
      </c>
      <c r="EY411" s="313">
        <v>46184</v>
      </c>
      <c r="EZ411" s="313"/>
      <c r="FA411" s="183"/>
      <c r="FB411" s="313"/>
      <c r="FC411" s="7"/>
      <c r="FD411" s="7" t="s">
        <v>3340</v>
      </c>
      <c r="FE411" s="7">
        <f t="shared" si="89"/>
        <v>2926.45</v>
      </c>
      <c r="FF411" s="72">
        <f t="shared" si="90"/>
        <v>6255.45</v>
      </c>
      <c r="FG411" t="s">
        <v>3516</v>
      </c>
    </row>
    <row r="412" spans="1:163" ht="17.25">
      <c r="A412" s="72">
        <v>464296005</v>
      </c>
      <c r="B412" s="304" t="s">
        <v>1449</v>
      </c>
      <c r="C412" s="72"/>
      <c r="D412" s="72"/>
      <c r="E412" s="72"/>
      <c r="F412" s="72"/>
      <c r="G412" s="306"/>
      <c r="H412" s="306"/>
      <c r="I412" s="72">
        <v>4768</v>
      </c>
      <c r="J412" s="72">
        <v>4388</v>
      </c>
      <c r="K412" s="258">
        <f t="shared" si="94"/>
        <v>4477</v>
      </c>
      <c r="L412" s="258">
        <f t="shared" si="83"/>
        <v>9156</v>
      </c>
      <c r="M412" s="307">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3530</v>
      </c>
      <c r="AC412" s="72"/>
      <c r="AD412" s="72" t="s">
        <v>3023</v>
      </c>
      <c r="AE412" s="308"/>
      <c r="AF412" s="309" t="s">
        <v>1130</v>
      </c>
      <c r="AG412" s="7" t="s">
        <v>1130</v>
      </c>
      <c r="AH412" s="72" t="s">
        <v>1450</v>
      </c>
      <c r="AI412" s="7" t="s">
        <v>1130</v>
      </c>
      <c r="AJ412" s="7" t="s">
        <v>1130</v>
      </c>
      <c r="AK412" s="7" t="s">
        <v>1130</v>
      </c>
      <c r="AL412" s="7">
        <v>6277</v>
      </c>
      <c r="AM412" s="255">
        <v>27097</v>
      </c>
      <c r="AN412" s="258">
        <v>27</v>
      </c>
      <c r="AO412" s="306">
        <v>43</v>
      </c>
      <c r="AP412" s="306" t="str">
        <f t="shared" si="86"/>
        <v>FLOW</v>
      </c>
      <c r="AQ412" s="306"/>
      <c r="AR412" s="306"/>
      <c r="AS412" s="306"/>
      <c r="AT412" s="306"/>
      <c r="AU412" s="72" t="s">
        <v>1794</v>
      </c>
      <c r="AV412" s="310" t="s">
        <v>1451</v>
      </c>
      <c r="AW412" s="304" t="s">
        <v>27</v>
      </c>
      <c r="AX412" s="311">
        <v>45577</v>
      </c>
      <c r="AY412" s="72">
        <v>24</v>
      </c>
      <c r="AZ412" s="72" t="s">
        <v>1743</v>
      </c>
      <c r="BA412" s="7" t="s">
        <v>3513</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1116</v>
      </c>
      <c r="EU412" s="7" t="e">
        <v>#N/A</v>
      </c>
      <c r="EV412" s="7" t="e">
        <v>#N/A</v>
      </c>
      <c r="EW412" s="7" t="e">
        <v>#N/A</v>
      </c>
      <c r="EX412" s="183" t="e">
        <v>#N/A</v>
      </c>
      <c r="EY412" s="313" t="e">
        <v>#N/A</v>
      </c>
      <c r="EZ412" s="313"/>
      <c r="FA412" s="183"/>
      <c r="FB412" s="313"/>
      <c r="FC412" s="7"/>
      <c r="FD412" s="7">
        <v>0</v>
      </c>
      <c r="FE412" s="7">
        <f t="shared" si="89"/>
        <v>4477</v>
      </c>
      <c r="FF412" s="72">
        <f t="shared" si="90"/>
        <v>9156</v>
      </c>
      <c r="FG412" t="s">
        <v>3516</v>
      </c>
    </row>
    <row r="413" spans="1:163" ht="17.25">
      <c r="A413" s="72">
        <v>464564316</v>
      </c>
      <c r="B413" s="304" t="s">
        <v>1561</v>
      </c>
      <c r="C413" s="72"/>
      <c r="D413" s="72"/>
      <c r="E413" s="72"/>
      <c r="F413" s="72"/>
      <c r="G413" s="306"/>
      <c r="H413" s="306"/>
      <c r="I413" s="72">
        <v>7033</v>
      </c>
      <c r="J413" s="72">
        <v>27950</v>
      </c>
      <c r="K413" s="258">
        <f t="shared" si="94"/>
        <v>7687</v>
      </c>
      <c r="L413" s="258">
        <f t="shared" si="83"/>
        <v>36259</v>
      </c>
      <c r="M413" s="315">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3552</v>
      </c>
      <c r="AC413" s="72"/>
      <c r="AD413" s="72" t="s">
        <v>3022</v>
      </c>
      <c r="AE413" s="308"/>
      <c r="AF413" s="309" t="s">
        <v>1798</v>
      </c>
      <c r="AG413" s="7" t="s">
        <v>1130</v>
      </c>
      <c r="AH413" s="72" t="s">
        <v>1752</v>
      </c>
      <c r="AI413" s="7" t="s">
        <v>1130</v>
      </c>
      <c r="AJ413" s="7" t="s">
        <v>1130</v>
      </c>
      <c r="AK413" s="7" t="s">
        <v>1130</v>
      </c>
      <c r="AL413" s="7">
        <v>31036</v>
      </c>
      <c r="AM413" s="255">
        <v>27060</v>
      </c>
      <c r="AN413" s="258">
        <v>116</v>
      </c>
      <c r="AO413" s="306">
        <v>132</v>
      </c>
      <c r="AP413" s="306" t="str">
        <f t="shared" si="86"/>
        <v>FLOW</v>
      </c>
      <c r="AQ413" s="306"/>
      <c r="AR413" s="306"/>
      <c r="AS413" s="306"/>
      <c r="AT413" s="306"/>
      <c r="AU413" s="72" t="s">
        <v>944</v>
      </c>
      <c r="AV413" s="310" t="s">
        <v>1670</v>
      </c>
      <c r="AW413" s="304" t="s">
        <v>1089</v>
      </c>
      <c r="AX413" s="311">
        <v>45600</v>
      </c>
      <c r="AY413" s="72">
        <v>18</v>
      </c>
      <c r="AZ413" s="72" t="s">
        <v>1743</v>
      </c>
      <c r="BA413" s="7" t="s">
        <v>3514</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1118</v>
      </c>
      <c r="EU413" s="7" t="s">
        <v>2742</v>
      </c>
      <c r="EV413" s="7" t="s">
        <v>1111</v>
      </c>
      <c r="EW413" s="7" t="s">
        <v>1802</v>
      </c>
      <c r="EX413" s="183" t="s">
        <v>1978</v>
      </c>
      <c r="EY413" s="313">
        <v>46179</v>
      </c>
      <c r="EZ413" s="313"/>
      <c r="FA413" s="183"/>
      <c r="FB413" s="313"/>
      <c r="FC413" s="7"/>
      <c r="FD413" s="7" t="s">
        <v>3341</v>
      </c>
      <c r="FE413" s="7">
        <f t="shared" si="89"/>
        <v>7687</v>
      </c>
      <c r="FF413" s="72">
        <f t="shared" si="90"/>
        <v>36259</v>
      </c>
      <c r="FG413" t="s">
        <v>3516</v>
      </c>
    </row>
    <row r="414" spans="1:163" ht="17.25">
      <c r="A414" s="72">
        <v>467623626</v>
      </c>
      <c r="B414" s="304" t="s">
        <v>1562</v>
      </c>
      <c r="C414" s="72"/>
      <c r="D414" s="72"/>
      <c r="E414" s="72"/>
      <c r="F414" s="72"/>
      <c r="G414" s="306"/>
      <c r="H414" s="306"/>
      <c r="I414" s="72">
        <v>1530</v>
      </c>
      <c r="J414" s="72">
        <v>1528</v>
      </c>
      <c r="K414" s="258">
        <f t="shared" si="94"/>
        <v>1528</v>
      </c>
      <c r="L414" s="258">
        <f t="shared" si="83"/>
        <v>3089</v>
      </c>
      <c r="M414" s="307">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8"/>
      <c r="AF414" s="309" t="s">
        <v>1130</v>
      </c>
      <c r="AG414" s="7" t="s">
        <v>1130</v>
      </c>
      <c r="AH414" s="72" t="s">
        <v>485</v>
      </c>
      <c r="AI414" s="7" t="s">
        <v>1130</v>
      </c>
      <c r="AJ414" s="7" t="s">
        <v>1130</v>
      </c>
      <c r="AK414" s="7" t="s">
        <v>1130</v>
      </c>
      <c r="AL414" s="7">
        <v>2428</v>
      </c>
      <c r="AM414" s="255">
        <v>26897</v>
      </c>
      <c r="AN414" s="258">
        <v>27</v>
      </c>
      <c r="AO414" s="306">
        <v>43</v>
      </c>
      <c r="AP414" s="306" t="str">
        <f t="shared" si="86"/>
        <v>FLOW</v>
      </c>
      <c r="AQ414" s="306"/>
      <c r="AR414" s="306"/>
      <c r="AS414" s="306"/>
      <c r="AT414" s="306"/>
      <c r="AU414" s="72" t="s">
        <v>1794</v>
      </c>
      <c r="AV414" s="310" t="s">
        <v>1671</v>
      </c>
      <c r="AW414" s="304" t="s">
        <v>211</v>
      </c>
      <c r="AX414" s="311">
        <v>46043</v>
      </c>
      <c r="AY414" s="72">
        <v>24</v>
      </c>
      <c r="AZ414" s="72" t="s">
        <v>1743</v>
      </c>
      <c r="BA414" s="7" t="s">
        <v>3513</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1120</v>
      </c>
      <c r="EU414" s="7" t="s">
        <v>2743</v>
      </c>
      <c r="EV414" s="7" t="s">
        <v>1111</v>
      </c>
      <c r="EW414" s="7" t="s">
        <v>1830</v>
      </c>
      <c r="EX414" s="183" t="s">
        <v>1954</v>
      </c>
      <c r="EY414" s="313">
        <v>46178</v>
      </c>
      <c r="EZ414" s="313"/>
      <c r="FA414" s="183"/>
      <c r="FB414" s="313"/>
      <c r="FC414" s="7"/>
      <c r="FD414" s="7" t="s">
        <v>1239</v>
      </c>
      <c r="FE414" s="7">
        <f t="shared" si="89"/>
        <v>1528</v>
      </c>
      <c r="FF414" s="72">
        <f t="shared" si="90"/>
        <v>3089</v>
      </c>
      <c r="FG414" t="s">
        <v>3516</v>
      </c>
    </row>
    <row r="415" spans="1:163" ht="17.25">
      <c r="A415" s="72">
        <v>463967273</v>
      </c>
      <c r="B415" s="304" t="s">
        <v>455</v>
      </c>
      <c r="C415" s="72"/>
      <c r="D415" s="72"/>
      <c r="E415" s="72"/>
      <c r="F415" s="72"/>
      <c r="G415" s="306"/>
      <c r="H415" s="306"/>
      <c r="I415" s="72">
        <v>4734</v>
      </c>
      <c r="J415" s="72">
        <v>9280</v>
      </c>
      <c r="K415" s="258">
        <f t="shared" si="94"/>
        <v>4846</v>
      </c>
      <c r="L415" s="258">
        <f t="shared" si="83"/>
        <v>14482</v>
      </c>
      <c r="M415" s="315">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3505</v>
      </c>
      <c r="AC415" s="72">
        <v>25</v>
      </c>
      <c r="AD415" s="72" t="s">
        <v>3020</v>
      </c>
      <c r="AE415" s="308"/>
      <c r="AF415" s="309" t="s">
        <v>1130</v>
      </c>
      <c r="AG415" s="7" t="s">
        <v>1130</v>
      </c>
      <c r="AH415" s="72" t="s">
        <v>454</v>
      </c>
      <c r="AI415" s="7" t="s">
        <v>1130</v>
      </c>
      <c r="AJ415" s="7" t="s">
        <v>1130</v>
      </c>
      <c r="AK415" s="7" t="s">
        <v>1130</v>
      </c>
      <c r="AL415" s="7">
        <v>11380</v>
      </c>
      <c r="AM415" s="255">
        <v>26819</v>
      </c>
      <c r="AN415" s="258">
        <v>57</v>
      </c>
      <c r="AO415" s="306">
        <v>73</v>
      </c>
      <c r="AP415" s="306" t="str">
        <f t="shared" si="86"/>
        <v>FLOW</v>
      </c>
      <c r="AQ415" s="306"/>
      <c r="AR415" s="306"/>
      <c r="AS415" s="306"/>
      <c r="AT415" s="306"/>
      <c r="AU415" s="72" t="s">
        <v>1794</v>
      </c>
      <c r="AV415" s="310" t="s">
        <v>456</v>
      </c>
      <c r="AW415" s="304" t="s">
        <v>178</v>
      </c>
      <c r="AX415" s="311">
        <v>45542</v>
      </c>
      <c r="AY415" s="72">
        <v>24</v>
      </c>
      <c r="AZ415" s="72" t="s">
        <v>1743</v>
      </c>
      <c r="BA415" s="7" t="s">
        <v>3513</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1117</v>
      </c>
      <c r="EU415" s="7" t="s">
        <v>2744</v>
      </c>
      <c r="EV415" s="7" t="s">
        <v>1111</v>
      </c>
      <c r="EW415" s="7" t="s">
        <v>1802</v>
      </c>
      <c r="EX415" s="183" t="s">
        <v>1979</v>
      </c>
      <c r="EY415" s="313">
        <v>46177</v>
      </c>
      <c r="EZ415" s="313"/>
      <c r="FA415" s="183"/>
      <c r="FB415" s="313"/>
      <c r="FC415" s="7"/>
      <c r="FD415" s="7" t="s">
        <v>3142</v>
      </c>
      <c r="FE415" s="7">
        <f t="shared" si="89"/>
        <v>4846</v>
      </c>
      <c r="FF415" s="72">
        <f t="shared" si="90"/>
        <v>14482</v>
      </c>
      <c r="FG415" t="s">
        <v>3516</v>
      </c>
    </row>
    <row r="416" spans="1:163" ht="17.25">
      <c r="A416" s="72">
        <v>460587311</v>
      </c>
      <c r="B416" s="304" t="s">
        <v>587</v>
      </c>
      <c r="C416" s="72" t="s">
        <v>1776</v>
      </c>
      <c r="D416" s="72" t="s">
        <v>3621</v>
      </c>
      <c r="E416" s="72">
        <f>4031+55</f>
        <v>4086</v>
      </c>
      <c r="F416" s="72"/>
      <c r="G416" s="306"/>
      <c r="H416" s="306"/>
      <c r="I416" s="72">
        <v>4031</v>
      </c>
      <c r="J416" s="72">
        <v>4015.5</v>
      </c>
      <c r="K416" s="258">
        <f t="shared" si="94"/>
        <v>4083.5</v>
      </c>
      <c r="L416" s="258">
        <f t="shared" si="83"/>
        <v>4106.5</v>
      </c>
      <c r="M416" s="307">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8"/>
      <c r="AF416" s="309" t="s">
        <v>1798</v>
      </c>
      <c r="AG416" s="7" t="s">
        <v>1130</v>
      </c>
      <c r="AH416" s="72" t="s">
        <v>872</v>
      </c>
      <c r="AI416" s="7" t="s">
        <v>1130</v>
      </c>
      <c r="AJ416" s="7" t="s">
        <v>1130</v>
      </c>
      <c r="AK416" s="7" t="s">
        <v>1130</v>
      </c>
      <c r="AL416" s="7">
        <v>6656.3</v>
      </c>
      <c r="AM416" s="255">
        <v>26685.09</v>
      </c>
      <c r="AN416" s="258">
        <v>27</v>
      </c>
      <c r="AO416" s="306">
        <v>43</v>
      </c>
      <c r="AP416" s="306" t="str">
        <f t="shared" si="86"/>
        <v>FLOW</v>
      </c>
      <c r="AQ416" s="306"/>
      <c r="AR416" s="306"/>
      <c r="AS416" s="306"/>
      <c r="AT416" s="306"/>
      <c r="AU416" s="72" t="s">
        <v>944</v>
      </c>
      <c r="AV416" s="310" t="s">
        <v>588</v>
      </c>
      <c r="AW416" s="304" t="s">
        <v>157</v>
      </c>
      <c r="AX416" s="311">
        <v>45240</v>
      </c>
      <c r="AY416" s="72">
        <v>36</v>
      </c>
      <c r="AZ416" s="72" t="s">
        <v>1743</v>
      </c>
      <c r="BA416" s="7" t="s">
        <v>3514</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1112</v>
      </c>
      <c r="EU416" s="7" t="s">
        <v>2745</v>
      </c>
      <c r="EV416" s="7" t="s">
        <v>1111</v>
      </c>
      <c r="EW416" s="7" t="s">
        <v>1807</v>
      </c>
      <c r="EX416" s="183" t="s">
        <v>1816</v>
      </c>
      <c r="EY416" s="313">
        <v>46185</v>
      </c>
      <c r="EZ416" s="313"/>
      <c r="FA416" s="183"/>
      <c r="FB416" s="313"/>
      <c r="FC416" s="7"/>
      <c r="FD416" s="7" t="s">
        <v>3342</v>
      </c>
      <c r="FE416" s="7">
        <f t="shared" si="89"/>
        <v>4083.5</v>
      </c>
      <c r="FF416" s="72">
        <f t="shared" si="90"/>
        <v>8192.5</v>
      </c>
      <c r="FG416" t="s">
        <v>3516</v>
      </c>
    </row>
    <row r="417" spans="1:163" ht="17.25">
      <c r="A417" s="72">
        <v>461361352</v>
      </c>
      <c r="B417" s="304" t="s">
        <v>2106</v>
      </c>
      <c r="C417" s="72"/>
      <c r="D417" s="72"/>
      <c r="E417" s="72"/>
      <c r="F417" s="72"/>
      <c r="G417" s="306"/>
      <c r="H417" s="306"/>
      <c r="I417" s="72">
        <v>3223</v>
      </c>
      <c r="J417" s="72">
        <v>3219</v>
      </c>
      <c r="K417" s="258">
        <f t="shared" si="94"/>
        <v>3279</v>
      </c>
      <c r="L417" s="258">
        <f t="shared" si="83"/>
        <v>6558</v>
      </c>
      <c r="M417" s="307">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8"/>
      <c r="AF417" s="309"/>
      <c r="AG417" s="7"/>
      <c r="AH417" s="72" t="s">
        <v>386</v>
      </c>
      <c r="AI417" s="7"/>
      <c r="AJ417" s="7"/>
      <c r="AK417" s="7"/>
      <c r="AL417" s="7">
        <v>5002</v>
      </c>
      <c r="AM417" s="255">
        <v>26621</v>
      </c>
      <c r="AN417" s="258">
        <v>27</v>
      </c>
      <c r="AO417" s="306">
        <v>43</v>
      </c>
      <c r="AP417" s="306" t="str">
        <f t="shared" si="86"/>
        <v>FLOW</v>
      </c>
      <c r="AQ417" s="306"/>
      <c r="AR417" s="306"/>
      <c r="AS417" s="306"/>
      <c r="AT417" s="306"/>
      <c r="AU417" s="72" t="s">
        <v>1130</v>
      </c>
      <c r="AV417" s="310" t="s">
        <v>2251</v>
      </c>
      <c r="AW417" s="304" t="s">
        <v>178</v>
      </c>
      <c r="AX417" s="311">
        <v>45294</v>
      </c>
      <c r="AY417" s="72">
        <v>36</v>
      </c>
      <c r="AZ417" s="72" t="s">
        <v>2058</v>
      </c>
      <c r="BA417" s="7" t="s">
        <v>3513</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1116</v>
      </c>
      <c r="EU417" s="7" t="s">
        <v>2746</v>
      </c>
      <c r="EV417" s="7" t="s">
        <v>1111</v>
      </c>
      <c r="EW417" s="7" t="s">
        <v>1976</v>
      </c>
      <c r="EX417" s="183" t="s">
        <v>3595</v>
      </c>
      <c r="EY417" s="313">
        <v>46189</v>
      </c>
      <c r="EZ417" s="313"/>
      <c r="FA417" s="183"/>
      <c r="FB417" s="313"/>
      <c r="FC417" s="7"/>
      <c r="FD417" s="7" t="s">
        <v>3268</v>
      </c>
      <c r="FE417" s="7">
        <f t="shared" si="89"/>
        <v>3279</v>
      </c>
      <c r="FF417" s="72">
        <f t="shared" si="90"/>
        <v>6558</v>
      </c>
      <c r="FG417" t="s">
        <v>3516</v>
      </c>
    </row>
    <row r="418" spans="1:163" ht="17.25">
      <c r="A418" s="72">
        <v>461195835</v>
      </c>
      <c r="B418" s="304" t="s">
        <v>579</v>
      </c>
      <c r="C418" s="72"/>
      <c r="D418" s="72"/>
      <c r="E418" s="72"/>
      <c r="F418" s="72"/>
      <c r="G418" s="306"/>
      <c r="H418" s="306"/>
      <c r="I418" s="72">
        <v>3202</v>
      </c>
      <c r="J418" s="72">
        <v>3167.24</v>
      </c>
      <c r="K418" s="258">
        <f t="shared" si="94"/>
        <v>3253.24</v>
      </c>
      <c r="L418" s="258">
        <f t="shared" si="83"/>
        <v>6537.24</v>
      </c>
      <c r="M418" s="307">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8"/>
      <c r="AF418" s="309" t="s">
        <v>1130</v>
      </c>
      <c r="AG418" s="7" t="s">
        <v>1130</v>
      </c>
      <c r="AH418" s="72" t="s">
        <v>580</v>
      </c>
      <c r="AI418" s="7" t="s">
        <v>1130</v>
      </c>
      <c r="AJ418" s="7" t="s">
        <v>1130</v>
      </c>
      <c r="AK418" s="7" t="s">
        <v>1130</v>
      </c>
      <c r="AL418" s="7">
        <v>9553.24</v>
      </c>
      <c r="AM418" s="255">
        <v>26579</v>
      </c>
      <c r="AN418" s="258">
        <v>27</v>
      </c>
      <c r="AO418" s="306">
        <v>43</v>
      </c>
      <c r="AP418" s="306" t="str">
        <f t="shared" si="86"/>
        <v>FLOW</v>
      </c>
      <c r="AQ418" s="306"/>
      <c r="AR418" s="306"/>
      <c r="AS418" s="306"/>
      <c r="AT418" s="306"/>
      <c r="AU418" s="72" t="s">
        <v>1794</v>
      </c>
      <c r="AV418" s="310" t="s">
        <v>581</v>
      </c>
      <c r="AW418" s="304" t="s">
        <v>239</v>
      </c>
      <c r="AX418" s="311">
        <v>45281</v>
      </c>
      <c r="AY418" s="72">
        <v>36</v>
      </c>
      <c r="AZ418" s="72" t="s">
        <v>1743</v>
      </c>
      <c r="BA418" s="7" t="s">
        <v>3513</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1127</v>
      </c>
      <c r="EU418" s="7" t="s">
        <v>2747</v>
      </c>
      <c r="EV418" s="7" t="s">
        <v>1111</v>
      </c>
      <c r="EW418" s="7" t="s">
        <v>1804</v>
      </c>
      <c r="EX418" s="183" t="s">
        <v>1812</v>
      </c>
      <c r="EY418" s="313">
        <v>46176</v>
      </c>
      <c r="EZ418" s="313"/>
      <c r="FA418" s="183"/>
      <c r="FB418" s="313"/>
      <c r="FC418" s="7"/>
      <c r="FD418" s="7" t="s">
        <v>3141</v>
      </c>
      <c r="FE418" s="7">
        <f t="shared" si="89"/>
        <v>3253.24</v>
      </c>
      <c r="FF418" s="72">
        <f t="shared" si="90"/>
        <v>6537.24</v>
      </c>
      <c r="FG418" t="s">
        <v>3516</v>
      </c>
    </row>
    <row r="419" spans="1:163" ht="17.25">
      <c r="A419" s="72">
        <v>467347524</v>
      </c>
      <c r="B419" s="304" t="s">
        <v>1339</v>
      </c>
      <c r="C419" s="72"/>
      <c r="D419" s="72"/>
      <c r="E419" s="72"/>
      <c r="F419" s="72"/>
      <c r="G419" s="306"/>
      <c r="H419" s="306"/>
      <c r="I419" s="72">
        <v>2060</v>
      </c>
      <c r="J419" s="72">
        <v>4120</v>
      </c>
      <c r="K419" s="258">
        <f t="shared" si="94"/>
        <v>2100</v>
      </c>
      <c r="L419" s="258">
        <f t="shared" si="83"/>
        <v>6301</v>
      </c>
      <c r="M419" s="315">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8"/>
      <c r="AF419" s="309" t="s">
        <v>1130</v>
      </c>
      <c r="AG419" s="7" t="s">
        <v>1130</v>
      </c>
      <c r="AH419" s="72" t="s">
        <v>1100</v>
      </c>
      <c r="AI419" s="7" t="s">
        <v>1130</v>
      </c>
      <c r="AJ419" s="7" t="s">
        <v>1130</v>
      </c>
      <c r="AK419" s="7" t="s">
        <v>1130</v>
      </c>
      <c r="AL419" s="7">
        <v>5060</v>
      </c>
      <c r="AM419" s="255">
        <v>26554</v>
      </c>
      <c r="AN419" s="258">
        <v>56</v>
      </c>
      <c r="AO419" s="306">
        <v>72</v>
      </c>
      <c r="AP419" s="306" t="str">
        <f t="shared" si="86"/>
        <v>FLOW</v>
      </c>
      <c r="AQ419" s="306"/>
      <c r="AR419" s="306"/>
      <c r="AS419" s="306"/>
      <c r="AT419" s="306"/>
      <c r="AU419" s="72" t="s">
        <v>1794</v>
      </c>
      <c r="AV419" s="310" t="s">
        <v>1340</v>
      </c>
      <c r="AW419" s="304" t="s">
        <v>25</v>
      </c>
      <c r="AX419" s="311">
        <v>45987</v>
      </c>
      <c r="AY419" s="72">
        <v>18</v>
      </c>
      <c r="AZ419" s="72" t="s">
        <v>1743</v>
      </c>
      <c r="BA419" s="7" t="s">
        <v>3514</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1115</v>
      </c>
      <c r="EU419" s="7" t="s">
        <v>2748</v>
      </c>
      <c r="EV419" s="7" t="s">
        <v>1111</v>
      </c>
      <c r="EW419" s="7" t="s">
        <v>1830</v>
      </c>
      <c r="EX419" s="183" t="s">
        <v>1898</v>
      </c>
      <c r="EY419" s="313">
        <v>46175</v>
      </c>
      <c r="EZ419" s="313"/>
      <c r="FA419" s="183"/>
      <c r="FB419" s="313"/>
      <c r="FC419" s="7" t="s">
        <v>3623</v>
      </c>
      <c r="FD419" s="7" t="s">
        <v>3343</v>
      </c>
      <c r="FE419" s="7">
        <f t="shared" si="89"/>
        <v>2100</v>
      </c>
      <c r="FF419" s="72">
        <f t="shared" si="90"/>
        <v>6301</v>
      </c>
      <c r="FG419" t="s">
        <v>3516</v>
      </c>
    </row>
    <row r="420" spans="1:163" ht="17.25">
      <c r="A420" s="72">
        <v>460384585</v>
      </c>
      <c r="B420" s="304" t="s">
        <v>933</v>
      </c>
      <c r="C420" s="72"/>
      <c r="D420" s="72"/>
      <c r="E420" s="72"/>
      <c r="F420" s="72"/>
      <c r="G420" s="306"/>
      <c r="H420" s="306"/>
      <c r="I420" s="72">
        <v>3181</v>
      </c>
      <c r="J420" s="72">
        <v>9199</v>
      </c>
      <c r="K420" s="258">
        <f t="shared" si="94"/>
        <v>3060</v>
      </c>
      <c r="L420" s="258">
        <f t="shared" si="83"/>
        <v>12745</v>
      </c>
      <c r="M420" s="315">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8"/>
      <c r="AF420" s="309" t="s">
        <v>1798</v>
      </c>
      <c r="AG420" s="7" t="s">
        <v>1130</v>
      </c>
      <c r="AH420" s="72" t="s">
        <v>909</v>
      </c>
      <c r="AI420" s="7" t="s">
        <v>1130</v>
      </c>
      <c r="AJ420" s="7" t="s">
        <v>1130</v>
      </c>
      <c r="AK420" s="7" t="s">
        <v>1130</v>
      </c>
      <c r="AL420" s="7">
        <v>15223</v>
      </c>
      <c r="AM420" s="255">
        <v>26539</v>
      </c>
      <c r="AN420" s="258">
        <v>88</v>
      </c>
      <c r="AO420" s="306">
        <v>104</v>
      </c>
      <c r="AP420" s="306" t="str">
        <f t="shared" si="86"/>
        <v>FLOW</v>
      </c>
      <c r="AQ420" s="306"/>
      <c r="AR420" s="306"/>
      <c r="AS420" s="306"/>
      <c r="AT420" s="306"/>
      <c r="AU420" s="72" t="s">
        <v>1794</v>
      </c>
      <c r="AV420" s="310" t="s">
        <v>934</v>
      </c>
      <c r="AW420" s="304" t="s">
        <v>25</v>
      </c>
      <c r="AX420" s="311">
        <v>45229</v>
      </c>
      <c r="AY420" s="72">
        <v>36</v>
      </c>
      <c r="AZ420" s="72" t="s">
        <v>1743</v>
      </c>
      <c r="BA420" s="7" t="s">
        <v>3514</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1126</v>
      </c>
      <c r="EU420" s="7" t="s">
        <v>2749</v>
      </c>
      <c r="EV420" s="7" t="s">
        <v>1111</v>
      </c>
      <c r="EW420" s="7" t="s">
        <v>1809</v>
      </c>
      <c r="EX420" s="183" t="s">
        <v>1810</v>
      </c>
      <c r="EY420" s="313">
        <v>46175</v>
      </c>
      <c r="EZ420" s="313"/>
      <c r="FA420" s="183"/>
      <c r="FB420" s="313"/>
      <c r="FC420" s="7"/>
      <c r="FD420" s="7" t="s">
        <v>3344</v>
      </c>
      <c r="FE420" s="7">
        <f t="shared" si="89"/>
        <v>3060</v>
      </c>
      <c r="FF420" s="72">
        <f t="shared" si="90"/>
        <v>12745</v>
      </c>
      <c r="FG420" t="s">
        <v>3516</v>
      </c>
    </row>
    <row r="421" spans="1:163" ht="17.25">
      <c r="A421" s="72">
        <v>465893690</v>
      </c>
      <c r="B421" s="304" t="s">
        <v>1563</v>
      </c>
      <c r="C421" s="72" t="s">
        <v>1776</v>
      </c>
      <c r="D421" s="72" t="s">
        <v>3629</v>
      </c>
      <c r="E421" s="72">
        <v>17500</v>
      </c>
      <c r="F421" s="72"/>
      <c r="G421" s="306"/>
      <c r="H421" s="306"/>
      <c r="I421" s="72">
        <v>2685</v>
      </c>
      <c r="J421" s="72">
        <v>16057</v>
      </c>
      <c r="K421" s="258">
        <f t="shared" si="94"/>
        <v>3512</v>
      </c>
      <c r="L421" s="258">
        <f t="shared" si="83"/>
        <v>2436</v>
      </c>
      <c r="M421" s="315">
        <v>6</v>
      </c>
      <c r="N421" s="72" t="s">
        <v>1283</v>
      </c>
      <c r="O421" s="72" t="s">
        <v>1282</v>
      </c>
      <c r="P421" s="72" t="s">
        <v>50</v>
      </c>
      <c r="Q421" s="255">
        <v>26339</v>
      </c>
      <c r="R421" s="66">
        <v>880</v>
      </c>
      <c r="S421" s="66">
        <f t="shared" si="93"/>
        <v>0</v>
      </c>
      <c r="T421" s="66">
        <v>0</v>
      </c>
      <c r="U421" s="4" t="s">
        <v>1130</v>
      </c>
      <c r="V421" s="5">
        <f t="shared" si="91"/>
        <v>9.8078935315342827E-2</v>
      </c>
      <c r="W421" s="5">
        <f t="shared" si="92"/>
        <v>1.1064267566259658E-2</v>
      </c>
      <c r="X421" s="5" t="str">
        <f t="shared" si="84"/>
        <v>RB</v>
      </c>
      <c r="Y421" s="72" t="str">
        <f t="shared" si="85"/>
        <v>PAID</v>
      </c>
      <c r="Z421" s="72" t="s">
        <v>1130</v>
      </c>
      <c r="AA421" s="72" t="s">
        <v>1316</v>
      </c>
      <c r="AB421" s="304" t="s">
        <v>3553</v>
      </c>
      <c r="AC421" s="72"/>
      <c r="AD421" s="72" t="s">
        <v>3022</v>
      </c>
      <c r="AE421" s="308"/>
      <c r="AF421" s="309" t="s">
        <v>1798</v>
      </c>
      <c r="AG421" s="7" t="s">
        <v>1130</v>
      </c>
      <c r="AH421" s="72" t="s">
        <v>1753</v>
      </c>
      <c r="AI421" s="7" t="s">
        <v>1130</v>
      </c>
      <c r="AJ421" s="7" t="s">
        <v>1130</v>
      </c>
      <c r="AK421" s="7" t="s">
        <v>1130</v>
      </c>
      <c r="AL421" s="7">
        <v>16937</v>
      </c>
      <c r="AM421" s="255">
        <v>26339</v>
      </c>
      <c r="AN421" s="258">
        <v>177</v>
      </c>
      <c r="AO421" s="306">
        <v>193</v>
      </c>
      <c r="AP421" s="306" t="str">
        <f t="shared" si="86"/>
        <v>FLOW</v>
      </c>
      <c r="AQ421" s="306"/>
      <c r="AR421" s="306"/>
      <c r="AS421" s="306"/>
      <c r="AT421" s="306"/>
      <c r="AU421" s="72" t="s">
        <v>944</v>
      </c>
      <c r="AV421" s="310" t="s">
        <v>1672</v>
      </c>
      <c r="AW421" s="304" t="s">
        <v>32</v>
      </c>
      <c r="AX421" s="311">
        <v>45757</v>
      </c>
      <c r="AY421" s="72">
        <v>18</v>
      </c>
      <c r="AZ421" s="72" t="s">
        <v>1743</v>
      </c>
      <c r="BA421" s="7" t="s">
        <v>3514</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1118</v>
      </c>
      <c r="EU421" s="7" t="s">
        <v>2750</v>
      </c>
      <c r="EV421" s="7" t="s">
        <v>1111</v>
      </c>
      <c r="EW421" s="7" t="s">
        <v>1809</v>
      </c>
      <c r="EX421" s="183" t="s">
        <v>1961</v>
      </c>
      <c r="EY421" s="313">
        <v>46178</v>
      </c>
      <c r="EZ421" s="313"/>
      <c r="FA421" s="183"/>
      <c r="FB421" s="313"/>
      <c r="FC421" s="7"/>
      <c r="FD421" s="7" t="s">
        <v>3345</v>
      </c>
      <c r="FE421" s="7">
        <f t="shared" si="89"/>
        <v>3512</v>
      </c>
      <c r="FF421" s="72">
        <f t="shared" si="90"/>
        <v>19936</v>
      </c>
      <c r="FG421" t="s">
        <v>3516</v>
      </c>
    </row>
    <row r="422" spans="1:163" ht="17.25">
      <c r="A422" s="72">
        <v>467003063</v>
      </c>
      <c r="B422" s="304" t="s">
        <v>229</v>
      </c>
      <c r="C422" s="72"/>
      <c r="D422" s="72"/>
      <c r="E422" s="72"/>
      <c r="F422" s="72"/>
      <c r="G422" s="306"/>
      <c r="H422" s="306"/>
      <c r="I422" s="72">
        <v>3301</v>
      </c>
      <c r="J422" s="72">
        <v>11982</v>
      </c>
      <c r="K422" s="258">
        <f t="shared" si="94"/>
        <v>2396</v>
      </c>
      <c r="L422" s="258">
        <f t="shared" si="83"/>
        <v>15835</v>
      </c>
      <c r="M422" s="315">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8"/>
      <c r="AF422" s="309" t="s">
        <v>1798</v>
      </c>
      <c r="AG422" s="7" t="s">
        <v>1130</v>
      </c>
      <c r="AH422" s="72" t="s">
        <v>1410</v>
      </c>
      <c r="AI422" s="7" t="s">
        <v>1130</v>
      </c>
      <c r="AJ422" s="7" t="s">
        <v>1130</v>
      </c>
      <c r="AK422" s="7" t="s">
        <v>1130</v>
      </c>
      <c r="AL422" s="7">
        <v>14099</v>
      </c>
      <c r="AM422" s="255">
        <v>26305</v>
      </c>
      <c r="AN422" s="258">
        <v>115</v>
      </c>
      <c r="AO422" s="306">
        <v>131</v>
      </c>
      <c r="AP422" s="306" t="str">
        <f t="shared" si="86"/>
        <v>FLOW</v>
      </c>
      <c r="AQ422" s="306"/>
      <c r="AR422" s="306"/>
      <c r="AS422" s="306"/>
      <c r="AT422" s="306"/>
      <c r="AU422" s="72" t="s">
        <v>944</v>
      </c>
      <c r="AV422" s="310" t="s">
        <v>230</v>
      </c>
      <c r="AW422" s="304" t="s">
        <v>99</v>
      </c>
      <c r="AX422" s="311">
        <v>45934</v>
      </c>
      <c r="AY422" s="72">
        <v>12</v>
      </c>
      <c r="AZ422" s="72" t="s">
        <v>1743</v>
      </c>
      <c r="BA422" s="7" t="s">
        <v>3513</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1124</v>
      </c>
      <c r="EU422" s="7" t="s">
        <v>2751</v>
      </c>
      <c r="EV422" s="7" t="s">
        <v>1111</v>
      </c>
      <c r="EW422" s="7" t="s">
        <v>1809</v>
      </c>
      <c r="EX422" s="183" t="s">
        <v>1890</v>
      </c>
      <c r="EY422" s="313">
        <v>46176</v>
      </c>
      <c r="EZ422" s="313"/>
      <c r="FA422" s="183"/>
      <c r="FB422" s="313"/>
      <c r="FC422" s="7"/>
      <c r="FD422" s="7" t="s">
        <v>3346</v>
      </c>
      <c r="FE422" s="7">
        <f t="shared" si="89"/>
        <v>2396</v>
      </c>
      <c r="FF422" s="72">
        <f t="shared" si="90"/>
        <v>15835</v>
      </c>
      <c r="FG422" t="s">
        <v>3516</v>
      </c>
    </row>
    <row r="423" spans="1:163" ht="17.25">
      <c r="A423" s="72">
        <v>460384052</v>
      </c>
      <c r="B423" s="304" t="s">
        <v>2098</v>
      </c>
      <c r="C423" s="72"/>
      <c r="D423" s="72"/>
      <c r="E423" s="72"/>
      <c r="F423" s="72"/>
      <c r="G423" s="306"/>
      <c r="H423" s="306"/>
      <c r="I423" s="72">
        <v>3984</v>
      </c>
      <c r="J423" s="72">
        <v>3835</v>
      </c>
      <c r="K423" s="258">
        <f t="shared" si="94"/>
        <v>3901</v>
      </c>
      <c r="L423" s="258">
        <f t="shared" si="83"/>
        <v>7957</v>
      </c>
      <c r="M423" s="307">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8"/>
      <c r="AF423" s="309"/>
      <c r="AG423" s="7"/>
      <c r="AH423" s="72" t="s">
        <v>336</v>
      </c>
      <c r="AI423" s="7"/>
      <c r="AJ423" s="7"/>
      <c r="AK423" s="7"/>
      <c r="AL423" s="7">
        <v>10201</v>
      </c>
      <c r="AM423" s="255">
        <v>26289</v>
      </c>
      <c r="AN423" s="258">
        <v>27</v>
      </c>
      <c r="AO423" s="306">
        <v>43</v>
      </c>
      <c r="AP423" s="306" t="str">
        <f t="shared" si="86"/>
        <v>FLOW</v>
      </c>
      <c r="AQ423" s="306"/>
      <c r="AR423" s="306"/>
      <c r="AS423" s="306"/>
      <c r="AT423" s="306"/>
      <c r="AU423" s="72" t="s">
        <v>1130</v>
      </c>
      <c r="AV423" s="310" t="s">
        <v>2243</v>
      </c>
      <c r="AW423" s="304" t="s">
        <v>459</v>
      </c>
      <c r="AX423" s="311">
        <v>45229</v>
      </c>
      <c r="AY423" s="72">
        <v>36</v>
      </c>
      <c r="AZ423" s="72" t="s">
        <v>2058</v>
      </c>
      <c r="BA423" s="7" t="s">
        <v>3514</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1118</v>
      </c>
      <c r="EU423" s="7" t="s">
        <v>2752</v>
      </c>
      <c r="EV423" s="7" t="s">
        <v>1111</v>
      </c>
      <c r="EW423" s="7" t="s">
        <v>1802</v>
      </c>
      <c r="EX423" s="183" t="s">
        <v>3596</v>
      </c>
      <c r="EY423" s="313">
        <v>46184</v>
      </c>
      <c r="EZ423" s="313"/>
      <c r="FA423" s="183"/>
      <c r="FB423" s="313"/>
      <c r="FC423" s="7"/>
      <c r="FD423" s="7" t="s">
        <v>3215</v>
      </c>
      <c r="FE423" s="7">
        <f t="shared" si="89"/>
        <v>3901</v>
      </c>
      <c r="FF423" s="72">
        <f t="shared" si="90"/>
        <v>7957</v>
      </c>
      <c r="FG423" t="s">
        <v>3516</v>
      </c>
    </row>
    <row r="424" spans="1:163" ht="17.25">
      <c r="A424" s="72">
        <v>461262091</v>
      </c>
      <c r="B424" s="304" t="s">
        <v>2116</v>
      </c>
      <c r="C424" s="72" t="s">
        <v>1776</v>
      </c>
      <c r="D424" s="72" t="s">
        <v>3499</v>
      </c>
      <c r="E424" s="72">
        <v>6429</v>
      </c>
      <c r="F424" s="72"/>
      <c r="G424" s="306"/>
      <c r="H424" s="306"/>
      <c r="I424" s="72">
        <v>3178</v>
      </c>
      <c r="J424" s="72">
        <v>3178</v>
      </c>
      <c r="K424" s="258">
        <f t="shared" si="94"/>
        <v>3193</v>
      </c>
      <c r="L424" s="258">
        <f t="shared" si="83"/>
        <v>0</v>
      </c>
      <c r="M424" s="307">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8"/>
      <c r="AF424" s="309"/>
      <c r="AG424" s="7"/>
      <c r="AH424" s="72" t="s">
        <v>2190</v>
      </c>
      <c r="AI424" s="7"/>
      <c r="AJ424" s="7"/>
      <c r="AK424" s="7"/>
      <c r="AL424" s="7">
        <v>3193</v>
      </c>
      <c r="AM424" s="255">
        <v>26169</v>
      </c>
      <c r="AN424" s="258">
        <v>27</v>
      </c>
      <c r="AO424" s="306">
        <v>0</v>
      </c>
      <c r="AP424" s="306" t="str">
        <f t="shared" si="86"/>
        <v>RB</v>
      </c>
      <c r="AQ424" s="306"/>
      <c r="AR424" s="306"/>
      <c r="AS424" s="306"/>
      <c r="AT424" s="306"/>
      <c r="AU424" s="72" t="s">
        <v>1130</v>
      </c>
      <c r="AV424" s="310"/>
      <c r="AW424" s="304" t="s">
        <v>54</v>
      </c>
      <c r="AX424" s="311">
        <v>45286</v>
      </c>
      <c r="AY424" s="72">
        <v>36</v>
      </c>
      <c r="AZ424" s="72" t="s">
        <v>2058</v>
      </c>
      <c r="BA424" s="7" t="s">
        <v>3514</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1129</v>
      </c>
      <c r="EU424" s="7" t="s">
        <v>2753</v>
      </c>
      <c r="EV424" s="7" t="s">
        <v>1111</v>
      </c>
      <c r="EW424" s="7" t="s">
        <v>1830</v>
      </c>
      <c r="EX424" s="183" t="s">
        <v>1859</v>
      </c>
      <c r="EY424" s="313">
        <v>46186</v>
      </c>
      <c r="EZ424" s="313"/>
      <c r="FA424" s="183"/>
      <c r="FB424" s="313"/>
      <c r="FC424" s="7"/>
      <c r="FD424" s="7" t="s">
        <v>3245</v>
      </c>
      <c r="FE424" s="7">
        <f t="shared" si="89"/>
        <v>3193</v>
      </c>
      <c r="FF424" s="72">
        <f t="shared" si="90"/>
        <v>6429</v>
      </c>
      <c r="FG424" t="s">
        <v>3516</v>
      </c>
    </row>
    <row r="425" spans="1:163" ht="17.25">
      <c r="A425" s="72">
        <v>459335118</v>
      </c>
      <c r="B425" s="304" t="s">
        <v>2132</v>
      </c>
      <c r="C425" s="72" t="s">
        <v>1778</v>
      </c>
      <c r="D425" s="72" t="s">
        <v>3555</v>
      </c>
      <c r="E425" s="72">
        <v>7000</v>
      </c>
      <c r="F425" s="72"/>
      <c r="G425" s="306"/>
      <c r="H425" s="306"/>
      <c r="I425" s="72">
        <v>6762</v>
      </c>
      <c r="J425" s="72">
        <v>6760</v>
      </c>
      <c r="K425" s="258">
        <f t="shared" si="94"/>
        <v>6877</v>
      </c>
      <c r="L425" s="258">
        <f t="shared" si="83"/>
        <v>6732</v>
      </c>
      <c r="M425" s="307">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8"/>
      <c r="AF425" s="309"/>
      <c r="AG425" s="7"/>
      <c r="AH425" s="72" t="s">
        <v>678</v>
      </c>
      <c r="AI425" s="7"/>
      <c r="AJ425" s="7"/>
      <c r="AK425" s="7"/>
      <c r="AL425" s="7">
        <v>7777</v>
      </c>
      <c r="AM425" s="255">
        <v>26143.67</v>
      </c>
      <c r="AN425" s="258">
        <v>27</v>
      </c>
      <c r="AO425" s="306">
        <v>43</v>
      </c>
      <c r="AP425" s="306" t="str">
        <f t="shared" si="86"/>
        <v>FLOW</v>
      </c>
      <c r="AQ425" s="306"/>
      <c r="AR425" s="306"/>
      <c r="AS425" s="306"/>
      <c r="AT425" s="306"/>
      <c r="AU425" s="72" t="s">
        <v>1130</v>
      </c>
      <c r="AV425" s="310" t="s">
        <v>2276</v>
      </c>
      <c r="AW425" s="304" t="s">
        <v>2337</v>
      </c>
      <c r="AX425" s="311">
        <v>45148</v>
      </c>
      <c r="AY425" s="72">
        <v>36</v>
      </c>
      <c r="AZ425" s="72" t="s">
        <v>2058</v>
      </c>
      <c r="BA425" s="7" t="s">
        <v>3513</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1120</v>
      </c>
      <c r="EU425" s="7" t="s">
        <v>2754</v>
      </c>
      <c r="EV425" s="7" t="s">
        <v>1111</v>
      </c>
      <c r="EW425" s="7" t="s">
        <v>1821</v>
      </c>
      <c r="EX425" s="183" t="s">
        <v>2032</v>
      </c>
      <c r="EY425" s="313">
        <v>46191</v>
      </c>
      <c r="EZ425" s="313"/>
      <c r="FA425" s="183"/>
      <c r="FB425" s="313"/>
      <c r="FC425" s="7"/>
      <c r="FD425" s="7" t="s">
        <v>3347</v>
      </c>
      <c r="FE425" s="7">
        <f t="shared" si="89"/>
        <v>6877</v>
      </c>
      <c r="FF425" s="72">
        <f t="shared" si="90"/>
        <v>13732</v>
      </c>
      <c r="FG425" t="s">
        <v>3516</v>
      </c>
    </row>
    <row r="426" spans="1:163" ht="17.25">
      <c r="A426" s="72">
        <v>464782908</v>
      </c>
      <c r="B426" s="304" t="s">
        <v>879</v>
      </c>
      <c r="C426" s="72"/>
      <c r="D426" s="72"/>
      <c r="E426" s="72"/>
      <c r="F426" s="72"/>
      <c r="G426" s="306"/>
      <c r="H426" s="306"/>
      <c r="I426" s="72">
        <v>3954</v>
      </c>
      <c r="J426" s="72">
        <v>23495</v>
      </c>
      <c r="K426" s="258">
        <f t="shared" si="94"/>
        <v>4894</v>
      </c>
      <c r="L426" s="258">
        <f t="shared" si="83"/>
        <v>27449</v>
      </c>
      <c r="M426" s="315">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8"/>
      <c r="AF426" s="309" t="s">
        <v>1798</v>
      </c>
      <c r="AG426" s="7" t="s">
        <v>1130</v>
      </c>
      <c r="AH426" s="72" t="s">
        <v>876</v>
      </c>
      <c r="AI426" s="7" t="s">
        <v>1130</v>
      </c>
      <c r="AJ426" s="7" t="s">
        <v>1130</v>
      </c>
      <c r="AK426" s="7" t="s">
        <v>1130</v>
      </c>
      <c r="AL426" s="7">
        <v>28264</v>
      </c>
      <c r="AM426" s="255">
        <v>25984</v>
      </c>
      <c r="AN426" s="258">
        <v>177</v>
      </c>
      <c r="AO426" s="306">
        <v>193</v>
      </c>
      <c r="AP426" s="306" t="str">
        <f t="shared" si="86"/>
        <v>FLOW</v>
      </c>
      <c r="AQ426" s="306"/>
      <c r="AR426" s="306"/>
      <c r="AS426" s="306"/>
      <c r="AT426" s="306"/>
      <c r="AU426" s="72" t="s">
        <v>944</v>
      </c>
      <c r="AV426" s="310" t="s">
        <v>880</v>
      </c>
      <c r="AW426" s="304" t="s">
        <v>384</v>
      </c>
      <c r="AX426" s="311">
        <v>45622</v>
      </c>
      <c r="AY426" s="72">
        <v>18</v>
      </c>
      <c r="AZ426" s="72" t="s">
        <v>1743</v>
      </c>
      <c r="BA426" s="7" t="s">
        <v>3514</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1126</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3516</v>
      </c>
    </row>
    <row r="427" spans="1:163" ht="17.25">
      <c r="A427" s="72">
        <v>463200237</v>
      </c>
      <c r="B427" s="304" t="s">
        <v>2103</v>
      </c>
      <c r="C427" s="72"/>
      <c r="D427" s="72"/>
      <c r="E427" s="72"/>
      <c r="F427" s="72"/>
      <c r="G427" s="306"/>
      <c r="H427" s="306"/>
      <c r="I427" s="72">
        <v>3523</v>
      </c>
      <c r="J427" s="72">
        <v>3432</v>
      </c>
      <c r="K427" s="258">
        <f t="shared" si="94"/>
        <v>3501</v>
      </c>
      <c r="L427" s="258">
        <f t="shared" si="83"/>
        <v>7092</v>
      </c>
      <c r="M427" s="307">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8"/>
      <c r="AF427" s="309"/>
      <c r="AG427" s="7"/>
      <c r="AH427" s="72" t="s">
        <v>349</v>
      </c>
      <c r="AI427" s="7"/>
      <c r="AJ427" s="7"/>
      <c r="AK427" s="7"/>
      <c r="AL427" s="7">
        <v>8951</v>
      </c>
      <c r="AM427" s="255">
        <v>25897</v>
      </c>
      <c r="AN427" s="258">
        <v>27</v>
      </c>
      <c r="AO427" s="306">
        <v>43</v>
      </c>
      <c r="AP427" s="306" t="str">
        <f t="shared" si="86"/>
        <v>FLOW</v>
      </c>
      <c r="AQ427" s="306"/>
      <c r="AR427" s="306"/>
      <c r="AS427" s="306"/>
      <c r="AT427" s="306"/>
      <c r="AU427" s="72" t="s">
        <v>1130</v>
      </c>
      <c r="AV427" s="310" t="s">
        <v>2248</v>
      </c>
      <c r="AW427" s="304" t="s">
        <v>54</v>
      </c>
      <c r="AX427" s="311">
        <v>45456</v>
      </c>
      <c r="AY427" s="72">
        <v>30</v>
      </c>
      <c r="AZ427" s="72" t="s">
        <v>2058</v>
      </c>
      <c r="BA427" s="7" t="s">
        <v>3513</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1127</v>
      </c>
      <c r="EU427" s="7" t="s">
        <v>3495</v>
      </c>
      <c r="EV427" s="7" t="s">
        <v>2465</v>
      </c>
      <c r="EW427" s="7" t="e">
        <v>#N/A</v>
      </c>
      <c r="EX427" s="183" t="e">
        <v>#N/A</v>
      </c>
      <c r="EY427" s="313" t="e">
        <v>#N/A</v>
      </c>
      <c r="EZ427" s="313"/>
      <c r="FA427" s="183"/>
      <c r="FB427" s="313"/>
      <c r="FC427" s="7"/>
      <c r="FD427" s="7" t="s">
        <v>3348</v>
      </c>
      <c r="FE427" s="7">
        <f t="shared" si="89"/>
        <v>3501</v>
      </c>
      <c r="FF427" s="72">
        <f t="shared" si="90"/>
        <v>7092</v>
      </c>
      <c r="FG427" t="s">
        <v>3516</v>
      </c>
    </row>
    <row r="428" spans="1:163" ht="17.25">
      <c r="A428" s="72">
        <v>460564240</v>
      </c>
      <c r="B428" s="304" t="s">
        <v>2099</v>
      </c>
      <c r="C428" s="72"/>
      <c r="D428" s="72"/>
      <c r="E428" s="72"/>
      <c r="F428" s="72"/>
      <c r="G428" s="306"/>
      <c r="H428" s="306"/>
      <c r="I428" s="72">
        <v>3857</v>
      </c>
      <c r="J428" s="72">
        <v>3836</v>
      </c>
      <c r="K428" s="258">
        <f t="shared" si="94"/>
        <v>3883</v>
      </c>
      <c r="L428" s="258">
        <f t="shared" si="83"/>
        <v>7819</v>
      </c>
      <c r="M428" s="307">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8"/>
      <c r="AF428" s="309"/>
      <c r="AG428" s="7"/>
      <c r="AH428" s="72" t="s">
        <v>336</v>
      </c>
      <c r="AI428" s="7"/>
      <c r="AJ428" s="7"/>
      <c r="AK428" s="7"/>
      <c r="AL428" s="7">
        <v>4783</v>
      </c>
      <c r="AM428" s="255">
        <v>25740.76</v>
      </c>
      <c r="AN428" s="258">
        <v>27</v>
      </c>
      <c r="AO428" s="306">
        <v>43</v>
      </c>
      <c r="AP428" s="306" t="str">
        <f t="shared" si="86"/>
        <v>FLOW</v>
      </c>
      <c r="AQ428" s="306"/>
      <c r="AR428" s="306"/>
      <c r="AS428" s="306"/>
      <c r="AT428" s="306"/>
      <c r="AU428" s="72" t="s">
        <v>1130</v>
      </c>
      <c r="AV428" s="310" t="s">
        <v>2244</v>
      </c>
      <c r="AW428" s="304" t="s">
        <v>234</v>
      </c>
      <c r="AX428" s="311">
        <v>45239</v>
      </c>
      <c r="AY428" s="72">
        <v>36</v>
      </c>
      <c r="AZ428" s="72" t="s">
        <v>2058</v>
      </c>
      <c r="BA428" s="7" t="s">
        <v>3514</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1118</v>
      </c>
      <c r="EU428" s="7" t="s">
        <v>2755</v>
      </c>
      <c r="EV428" s="7" t="s">
        <v>1111</v>
      </c>
      <c r="EW428" s="7" t="s">
        <v>1802</v>
      </c>
      <c r="EX428" s="183" t="s">
        <v>1978</v>
      </c>
      <c r="EY428" s="313">
        <v>46184</v>
      </c>
      <c r="EZ428" s="313"/>
      <c r="FA428" s="183"/>
      <c r="FB428" s="313"/>
      <c r="FC428" s="7"/>
      <c r="FD428" s="7" t="s">
        <v>3197</v>
      </c>
      <c r="FE428" s="7">
        <f t="shared" si="89"/>
        <v>3883</v>
      </c>
      <c r="FF428" s="72">
        <f t="shared" si="90"/>
        <v>7819</v>
      </c>
      <c r="FG428" t="s">
        <v>3516</v>
      </c>
    </row>
    <row r="429" spans="1:163" ht="17.25">
      <c r="A429" s="72">
        <v>460579176</v>
      </c>
      <c r="B429" s="304" t="s">
        <v>205</v>
      </c>
      <c r="C429" s="72"/>
      <c r="D429" s="72"/>
      <c r="E429" s="72"/>
      <c r="F429" s="72"/>
      <c r="G429" s="306"/>
      <c r="H429" s="306"/>
      <c r="I429" s="72">
        <v>8746</v>
      </c>
      <c r="J429" s="72">
        <v>26021</v>
      </c>
      <c r="K429" s="258">
        <f t="shared" si="94"/>
        <v>8997</v>
      </c>
      <c r="L429" s="258">
        <f t="shared" si="83"/>
        <v>35582</v>
      </c>
      <c r="M429" s="315">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3617</v>
      </c>
      <c r="AC429" s="72"/>
      <c r="AD429" s="72" t="s">
        <v>3022</v>
      </c>
      <c r="AE429" s="308"/>
      <c r="AF429" s="309" t="s">
        <v>1798</v>
      </c>
      <c r="AG429" s="7" t="s">
        <v>1130</v>
      </c>
      <c r="AH429" s="72" t="s">
        <v>203</v>
      </c>
      <c r="AI429" s="7" t="s">
        <v>1130</v>
      </c>
      <c r="AJ429" s="7" t="s">
        <v>1130</v>
      </c>
      <c r="AK429" s="7" t="s">
        <v>1130</v>
      </c>
      <c r="AL429" s="7">
        <v>29189</v>
      </c>
      <c r="AM429" s="255">
        <v>25553.54</v>
      </c>
      <c r="AN429" s="258">
        <v>88</v>
      </c>
      <c r="AO429" s="306">
        <v>104</v>
      </c>
      <c r="AP429" s="306" t="str">
        <f t="shared" si="86"/>
        <v>FLOW</v>
      </c>
      <c r="AQ429" s="306"/>
      <c r="AR429" s="306"/>
      <c r="AS429" s="306"/>
      <c r="AT429" s="306"/>
      <c r="AU429" s="72" t="s">
        <v>944</v>
      </c>
      <c r="AV429" s="310" t="s">
        <v>206</v>
      </c>
      <c r="AW429" s="304" t="s">
        <v>207</v>
      </c>
      <c r="AX429" s="311">
        <v>45240</v>
      </c>
      <c r="AY429" s="72">
        <v>30</v>
      </c>
      <c r="AZ429" s="72" t="s">
        <v>1743</v>
      </c>
      <c r="BA429" s="7" t="s">
        <v>3513</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1124</v>
      </c>
      <c r="EU429" s="7" t="s">
        <v>2756</v>
      </c>
      <c r="EV429" s="7" t="s">
        <v>1111</v>
      </c>
      <c r="EW429" s="7" t="s">
        <v>1804</v>
      </c>
      <c r="EX429" s="183" t="s">
        <v>1935</v>
      </c>
      <c r="EY429" s="313">
        <v>46175</v>
      </c>
      <c r="EZ429" s="313"/>
      <c r="FA429" s="183"/>
      <c r="FB429" s="313"/>
      <c r="FC429" s="7"/>
      <c r="FD429" s="7" t="s">
        <v>3349</v>
      </c>
      <c r="FE429" s="7">
        <f t="shared" si="89"/>
        <v>8997</v>
      </c>
      <c r="FF429" s="72">
        <f t="shared" si="90"/>
        <v>35582</v>
      </c>
      <c r="FG429" t="s">
        <v>3516</v>
      </c>
    </row>
    <row r="430" spans="1:163" ht="17.25">
      <c r="A430" s="72">
        <v>456351377</v>
      </c>
      <c r="B430" s="304" t="s">
        <v>1564</v>
      </c>
      <c r="C430" s="72"/>
      <c r="D430" s="72"/>
      <c r="E430" s="72"/>
      <c r="F430" s="72"/>
      <c r="G430" s="306"/>
      <c r="H430" s="306"/>
      <c r="I430" s="72">
        <v>3030</v>
      </c>
      <c r="J430" s="72">
        <v>3030</v>
      </c>
      <c r="K430" s="258">
        <f t="shared" si="94"/>
        <v>3065</v>
      </c>
      <c r="L430" s="258">
        <f t="shared" si="83"/>
        <v>6145</v>
      </c>
      <c r="M430" s="307">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23</v>
      </c>
      <c r="AD430" s="72" t="s">
        <v>3020</v>
      </c>
      <c r="AE430" s="308"/>
      <c r="AF430" s="309" t="s">
        <v>1130</v>
      </c>
      <c r="AG430" s="7" t="s">
        <v>1130</v>
      </c>
      <c r="AH430" s="72" t="s">
        <v>284</v>
      </c>
      <c r="AI430" s="7" t="s">
        <v>1130</v>
      </c>
      <c r="AJ430" s="7" t="s">
        <v>1130</v>
      </c>
      <c r="AK430" s="7" t="s">
        <v>1130</v>
      </c>
      <c r="AL430" s="7">
        <v>9295</v>
      </c>
      <c r="AM430" s="255">
        <v>25154.26</v>
      </c>
      <c r="AN430" s="258">
        <v>27</v>
      </c>
      <c r="AO430" s="306">
        <v>43</v>
      </c>
      <c r="AP430" s="306" t="str">
        <f t="shared" si="86"/>
        <v>FLOW</v>
      </c>
      <c r="AQ430" s="306"/>
      <c r="AR430" s="306"/>
      <c r="AS430" s="306"/>
      <c r="AT430" s="306"/>
      <c r="AU430" s="72" t="s">
        <v>944</v>
      </c>
      <c r="AV430" s="310" t="s">
        <v>1673</v>
      </c>
      <c r="AW430" s="304" t="s">
        <v>178</v>
      </c>
      <c r="AX430" s="311">
        <v>44938</v>
      </c>
      <c r="AY430" s="72">
        <v>48</v>
      </c>
      <c r="AZ430" s="72" t="s">
        <v>1743</v>
      </c>
      <c r="BA430" s="7" t="s">
        <v>3514</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1115</v>
      </c>
      <c r="EU430" s="7" t="s">
        <v>2757</v>
      </c>
      <c r="EV430" s="7" t="s">
        <v>1111</v>
      </c>
      <c r="EW430" s="7" t="s">
        <v>1802</v>
      </c>
      <c r="EX430" s="183" t="s">
        <v>1980</v>
      </c>
      <c r="EY430" s="313">
        <v>46177</v>
      </c>
      <c r="EZ430" s="313"/>
      <c r="FA430" s="183"/>
      <c r="FB430" s="313"/>
      <c r="FC430" s="7"/>
      <c r="FD430" s="7" t="s">
        <v>3079</v>
      </c>
      <c r="FE430" s="7">
        <f t="shared" si="89"/>
        <v>3065</v>
      </c>
      <c r="FF430" s="72">
        <f t="shared" si="90"/>
        <v>6145</v>
      </c>
      <c r="FG430" t="s">
        <v>3516</v>
      </c>
    </row>
    <row r="431" spans="1:163" ht="17.25">
      <c r="A431" s="72">
        <v>462291870</v>
      </c>
      <c r="B431" s="304" t="s">
        <v>889</v>
      </c>
      <c r="C431" s="72"/>
      <c r="D431" s="72"/>
      <c r="E431" s="72"/>
      <c r="F431" s="72"/>
      <c r="G431" s="306"/>
      <c r="H431" s="306"/>
      <c r="I431" s="72">
        <v>3355</v>
      </c>
      <c r="J431" s="72">
        <v>13169.33</v>
      </c>
      <c r="K431" s="258">
        <f t="shared" si="94"/>
        <v>3477.3300000000017</v>
      </c>
      <c r="L431" s="258">
        <f t="shared" si="83"/>
        <v>16524.330000000002</v>
      </c>
      <c r="M431" s="315">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8"/>
      <c r="AF431" s="309" t="s">
        <v>1798</v>
      </c>
      <c r="AG431" s="7" t="s">
        <v>1130</v>
      </c>
      <c r="AH431" s="72" t="s">
        <v>890</v>
      </c>
      <c r="AI431" s="7" t="s">
        <v>1130</v>
      </c>
      <c r="AJ431" s="7" t="s">
        <v>1130</v>
      </c>
      <c r="AK431" s="7" t="s">
        <v>1130</v>
      </c>
      <c r="AL431" s="7">
        <v>15792.33</v>
      </c>
      <c r="AM431" s="255">
        <v>24935</v>
      </c>
      <c r="AN431" s="258">
        <v>116</v>
      </c>
      <c r="AO431" s="306">
        <v>132</v>
      </c>
      <c r="AP431" s="306" t="str">
        <f t="shared" si="86"/>
        <v>FLOW</v>
      </c>
      <c r="AQ431" s="306"/>
      <c r="AR431" s="306"/>
      <c r="AS431" s="306"/>
      <c r="AT431" s="306"/>
      <c r="AU431" s="72" t="s">
        <v>944</v>
      </c>
      <c r="AV431" s="310" t="s">
        <v>891</v>
      </c>
      <c r="AW431" s="304" t="s">
        <v>127</v>
      </c>
      <c r="AX431" s="311">
        <v>45371</v>
      </c>
      <c r="AY431" s="72">
        <v>30</v>
      </c>
      <c r="AZ431" s="72" t="s">
        <v>1743</v>
      </c>
      <c r="BA431" s="7" t="s">
        <v>3513</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1127</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3516</v>
      </c>
    </row>
    <row r="432" spans="1:163" ht="17.25">
      <c r="A432" s="72">
        <v>460917311</v>
      </c>
      <c r="B432" s="304" t="s">
        <v>969</v>
      </c>
      <c r="C432" s="72"/>
      <c r="D432" s="72"/>
      <c r="E432" s="72"/>
      <c r="F432" s="72"/>
      <c r="G432" s="306"/>
      <c r="H432" s="306"/>
      <c r="I432" s="72">
        <v>3364</v>
      </c>
      <c r="J432" s="72">
        <v>2461</v>
      </c>
      <c r="K432" s="258">
        <f t="shared" si="94"/>
        <v>2523</v>
      </c>
      <c r="L432" s="258">
        <f t="shared" si="83"/>
        <v>5944</v>
      </c>
      <c r="M432" s="307">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20</v>
      </c>
      <c r="AD432" s="72" t="s">
        <v>3020</v>
      </c>
      <c r="AE432" s="308"/>
      <c r="AF432" s="309" t="s">
        <v>1130</v>
      </c>
      <c r="AG432" s="7" t="s">
        <v>1130</v>
      </c>
      <c r="AH432" s="72" t="s">
        <v>781</v>
      </c>
      <c r="AI432" s="7" t="s">
        <v>1130</v>
      </c>
      <c r="AJ432" s="7" t="s">
        <v>1130</v>
      </c>
      <c r="AK432" s="7" t="s">
        <v>1130</v>
      </c>
      <c r="AL432" s="7">
        <v>8823</v>
      </c>
      <c r="AM432" s="255">
        <v>24727</v>
      </c>
      <c r="AN432" s="258">
        <v>27</v>
      </c>
      <c r="AO432" s="306">
        <v>43</v>
      </c>
      <c r="AP432" s="306" t="str">
        <f t="shared" si="86"/>
        <v>FLOW</v>
      </c>
      <c r="AQ432" s="306"/>
      <c r="AR432" s="306"/>
      <c r="AS432" s="306"/>
      <c r="AT432" s="306"/>
      <c r="AU432" s="72" t="s">
        <v>1794</v>
      </c>
      <c r="AV432" s="310" t="s">
        <v>1038</v>
      </c>
      <c r="AW432" s="304" t="s">
        <v>691</v>
      </c>
      <c r="AX432" s="311">
        <v>45258</v>
      </c>
      <c r="AY432" s="72">
        <v>36</v>
      </c>
      <c r="AZ432" s="72" t="s">
        <v>1743</v>
      </c>
      <c r="BA432" s="7" t="s">
        <v>3513</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1117</v>
      </c>
      <c r="EU432" s="7" t="s">
        <v>2758</v>
      </c>
      <c r="EV432" s="7" t="s">
        <v>1111</v>
      </c>
      <c r="EW432" s="7" t="s">
        <v>1802</v>
      </c>
      <c r="EX432" s="183" t="s">
        <v>1934</v>
      </c>
      <c r="EY432" s="313">
        <v>46179</v>
      </c>
      <c r="EZ432" s="313"/>
      <c r="FA432" s="183"/>
      <c r="FB432" s="313"/>
      <c r="FC432" s="7"/>
      <c r="FD432" s="7" t="s">
        <v>3120</v>
      </c>
      <c r="FE432" s="7">
        <f t="shared" si="89"/>
        <v>2523</v>
      </c>
      <c r="FF432" s="72">
        <f t="shared" si="90"/>
        <v>5944</v>
      </c>
      <c r="FG432" t="s">
        <v>3516</v>
      </c>
    </row>
    <row r="433" spans="1:163" ht="17.25">
      <c r="A433" s="72">
        <v>461361123</v>
      </c>
      <c r="B433" s="304" t="s">
        <v>427</v>
      </c>
      <c r="C433" s="72"/>
      <c r="D433" s="72"/>
      <c r="E433" s="72"/>
      <c r="F433" s="72"/>
      <c r="G433" s="306"/>
      <c r="H433" s="306"/>
      <c r="I433" s="72">
        <v>3839</v>
      </c>
      <c r="J433" s="72">
        <v>6653</v>
      </c>
      <c r="K433" s="258">
        <f t="shared" si="94"/>
        <v>3017</v>
      </c>
      <c r="L433" s="258">
        <f t="shared" si="83"/>
        <v>10832</v>
      </c>
      <c r="M433" s="315">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3558</v>
      </c>
      <c r="AC433" s="72"/>
      <c r="AD433" s="72" t="s">
        <v>3022</v>
      </c>
      <c r="AE433" s="308"/>
      <c r="AF433" s="309" t="s">
        <v>1130</v>
      </c>
      <c r="AG433" s="7" t="s">
        <v>1130</v>
      </c>
      <c r="AH433" s="72" t="s">
        <v>386</v>
      </c>
      <c r="AI433" s="7" t="s">
        <v>1130</v>
      </c>
      <c r="AJ433" s="7" t="s">
        <v>1130</v>
      </c>
      <c r="AK433" s="7" t="s">
        <v>1130</v>
      </c>
      <c r="AL433" s="7">
        <v>6856</v>
      </c>
      <c r="AM433" s="255">
        <v>24578</v>
      </c>
      <c r="AN433" s="258">
        <v>57</v>
      </c>
      <c r="AO433" s="306">
        <v>73</v>
      </c>
      <c r="AP433" s="306" t="str">
        <f t="shared" si="86"/>
        <v>FLOW</v>
      </c>
      <c r="AQ433" s="306"/>
      <c r="AR433" s="306"/>
      <c r="AS433" s="306"/>
      <c r="AT433" s="306"/>
      <c r="AU433" s="72" t="s">
        <v>1794</v>
      </c>
      <c r="AV433" s="310" t="s">
        <v>428</v>
      </c>
      <c r="AW433" s="304" t="s">
        <v>102</v>
      </c>
      <c r="AX433" s="311">
        <v>45294</v>
      </c>
      <c r="AY433" s="72">
        <v>34</v>
      </c>
      <c r="AZ433" s="72" t="s">
        <v>1743</v>
      </c>
      <c r="BA433" s="7" t="s">
        <v>3513</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1116</v>
      </c>
      <c r="EU433" s="7" t="s">
        <v>2759</v>
      </c>
      <c r="EV433" s="7" t="s">
        <v>1111</v>
      </c>
      <c r="EW433" s="7" t="s">
        <v>1807</v>
      </c>
      <c r="EX433" s="183" t="s">
        <v>1816</v>
      </c>
      <c r="EY433" s="313">
        <v>46197</v>
      </c>
      <c r="EZ433" s="313"/>
      <c r="FA433" s="183"/>
      <c r="FB433" s="313"/>
      <c r="FC433" s="7"/>
      <c r="FD433" s="7" t="s">
        <v>3350</v>
      </c>
      <c r="FE433" s="7">
        <f t="shared" si="89"/>
        <v>3017</v>
      </c>
      <c r="FF433" s="72">
        <f t="shared" si="90"/>
        <v>10832</v>
      </c>
      <c r="FG433" t="s">
        <v>3516</v>
      </c>
    </row>
    <row r="434" spans="1:163" ht="17.25">
      <c r="A434" s="72">
        <v>460718470</v>
      </c>
      <c r="B434" s="304" t="s">
        <v>1420</v>
      </c>
      <c r="C434" s="72" t="s">
        <v>1778</v>
      </c>
      <c r="D434" s="72" t="s">
        <v>1790</v>
      </c>
      <c r="E434" s="72">
        <v>3610</v>
      </c>
      <c r="F434" s="72"/>
      <c r="G434" s="306"/>
      <c r="H434" s="306"/>
      <c r="I434" s="72">
        <v>3736</v>
      </c>
      <c r="J434" s="72">
        <v>3541</v>
      </c>
      <c r="K434" s="258">
        <f t="shared" si="94"/>
        <v>3602</v>
      </c>
      <c r="L434" s="258">
        <f t="shared" si="83"/>
        <v>3739</v>
      </c>
      <c r="M434" s="307">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8"/>
      <c r="AF434" s="309" t="s">
        <v>1130</v>
      </c>
      <c r="AG434" s="7" t="s">
        <v>1130</v>
      </c>
      <c r="AH434" s="72" t="s">
        <v>698</v>
      </c>
      <c r="AI434" s="7" t="s">
        <v>1130</v>
      </c>
      <c r="AJ434" s="7" t="s">
        <v>1130</v>
      </c>
      <c r="AK434" s="7" t="s">
        <v>1130</v>
      </c>
      <c r="AL434" s="7">
        <v>9632</v>
      </c>
      <c r="AM434" s="255">
        <v>24527.77</v>
      </c>
      <c r="AN434" s="258">
        <v>27</v>
      </c>
      <c r="AO434" s="306">
        <v>12</v>
      </c>
      <c r="AP434" s="306" t="str">
        <f t="shared" si="86"/>
        <v>STABLE</v>
      </c>
      <c r="AQ434" s="306"/>
      <c r="AR434" s="306"/>
      <c r="AS434" s="306"/>
      <c r="AT434" s="306"/>
      <c r="AU434" s="72" t="s">
        <v>1794</v>
      </c>
      <c r="AV434" s="310" t="s">
        <v>1421</v>
      </c>
      <c r="AW434" s="304" t="s">
        <v>271</v>
      </c>
      <c r="AX434" s="311">
        <v>45245</v>
      </c>
      <c r="AY434" s="72">
        <v>36</v>
      </c>
      <c r="AZ434" s="72" t="s">
        <v>1743</v>
      </c>
      <c r="BA434" s="7" t="s">
        <v>3513</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4</v>
      </c>
      <c r="ES434" s="72">
        <f t="shared" si="88"/>
        <v>1</v>
      </c>
      <c r="ET434" s="72" t="s">
        <v>1128</v>
      </c>
      <c r="EU434" s="7" t="s">
        <v>2760</v>
      </c>
      <c r="EV434" s="7" t="s">
        <v>1111</v>
      </c>
      <c r="EW434" s="7" t="s">
        <v>1802</v>
      </c>
      <c r="EX434" s="183" t="s">
        <v>1981</v>
      </c>
      <c r="EY434" s="313">
        <v>46181</v>
      </c>
      <c r="EZ434" s="313"/>
      <c r="FA434" s="183"/>
      <c r="FB434" s="313"/>
      <c r="FC434" s="7"/>
      <c r="FD434" s="7" t="s">
        <v>3089</v>
      </c>
      <c r="FE434" s="7">
        <f t="shared" si="89"/>
        <v>3602</v>
      </c>
      <c r="FF434" s="72">
        <f t="shared" si="90"/>
        <v>7349</v>
      </c>
      <c r="FG434" t="s">
        <v>3516</v>
      </c>
    </row>
    <row r="435" spans="1:163" ht="17.25">
      <c r="A435" s="72">
        <v>462338520</v>
      </c>
      <c r="B435" s="304" t="s">
        <v>1565</v>
      </c>
      <c r="C435" s="72"/>
      <c r="D435" s="72"/>
      <c r="E435" s="72"/>
      <c r="F435" s="72"/>
      <c r="G435" s="306"/>
      <c r="H435" s="306"/>
      <c r="I435" s="72">
        <v>3753</v>
      </c>
      <c r="J435" s="72">
        <v>7405</v>
      </c>
      <c r="K435" s="258">
        <f t="shared" si="94"/>
        <v>3997</v>
      </c>
      <c r="L435" s="258">
        <f t="shared" si="83"/>
        <v>11689</v>
      </c>
      <c r="M435" s="315">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8"/>
      <c r="AF435" s="309" t="s">
        <v>1130</v>
      </c>
      <c r="AG435" s="7" t="s">
        <v>1130</v>
      </c>
      <c r="AH435" s="72" t="s">
        <v>623</v>
      </c>
      <c r="AI435" s="7" t="s">
        <v>1130</v>
      </c>
      <c r="AJ435" s="7" t="s">
        <v>1130</v>
      </c>
      <c r="AK435" s="7" t="s">
        <v>1130</v>
      </c>
      <c r="AL435" s="7">
        <v>10193</v>
      </c>
      <c r="AM435" s="255">
        <v>24405</v>
      </c>
      <c r="AN435" s="258">
        <v>57</v>
      </c>
      <c r="AO435" s="306">
        <v>73</v>
      </c>
      <c r="AP435" s="306" t="str">
        <f t="shared" si="86"/>
        <v>FLOW</v>
      </c>
      <c r="AQ435" s="306"/>
      <c r="AR435" s="306"/>
      <c r="AS435" s="306"/>
      <c r="AT435" s="306"/>
      <c r="AU435" s="72" t="s">
        <v>1794</v>
      </c>
      <c r="AV435" s="310" t="s">
        <v>1674</v>
      </c>
      <c r="AW435" s="304" t="s">
        <v>130</v>
      </c>
      <c r="AX435" s="311">
        <v>45377</v>
      </c>
      <c r="AY435" s="72">
        <v>30</v>
      </c>
      <c r="AZ435" s="72" t="s">
        <v>1743</v>
      </c>
      <c r="BA435" s="7" t="s">
        <v>3513</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1127</v>
      </c>
      <c r="EU435" s="7" t="s">
        <v>2761</v>
      </c>
      <c r="EV435" s="7" t="s">
        <v>1111</v>
      </c>
      <c r="EW435" s="7" t="s">
        <v>1830</v>
      </c>
      <c r="EX435" s="183" t="s">
        <v>1891</v>
      </c>
      <c r="EY435" s="313">
        <v>46176</v>
      </c>
      <c r="EZ435" s="313"/>
      <c r="FA435" s="183"/>
      <c r="FB435" s="313"/>
      <c r="FC435" s="7"/>
      <c r="FD435" s="7" t="s">
        <v>3351</v>
      </c>
      <c r="FE435" s="7">
        <f t="shared" si="89"/>
        <v>3997</v>
      </c>
      <c r="FF435" s="72">
        <f t="shared" si="90"/>
        <v>11689</v>
      </c>
      <c r="FG435" t="s">
        <v>3516</v>
      </c>
    </row>
    <row r="436" spans="1:163" ht="17.25">
      <c r="A436" s="72">
        <v>459484458</v>
      </c>
      <c r="B436" s="304" t="s">
        <v>827</v>
      </c>
      <c r="C436" s="72"/>
      <c r="D436" s="72"/>
      <c r="E436" s="72"/>
      <c r="F436" s="72"/>
      <c r="G436" s="306"/>
      <c r="H436" s="306"/>
      <c r="I436" s="72">
        <v>2915</v>
      </c>
      <c r="J436" s="72">
        <v>14574</v>
      </c>
      <c r="K436" s="258">
        <f t="shared" si="94"/>
        <v>3364</v>
      </c>
      <c r="L436" s="258">
        <f t="shared" si="83"/>
        <v>18164</v>
      </c>
      <c r="M436" s="315">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8"/>
      <c r="AF436" s="309" t="s">
        <v>1798</v>
      </c>
      <c r="AG436" s="7" t="s">
        <v>1130</v>
      </c>
      <c r="AH436" s="72" t="s">
        <v>828</v>
      </c>
      <c r="AI436" s="7" t="s">
        <v>1130</v>
      </c>
      <c r="AJ436" s="7" t="s">
        <v>1130</v>
      </c>
      <c r="AK436" s="7" t="s">
        <v>1130</v>
      </c>
      <c r="AL436" s="7">
        <v>17724</v>
      </c>
      <c r="AM436" s="255">
        <v>24318</v>
      </c>
      <c r="AN436" s="258">
        <v>147</v>
      </c>
      <c r="AO436" s="306">
        <v>163</v>
      </c>
      <c r="AP436" s="306" t="str">
        <f t="shared" si="86"/>
        <v>FLOW</v>
      </c>
      <c r="AQ436" s="306"/>
      <c r="AR436" s="306"/>
      <c r="AS436" s="306"/>
      <c r="AT436" s="306"/>
      <c r="AU436" s="72" t="s">
        <v>944</v>
      </c>
      <c r="AV436" s="310" t="s">
        <v>1032</v>
      </c>
      <c r="AW436" s="304" t="s">
        <v>829</v>
      </c>
      <c r="AX436" s="311">
        <v>45159</v>
      </c>
      <c r="AY436" s="72">
        <v>36</v>
      </c>
      <c r="AZ436" s="72" t="s">
        <v>1743</v>
      </c>
      <c r="BA436" s="7" t="s">
        <v>3513</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1117</v>
      </c>
      <c r="EU436" s="7" t="s">
        <v>2762</v>
      </c>
      <c r="EV436" s="7" t="s">
        <v>1111</v>
      </c>
      <c r="EW436" s="7" t="s">
        <v>1809</v>
      </c>
      <c r="EX436" s="183" t="s">
        <v>1982</v>
      </c>
      <c r="EY436" s="313">
        <v>46178</v>
      </c>
      <c r="EZ436" s="313"/>
      <c r="FA436" s="183"/>
      <c r="FB436" s="313"/>
      <c r="FC436" s="7"/>
      <c r="FD436" s="7" t="s">
        <v>3352</v>
      </c>
      <c r="FE436" s="7">
        <f t="shared" si="89"/>
        <v>3364</v>
      </c>
      <c r="FF436" s="72">
        <f t="shared" si="90"/>
        <v>18164</v>
      </c>
      <c r="FG436" t="s">
        <v>3516</v>
      </c>
    </row>
    <row r="437" spans="1:163" ht="17.25">
      <c r="A437" s="72">
        <v>132195021</v>
      </c>
      <c r="B437" s="304" t="s">
        <v>1566</v>
      </c>
      <c r="C437" s="72"/>
      <c r="D437" s="72"/>
      <c r="E437" s="72"/>
      <c r="F437" s="72"/>
      <c r="G437" s="306"/>
      <c r="H437" s="306"/>
      <c r="I437" s="72">
        <v>6124</v>
      </c>
      <c r="J437" s="72">
        <v>6574</v>
      </c>
      <c r="K437" s="258">
        <f t="shared" si="94"/>
        <v>456</v>
      </c>
      <c r="L437" s="258">
        <f t="shared" si="83"/>
        <v>12790</v>
      </c>
      <c r="M437" s="315">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8"/>
      <c r="AF437" s="309" t="s">
        <v>1130</v>
      </c>
      <c r="AG437" s="7" t="s">
        <v>1130</v>
      </c>
      <c r="AH437" s="72" t="s">
        <v>708</v>
      </c>
      <c r="AI437" s="7" t="s">
        <v>1130</v>
      </c>
      <c r="AJ437" s="7" t="s">
        <v>1130</v>
      </c>
      <c r="AK437" s="7" t="s">
        <v>1130</v>
      </c>
      <c r="AL437" s="7">
        <v>7480</v>
      </c>
      <c r="AM437" s="255">
        <v>24169.89</v>
      </c>
      <c r="AN437" s="258">
        <v>56</v>
      </c>
      <c r="AO437" s="306">
        <v>72</v>
      </c>
      <c r="AP437" s="306" t="str">
        <f t="shared" si="86"/>
        <v>FLOW</v>
      </c>
      <c r="AQ437" s="306"/>
      <c r="AR437" s="306"/>
      <c r="AS437" s="306"/>
      <c r="AT437" s="306"/>
      <c r="AU437" s="72" t="s">
        <v>944</v>
      </c>
      <c r="AV437" s="310" t="s">
        <v>1675</v>
      </c>
      <c r="AW437" s="304" t="s">
        <v>660</v>
      </c>
      <c r="AX437" s="311">
        <v>44764</v>
      </c>
      <c r="AY437" s="72">
        <v>48</v>
      </c>
      <c r="AZ437" s="72" t="s">
        <v>1743</v>
      </c>
      <c r="BA437" s="7" t="s">
        <v>3513</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1128</v>
      </c>
      <c r="EU437" s="7" t="s">
        <v>2763</v>
      </c>
      <c r="EV437" s="7" t="s">
        <v>1111</v>
      </c>
      <c r="EW437" s="7" t="s">
        <v>1809</v>
      </c>
      <c r="EX437" s="183" t="s">
        <v>1983</v>
      </c>
      <c r="EY437" s="313">
        <v>46178</v>
      </c>
      <c r="EZ437" s="313"/>
      <c r="FA437" s="183"/>
      <c r="FB437" s="313"/>
      <c r="FC437" s="7" t="s">
        <v>3624</v>
      </c>
      <c r="FD437" s="7" t="s">
        <v>3085</v>
      </c>
      <c r="FE437" s="7">
        <f t="shared" si="89"/>
        <v>456</v>
      </c>
      <c r="FF437" s="72">
        <f t="shared" si="90"/>
        <v>12790</v>
      </c>
      <c r="FG437" t="s">
        <v>3516</v>
      </c>
    </row>
    <row r="438" spans="1:163" ht="17.25">
      <c r="A438" s="72">
        <v>458787050</v>
      </c>
      <c r="B438" s="304" t="s">
        <v>576</v>
      </c>
      <c r="C438" s="72" t="s">
        <v>1776</v>
      </c>
      <c r="D438" s="72" t="s">
        <v>1801</v>
      </c>
      <c r="E438" s="72">
        <v>7303</v>
      </c>
      <c r="F438" s="72"/>
      <c r="G438" s="306"/>
      <c r="H438" s="306"/>
      <c r="I438" s="72">
        <v>3668</v>
      </c>
      <c r="J438" s="72">
        <v>18456</v>
      </c>
      <c r="K438" s="258">
        <f t="shared" si="94"/>
        <v>1448</v>
      </c>
      <c r="L438" s="258">
        <f t="shared" si="83"/>
        <v>14821</v>
      </c>
      <c r="M438" s="315">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8"/>
      <c r="AF438" s="309" t="s">
        <v>1798</v>
      </c>
      <c r="AG438" s="7" t="s">
        <v>1130</v>
      </c>
      <c r="AH438" s="72" t="s">
        <v>577</v>
      </c>
      <c r="AI438" s="7" t="s">
        <v>1130</v>
      </c>
      <c r="AJ438" s="7" t="s">
        <v>1130</v>
      </c>
      <c r="AK438" s="7" t="s">
        <v>1130</v>
      </c>
      <c r="AL438" s="7">
        <v>26088</v>
      </c>
      <c r="AM438" s="255">
        <v>24007</v>
      </c>
      <c r="AN438" s="258">
        <v>178</v>
      </c>
      <c r="AO438" s="306">
        <v>132</v>
      </c>
      <c r="AP438" s="306" t="str">
        <f t="shared" si="86"/>
        <v>STABLE</v>
      </c>
      <c r="AQ438" s="306"/>
      <c r="AR438" s="306"/>
      <c r="AS438" s="306"/>
      <c r="AT438" s="306"/>
      <c r="AU438" s="72" t="s">
        <v>944</v>
      </c>
      <c r="AV438" s="310" t="s">
        <v>578</v>
      </c>
      <c r="AW438" s="304" t="s">
        <v>102</v>
      </c>
      <c r="AX438" s="311">
        <v>45108</v>
      </c>
      <c r="AY438" s="72">
        <v>36</v>
      </c>
      <c r="AZ438" s="72" t="s">
        <v>1743</v>
      </c>
      <c r="BA438" s="7" t="s">
        <v>3513</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1119</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3516</v>
      </c>
    </row>
    <row r="439" spans="1:163" ht="17.25">
      <c r="A439" s="72">
        <v>459762372</v>
      </c>
      <c r="B439" s="304" t="s">
        <v>847</v>
      </c>
      <c r="C439" s="72"/>
      <c r="D439" s="72"/>
      <c r="E439" s="72"/>
      <c r="F439" s="72"/>
      <c r="G439" s="306"/>
      <c r="H439" s="306"/>
      <c r="I439" s="72">
        <v>3652</v>
      </c>
      <c r="J439" s="72">
        <v>10631</v>
      </c>
      <c r="K439" s="258">
        <f t="shared" si="94"/>
        <v>3870</v>
      </c>
      <c r="L439" s="258">
        <f t="shared" si="83"/>
        <v>15018</v>
      </c>
      <c r="M439" s="315">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8"/>
      <c r="AF439" s="309" t="s">
        <v>1798</v>
      </c>
      <c r="AG439" s="7" t="s">
        <v>1130</v>
      </c>
      <c r="AH439" s="72" t="s">
        <v>848</v>
      </c>
      <c r="AI439" s="7" t="s">
        <v>1130</v>
      </c>
      <c r="AJ439" s="7" t="s">
        <v>1130</v>
      </c>
      <c r="AK439" s="7" t="s">
        <v>1130</v>
      </c>
      <c r="AL439" s="7">
        <v>17024</v>
      </c>
      <c r="AM439" s="255">
        <v>23960.31</v>
      </c>
      <c r="AN439" s="258">
        <v>88</v>
      </c>
      <c r="AO439" s="306">
        <v>104</v>
      </c>
      <c r="AP439" s="306" t="str">
        <f t="shared" si="86"/>
        <v>FLOW</v>
      </c>
      <c r="AQ439" s="306"/>
      <c r="AR439" s="306"/>
      <c r="AS439" s="306"/>
      <c r="AT439" s="306"/>
      <c r="AU439" s="72" t="s">
        <v>944</v>
      </c>
      <c r="AV439" s="310" t="s">
        <v>849</v>
      </c>
      <c r="AW439" s="304" t="s">
        <v>99</v>
      </c>
      <c r="AX439" s="311">
        <v>45183</v>
      </c>
      <c r="AY439" s="72">
        <v>36</v>
      </c>
      <c r="AZ439" s="72" t="s">
        <v>1743</v>
      </c>
      <c r="BA439" s="7" t="s">
        <v>3514</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1112</v>
      </c>
      <c r="EU439" s="7" t="s">
        <v>2764</v>
      </c>
      <c r="EV439" s="7" t="s">
        <v>1111</v>
      </c>
      <c r="EW439" s="7" t="e">
        <v>#N/A</v>
      </c>
      <c r="EX439" s="183" t="e">
        <v>#N/A</v>
      </c>
      <c r="EY439" s="313" t="e">
        <v>#N/A</v>
      </c>
      <c r="EZ439" s="313"/>
      <c r="FA439" s="183"/>
      <c r="FB439" s="313"/>
      <c r="FC439" s="7"/>
      <c r="FD439" s="7" t="s">
        <v>3162</v>
      </c>
      <c r="FE439" s="7">
        <f t="shared" si="89"/>
        <v>3870</v>
      </c>
      <c r="FF439" s="72">
        <f t="shared" si="90"/>
        <v>15018</v>
      </c>
      <c r="FG439" t="s">
        <v>3517</v>
      </c>
    </row>
    <row r="440" spans="1:163" ht="17.25">
      <c r="A440" s="72">
        <v>461125158</v>
      </c>
      <c r="B440" s="304" t="s">
        <v>208</v>
      </c>
      <c r="C440" s="72"/>
      <c r="D440" s="72"/>
      <c r="E440" s="72"/>
      <c r="F440" s="72"/>
      <c r="G440" s="306"/>
      <c r="H440" s="306"/>
      <c r="I440" s="72">
        <v>3228</v>
      </c>
      <c r="J440" s="72">
        <v>2589</v>
      </c>
      <c r="K440" s="258">
        <f t="shared" si="94"/>
        <v>2679</v>
      </c>
      <c r="L440" s="258">
        <f t="shared" si="83"/>
        <v>5989</v>
      </c>
      <c r="M440" s="307">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8"/>
      <c r="AF440" s="309" t="s">
        <v>1130</v>
      </c>
      <c r="AG440" s="7" t="s">
        <v>1130</v>
      </c>
      <c r="AH440" s="72" t="s">
        <v>203</v>
      </c>
      <c r="AI440" s="7" t="s">
        <v>1130</v>
      </c>
      <c r="AJ440" s="7" t="s">
        <v>1130</v>
      </c>
      <c r="AK440" s="7" t="s">
        <v>1130</v>
      </c>
      <c r="AL440" s="7">
        <v>2679</v>
      </c>
      <c r="AM440" s="255">
        <v>23731.38</v>
      </c>
      <c r="AN440" s="258">
        <v>27</v>
      </c>
      <c r="AO440" s="306">
        <v>43</v>
      </c>
      <c r="AP440" s="306" t="s">
        <v>1281</v>
      </c>
      <c r="AQ440" s="306"/>
      <c r="AR440" s="306"/>
      <c r="AS440" s="306"/>
      <c r="AT440" s="306"/>
      <c r="AU440" s="72" t="s">
        <v>1794</v>
      </c>
      <c r="AV440" s="310" t="s">
        <v>209</v>
      </c>
      <c r="AW440" s="304" t="s">
        <v>210</v>
      </c>
      <c r="AX440" s="311">
        <v>45274</v>
      </c>
      <c r="AY440" s="72">
        <v>36</v>
      </c>
      <c r="AZ440" s="72" t="s">
        <v>1743</v>
      </c>
      <c r="BA440" s="7" t="s">
        <v>3513</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1124</v>
      </c>
      <c r="EU440" s="7" t="s">
        <v>2765</v>
      </c>
      <c r="EV440" s="7" t="s">
        <v>1111</v>
      </c>
      <c r="EW440" s="7" t="s">
        <v>1802</v>
      </c>
      <c r="EX440" s="183" t="s">
        <v>1984</v>
      </c>
      <c r="EY440" s="313">
        <v>46176</v>
      </c>
      <c r="EZ440" s="313"/>
      <c r="FA440" s="183"/>
      <c r="FB440" s="313"/>
      <c r="FC440" s="7"/>
      <c r="FD440" s="7" t="s">
        <v>3353</v>
      </c>
      <c r="FE440" s="7">
        <f t="shared" si="89"/>
        <v>2679</v>
      </c>
      <c r="FF440" s="72">
        <f t="shared" si="90"/>
        <v>5989</v>
      </c>
      <c r="FG440" t="s">
        <v>3516</v>
      </c>
    </row>
    <row r="441" spans="1:163" ht="17.25">
      <c r="A441" s="72">
        <v>465574833</v>
      </c>
      <c r="B441" s="304" t="s">
        <v>1003</v>
      </c>
      <c r="C441" s="72" t="s">
        <v>1776</v>
      </c>
      <c r="D441" s="72" t="s">
        <v>1790</v>
      </c>
      <c r="E441" s="72">
        <v>5048</v>
      </c>
      <c r="F441" s="72"/>
      <c r="G441" s="306"/>
      <c r="H441" s="306"/>
      <c r="I441" s="72">
        <v>9114</v>
      </c>
      <c r="J441" s="72">
        <v>24143.99</v>
      </c>
      <c r="K441" s="258">
        <f t="shared" si="94"/>
        <v>-9808.0099999999948</v>
      </c>
      <c r="L441" s="258">
        <f t="shared" si="83"/>
        <v>31140.990000000005</v>
      </c>
      <c r="M441" s="315">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8"/>
      <c r="AF441" s="309" t="s">
        <v>1798</v>
      </c>
      <c r="AG441" s="7" t="s">
        <v>1130</v>
      </c>
      <c r="AH441" s="72" t="s">
        <v>330</v>
      </c>
      <c r="AI441" s="7" t="s">
        <v>1130</v>
      </c>
      <c r="AJ441" s="7" t="s">
        <v>1130</v>
      </c>
      <c r="AK441" s="7" t="s">
        <v>1130</v>
      </c>
      <c r="AL441" s="7">
        <v>32047.99</v>
      </c>
      <c r="AM441" s="255">
        <v>23675.99</v>
      </c>
      <c r="AN441" s="258">
        <v>147</v>
      </c>
      <c r="AO441" s="306">
        <v>163</v>
      </c>
      <c r="AP441" s="306" t="str">
        <f t="shared" si="86"/>
        <v>FLOW</v>
      </c>
      <c r="AQ441" s="306"/>
      <c r="AR441" s="306"/>
      <c r="AS441" s="306"/>
      <c r="AT441" s="306"/>
      <c r="AU441" s="72" t="s">
        <v>944</v>
      </c>
      <c r="AV441" s="310" t="s">
        <v>1071</v>
      </c>
      <c r="AW441" s="304" t="s">
        <v>130</v>
      </c>
      <c r="AX441" s="311">
        <v>45713</v>
      </c>
      <c r="AY441" s="72">
        <v>12</v>
      </c>
      <c r="AZ441" s="72" t="s">
        <v>1743</v>
      </c>
      <c r="BA441" s="7" t="s">
        <v>3514</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1118</v>
      </c>
      <c r="EU441" s="7" t="s">
        <v>2766</v>
      </c>
      <c r="EV441" s="7" t="s">
        <v>1111</v>
      </c>
      <c r="EW441" s="7" t="s">
        <v>1821</v>
      </c>
      <c r="EX441" s="183" t="s">
        <v>1971</v>
      </c>
      <c r="EY441" s="313">
        <v>46178</v>
      </c>
      <c r="EZ441" s="313"/>
      <c r="FA441" s="183"/>
      <c r="FB441" s="313"/>
      <c r="FC441" s="7"/>
      <c r="FD441" s="7" t="s">
        <v>3354</v>
      </c>
      <c r="FE441" s="7">
        <f t="shared" si="89"/>
        <v>-9808.0099999999948</v>
      </c>
      <c r="FF441" s="72">
        <f t="shared" si="90"/>
        <v>36188.990000000005</v>
      </c>
      <c r="FG441" t="s">
        <v>3516</v>
      </c>
    </row>
    <row r="442" spans="1:163" ht="17.25">
      <c r="A442" s="72">
        <v>454743569</v>
      </c>
      <c r="B442" s="304" t="s">
        <v>763</v>
      </c>
      <c r="C442" s="72"/>
      <c r="D442" s="72"/>
      <c r="E442" s="72"/>
      <c r="F442" s="72"/>
      <c r="G442" s="306"/>
      <c r="H442" s="306"/>
      <c r="I442" s="72">
        <v>2833</v>
      </c>
      <c r="J442" s="72">
        <v>14164</v>
      </c>
      <c r="K442" s="258">
        <f t="shared" si="94"/>
        <v>3301</v>
      </c>
      <c r="L442" s="258">
        <f t="shared" si="83"/>
        <v>17699</v>
      </c>
      <c r="M442" s="315">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3508</v>
      </c>
      <c r="AC442" s="72"/>
      <c r="AD442" s="72" t="s">
        <v>3023</v>
      </c>
      <c r="AE442" s="308"/>
      <c r="AF442" s="309" t="s">
        <v>1798</v>
      </c>
      <c r="AG442" s="7" t="s">
        <v>1130</v>
      </c>
      <c r="AH442" s="72" t="s">
        <v>758</v>
      </c>
      <c r="AI442" s="7" t="s">
        <v>1130</v>
      </c>
      <c r="AJ442" s="7" t="s">
        <v>1130</v>
      </c>
      <c r="AK442" s="7" t="s">
        <v>1130</v>
      </c>
      <c r="AL442" s="7">
        <v>17313</v>
      </c>
      <c r="AM442" s="255">
        <v>23515.41</v>
      </c>
      <c r="AN442" s="258">
        <v>147</v>
      </c>
      <c r="AO442" s="306">
        <v>163</v>
      </c>
      <c r="AP442" s="306" t="str">
        <f t="shared" si="86"/>
        <v>FLOW</v>
      </c>
      <c r="AQ442" s="306"/>
      <c r="AR442" s="306"/>
      <c r="AS442" s="306"/>
      <c r="AT442" s="306"/>
      <c r="AU442" s="72" t="s">
        <v>944</v>
      </c>
      <c r="AV442" s="310" t="s">
        <v>764</v>
      </c>
      <c r="AW442" s="304" t="s">
        <v>99</v>
      </c>
      <c r="AX442" s="311">
        <v>44823</v>
      </c>
      <c r="AY442" s="72">
        <v>48</v>
      </c>
      <c r="AZ442" s="72" t="s">
        <v>1743</v>
      </c>
      <c r="BA442" s="7" t="s">
        <v>3514</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1121</v>
      </c>
      <c r="EU442" s="7" t="s">
        <v>2767</v>
      </c>
      <c r="EV442" s="7" t="s">
        <v>1111</v>
      </c>
      <c r="EW442" s="7" t="s">
        <v>1804</v>
      </c>
      <c r="EX442" s="183" t="s">
        <v>1812</v>
      </c>
      <c r="EY442" s="313">
        <v>46177</v>
      </c>
      <c r="EZ442" s="313"/>
      <c r="FA442" s="183"/>
      <c r="FB442" s="313"/>
      <c r="FC442" s="7"/>
      <c r="FD442" s="7" t="s">
        <v>3310</v>
      </c>
      <c r="FE442" s="7">
        <f t="shared" si="89"/>
        <v>3301</v>
      </c>
      <c r="FF442" s="72">
        <f t="shared" si="90"/>
        <v>17699</v>
      </c>
      <c r="FG442" t="s">
        <v>3516</v>
      </c>
    </row>
    <row r="443" spans="1:163" ht="17.25">
      <c r="A443" s="72">
        <v>460434530</v>
      </c>
      <c r="B443" s="304" t="s">
        <v>1567</v>
      </c>
      <c r="C443" s="72"/>
      <c r="D443" s="72"/>
      <c r="E443" s="72"/>
      <c r="F443" s="72"/>
      <c r="G443" s="306"/>
      <c r="H443" s="306" t="s">
        <v>2350</v>
      </c>
      <c r="I443" s="72">
        <v>3537</v>
      </c>
      <c r="J443" s="72">
        <v>3537</v>
      </c>
      <c r="K443" s="258">
        <f t="shared" si="94"/>
        <v>3612</v>
      </c>
      <c r="L443" s="258">
        <f t="shared" si="83"/>
        <v>7196</v>
      </c>
      <c r="M443" s="315">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8"/>
      <c r="AF443" s="309" t="s">
        <v>1130</v>
      </c>
      <c r="AG443" s="7" t="s">
        <v>1130</v>
      </c>
      <c r="AH443" s="72" t="s">
        <v>1752</v>
      </c>
      <c r="AI443" s="7" t="s">
        <v>1130</v>
      </c>
      <c r="AJ443" s="7" t="s">
        <v>1130</v>
      </c>
      <c r="AK443" s="7" t="s">
        <v>1130</v>
      </c>
      <c r="AL443" s="7">
        <v>5862</v>
      </c>
      <c r="AM443" s="255">
        <v>23491</v>
      </c>
      <c r="AN443" s="258">
        <v>57</v>
      </c>
      <c r="AO443" s="306">
        <v>43</v>
      </c>
      <c r="AP443" s="306" t="str">
        <f t="shared" si="86"/>
        <v>STABLE</v>
      </c>
      <c r="AQ443" s="306"/>
      <c r="AR443" s="306"/>
      <c r="AS443" s="306"/>
      <c r="AT443" s="306"/>
      <c r="AU443" s="72" t="s">
        <v>1794</v>
      </c>
      <c r="AV443" s="310" t="s">
        <v>1676</v>
      </c>
      <c r="AW443" s="304" t="s">
        <v>234</v>
      </c>
      <c r="AX443" s="311">
        <v>45232</v>
      </c>
      <c r="AY443" s="72">
        <v>36</v>
      </c>
      <c r="AZ443" s="72" t="s">
        <v>1743</v>
      </c>
      <c r="BA443" s="7" t="s">
        <v>3514</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1118</v>
      </c>
      <c r="EU443" s="7" t="s">
        <v>2768</v>
      </c>
      <c r="EV443" s="7" t="s">
        <v>1111</v>
      </c>
      <c r="EW443" s="7" t="e">
        <v>#N/A</v>
      </c>
      <c r="EX443" s="183" t="e">
        <v>#N/A</v>
      </c>
      <c r="EY443" s="313" t="e">
        <v>#N/A</v>
      </c>
      <c r="EZ443" s="313"/>
      <c r="FA443" s="183"/>
      <c r="FB443" s="313"/>
      <c r="FC443" s="7"/>
      <c r="FD443" s="7" t="s">
        <v>3355</v>
      </c>
      <c r="FE443" s="7">
        <f t="shared" si="89"/>
        <v>3612</v>
      </c>
      <c r="FF443" s="72">
        <f t="shared" si="90"/>
        <v>7196</v>
      </c>
      <c r="FG443" t="s">
        <v>3517</v>
      </c>
    </row>
    <row r="444" spans="1:163" ht="17.25">
      <c r="A444" s="72">
        <v>460858883</v>
      </c>
      <c r="B444" s="304" t="s">
        <v>312</v>
      </c>
      <c r="C444" s="72" t="s">
        <v>1776</v>
      </c>
      <c r="D444" s="72" t="s">
        <v>1788</v>
      </c>
      <c r="E444" s="72">
        <v>3155</v>
      </c>
      <c r="F444" s="72"/>
      <c r="G444" s="306"/>
      <c r="H444" s="306" t="s">
        <v>2350</v>
      </c>
      <c r="I444" s="72">
        <v>3104</v>
      </c>
      <c r="J444" s="72">
        <v>3097.78</v>
      </c>
      <c r="K444" s="258">
        <f t="shared" si="94"/>
        <v>3145.78</v>
      </c>
      <c r="L444" s="258">
        <f t="shared" si="83"/>
        <v>3129.7800000000007</v>
      </c>
      <c r="M444" s="307">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8"/>
      <c r="AF444" s="309" t="s">
        <v>1130</v>
      </c>
      <c r="AG444" s="7" t="s">
        <v>1130</v>
      </c>
      <c r="AH444" s="72" t="s">
        <v>313</v>
      </c>
      <c r="AI444" s="7" t="s">
        <v>1130</v>
      </c>
      <c r="AJ444" s="7" t="s">
        <v>1130</v>
      </c>
      <c r="AK444" s="7" t="s">
        <v>1130</v>
      </c>
      <c r="AL444" s="7">
        <v>9195.7800000000007</v>
      </c>
      <c r="AM444" s="255">
        <v>23192</v>
      </c>
      <c r="AN444" s="258">
        <v>27</v>
      </c>
      <c r="AO444" s="306">
        <v>12</v>
      </c>
      <c r="AP444" s="306" t="str">
        <f t="shared" si="86"/>
        <v>STABLE</v>
      </c>
      <c r="AQ444" s="306"/>
      <c r="AR444" s="306"/>
      <c r="AS444" s="306"/>
      <c r="AT444" s="306"/>
      <c r="AU444" s="72" t="s">
        <v>1794</v>
      </c>
      <c r="AV444" s="310" t="s">
        <v>314</v>
      </c>
      <c r="AW444" s="304" t="s">
        <v>99</v>
      </c>
      <c r="AX444" s="311">
        <v>45253</v>
      </c>
      <c r="AY444" s="72">
        <v>36</v>
      </c>
      <c r="AZ444" s="72" t="s">
        <v>1743</v>
      </c>
      <c r="BA444" s="7" t="s">
        <v>3514</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1121</v>
      </c>
      <c r="EU444" s="7" t="s">
        <v>2769</v>
      </c>
      <c r="EV444" s="7" t="s">
        <v>1111</v>
      </c>
      <c r="EW444" s="7" t="s">
        <v>1807</v>
      </c>
      <c r="EX444" s="183" t="s">
        <v>1846</v>
      </c>
      <c r="EY444" s="313">
        <v>46186</v>
      </c>
      <c r="EZ444" s="313"/>
      <c r="FA444" s="183"/>
      <c r="FB444" s="313"/>
      <c r="FC444" s="7"/>
      <c r="FD444" s="7" t="s">
        <v>3356</v>
      </c>
      <c r="FE444" s="7">
        <f t="shared" si="89"/>
        <v>3145.78</v>
      </c>
      <c r="FF444" s="72">
        <f t="shared" si="90"/>
        <v>6284.7800000000007</v>
      </c>
      <c r="FG444" t="s">
        <v>3516</v>
      </c>
    </row>
    <row r="445" spans="1:163" ht="17.25">
      <c r="A445" s="72">
        <v>460234987</v>
      </c>
      <c r="B445" s="304" t="s">
        <v>3030</v>
      </c>
      <c r="C445" s="72"/>
      <c r="D445" s="72"/>
      <c r="E445" s="72"/>
      <c r="F445" s="72"/>
      <c r="G445" s="306"/>
      <c r="H445" s="306"/>
      <c r="I445" s="72">
        <v>3479</v>
      </c>
      <c r="J445" s="72">
        <v>3479</v>
      </c>
      <c r="K445" s="258">
        <f t="shared" si="94"/>
        <v>3497</v>
      </c>
      <c r="L445" s="258">
        <f t="shared" si="83"/>
        <v>6958</v>
      </c>
      <c r="M445" s="307">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8"/>
      <c r="AF445" s="309"/>
      <c r="AG445" s="7"/>
      <c r="AH445" s="72" t="s">
        <v>3032</v>
      </c>
      <c r="AI445" s="7"/>
      <c r="AJ445" s="7"/>
      <c r="AK445" s="7"/>
      <c r="AL445" s="7">
        <v>3947</v>
      </c>
      <c r="AM445" s="255">
        <v>23028</v>
      </c>
      <c r="AN445" s="258">
        <v>27</v>
      </c>
      <c r="AO445" s="306">
        <v>43</v>
      </c>
      <c r="AP445" s="306" t="str">
        <f t="shared" si="86"/>
        <v>FLOW</v>
      </c>
      <c r="AQ445" s="306"/>
      <c r="AR445" s="306"/>
      <c r="AS445" s="306"/>
      <c r="AT445" s="306"/>
      <c r="AU445" s="72" t="s">
        <v>1130</v>
      </c>
      <c r="AV445" s="310" t="s">
        <v>3036</v>
      </c>
      <c r="AW445" s="304" t="s">
        <v>210</v>
      </c>
      <c r="AX445" s="311">
        <v>45220</v>
      </c>
      <c r="AY445" s="72">
        <v>36</v>
      </c>
      <c r="AZ445" s="72" t="s">
        <v>2058</v>
      </c>
      <c r="BA445" s="7" t="s">
        <v>3514</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1126</v>
      </c>
      <c r="EU445" s="7" t="e">
        <v>#N/A</v>
      </c>
      <c r="EV445" s="7" t="e">
        <v>#N/A</v>
      </c>
      <c r="EW445" s="7" t="e">
        <v>#N/A</v>
      </c>
      <c r="EX445" s="183" t="e">
        <v>#N/A</v>
      </c>
      <c r="EY445" s="313" t="e">
        <v>#N/A</v>
      </c>
      <c r="EZ445" s="313"/>
      <c r="FA445" s="183"/>
      <c r="FB445" s="313"/>
      <c r="FC445" s="7"/>
      <c r="FD445" s="7">
        <v>0</v>
      </c>
      <c r="FE445" s="7">
        <f t="shared" si="89"/>
        <v>3497</v>
      </c>
      <c r="FF445" s="72">
        <f t="shared" si="90"/>
        <v>6958</v>
      </c>
      <c r="FG445" t="s">
        <v>3517</v>
      </c>
    </row>
    <row r="446" spans="1:163" ht="17.25">
      <c r="A446" s="72">
        <v>464448758</v>
      </c>
      <c r="B446" s="304" t="s">
        <v>2101</v>
      </c>
      <c r="C446" s="72"/>
      <c r="D446" s="72"/>
      <c r="E446" s="72"/>
      <c r="F446" s="72"/>
      <c r="G446" s="306"/>
      <c r="H446" s="306"/>
      <c r="I446" s="72">
        <v>3489</v>
      </c>
      <c r="J446" s="72">
        <v>3489</v>
      </c>
      <c r="K446" s="258">
        <f t="shared" si="94"/>
        <v>3544</v>
      </c>
      <c r="L446" s="258">
        <f t="shared" si="83"/>
        <v>7088</v>
      </c>
      <c r="M446" s="307">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8"/>
      <c r="AF446" s="309"/>
      <c r="AG446" s="7"/>
      <c r="AH446" s="72" t="s">
        <v>349</v>
      </c>
      <c r="AI446" s="7"/>
      <c r="AJ446" s="7"/>
      <c r="AK446" s="7"/>
      <c r="AL446" s="7">
        <v>3994.43</v>
      </c>
      <c r="AM446" s="255">
        <v>22956</v>
      </c>
      <c r="AN446" s="258">
        <v>27</v>
      </c>
      <c r="AO446" s="306">
        <v>43</v>
      </c>
      <c r="AP446" s="306" t="str">
        <f t="shared" si="86"/>
        <v>FLOW</v>
      </c>
      <c r="AQ446" s="306"/>
      <c r="AR446" s="306"/>
      <c r="AS446" s="306"/>
      <c r="AT446" s="306"/>
      <c r="AU446" s="72" t="s">
        <v>1130</v>
      </c>
      <c r="AV446" s="310" t="s">
        <v>2246</v>
      </c>
      <c r="AW446" s="304" t="s">
        <v>178</v>
      </c>
      <c r="AX446" s="311">
        <v>45591</v>
      </c>
      <c r="AY446" s="72">
        <v>24</v>
      </c>
      <c r="AZ446" s="72" t="s">
        <v>2058</v>
      </c>
      <c r="BA446" s="7" t="s">
        <v>3513</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1127</v>
      </c>
      <c r="EU446" s="7" t="s">
        <v>2770</v>
      </c>
      <c r="EV446" s="7" t="s">
        <v>1111</v>
      </c>
      <c r="EW446" s="7" t="s">
        <v>1809</v>
      </c>
      <c r="EX446" s="183" t="s">
        <v>1852</v>
      </c>
      <c r="EY446" s="313">
        <v>46184</v>
      </c>
      <c r="EZ446" s="313"/>
      <c r="FA446" s="183"/>
      <c r="FB446" s="313"/>
      <c r="FC446" s="7"/>
      <c r="FD446" s="7" t="s">
        <v>3118</v>
      </c>
      <c r="FE446" s="7">
        <f t="shared" si="89"/>
        <v>3544</v>
      </c>
      <c r="FF446" s="72">
        <f t="shared" si="90"/>
        <v>7088</v>
      </c>
      <c r="FG446" t="s">
        <v>3516</v>
      </c>
    </row>
    <row r="447" spans="1:163" ht="17.25">
      <c r="A447" s="72">
        <v>462841404</v>
      </c>
      <c r="B447" s="304" t="s">
        <v>1433</v>
      </c>
      <c r="C447" s="72"/>
      <c r="D447" s="72"/>
      <c r="E447" s="72"/>
      <c r="F447" s="72"/>
      <c r="G447" s="306"/>
      <c r="H447" s="306"/>
      <c r="I447" s="72">
        <v>11637</v>
      </c>
      <c r="J447" s="72">
        <v>23274</v>
      </c>
      <c r="K447" s="258">
        <f t="shared" si="94"/>
        <v>11817</v>
      </c>
      <c r="L447" s="258">
        <f t="shared" si="83"/>
        <v>35372</v>
      </c>
      <c r="M447" s="315">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3505</v>
      </c>
      <c r="AC447" s="72"/>
      <c r="AD447" s="72"/>
      <c r="AE447" s="308"/>
      <c r="AF447" s="309" t="s">
        <v>1130</v>
      </c>
      <c r="AG447" s="7" t="s">
        <v>1130</v>
      </c>
      <c r="AH447" s="72" t="s">
        <v>722</v>
      </c>
      <c r="AI447" s="7" t="s">
        <v>1130</v>
      </c>
      <c r="AJ447" s="7" t="s">
        <v>1130</v>
      </c>
      <c r="AK447" s="7" t="s">
        <v>1130</v>
      </c>
      <c r="AL447" s="7">
        <v>24354</v>
      </c>
      <c r="AM447" s="255">
        <v>22860</v>
      </c>
      <c r="AN447" s="258">
        <v>57</v>
      </c>
      <c r="AO447" s="306">
        <v>73</v>
      </c>
      <c r="AP447" s="306" t="str">
        <f t="shared" si="86"/>
        <v>FLOW</v>
      </c>
      <c r="AQ447" s="306"/>
      <c r="AR447" s="306"/>
      <c r="AS447" s="306"/>
      <c r="AT447" s="306"/>
      <c r="AU447" s="72" t="s">
        <v>1794</v>
      </c>
      <c r="AV447" s="310" t="s">
        <v>1434</v>
      </c>
      <c r="AW447" s="304" t="s">
        <v>207</v>
      </c>
      <c r="AX447" s="311">
        <v>45421</v>
      </c>
      <c r="AY447" s="72">
        <v>24</v>
      </c>
      <c r="AZ447" s="72" t="s">
        <v>1743</v>
      </c>
      <c r="BA447" s="7" t="s">
        <v>3513</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1119</v>
      </c>
      <c r="EU447" s="7" t="s">
        <v>2771</v>
      </c>
      <c r="EV447" s="7" t="s">
        <v>1111</v>
      </c>
      <c r="EW447" s="7" t="s">
        <v>1802</v>
      </c>
      <c r="EX447" s="183" t="s">
        <v>1896</v>
      </c>
      <c r="EY447" s="313">
        <v>46179</v>
      </c>
      <c r="EZ447" s="313"/>
      <c r="FA447" s="183"/>
      <c r="FB447" s="313"/>
      <c r="FC447" s="7"/>
      <c r="FD447" s="7" t="s">
        <v>3357</v>
      </c>
      <c r="FE447" s="7">
        <f t="shared" si="89"/>
        <v>11817</v>
      </c>
      <c r="FF447" s="72">
        <f t="shared" si="90"/>
        <v>35372</v>
      </c>
      <c r="FG447" t="s">
        <v>3516</v>
      </c>
    </row>
    <row r="448" spans="1:163" ht="17.25">
      <c r="A448" s="72">
        <v>460465980</v>
      </c>
      <c r="B448" s="304" t="s">
        <v>286</v>
      </c>
      <c r="C448" s="72"/>
      <c r="D448" s="72"/>
      <c r="E448" s="72"/>
      <c r="F448" s="72"/>
      <c r="G448" s="306"/>
      <c r="H448" s="306" t="s">
        <v>2350</v>
      </c>
      <c r="I448" s="72">
        <v>2751</v>
      </c>
      <c r="J448" s="72">
        <v>7943</v>
      </c>
      <c r="K448" s="258">
        <f t="shared" si="94"/>
        <v>2865</v>
      </c>
      <c r="L448" s="258">
        <f t="shared" ref="L448:L511" si="95">FF448-E448</f>
        <v>11164</v>
      </c>
      <c r="M448" s="315">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8"/>
      <c r="AF448" s="309" t="s">
        <v>1798</v>
      </c>
      <c r="AG448" s="7" t="s">
        <v>1130</v>
      </c>
      <c r="AH448" s="72" t="s">
        <v>284</v>
      </c>
      <c r="AI448" s="7" t="s">
        <v>1130</v>
      </c>
      <c r="AJ448" s="7" t="s">
        <v>1130</v>
      </c>
      <c r="AK448" s="7" t="s">
        <v>1130</v>
      </c>
      <c r="AL448" s="7">
        <v>12867</v>
      </c>
      <c r="AM448" s="255">
        <v>22724</v>
      </c>
      <c r="AN448" s="258">
        <v>88</v>
      </c>
      <c r="AO448" s="306">
        <v>73</v>
      </c>
      <c r="AP448" s="306" t="str">
        <f t="shared" ref="AP448:AP511" si="98">IF(AO448=0,"RB",IF(AO448&lt;AN448,"STABLE",IF(AO448&gt;AN448,"FLOW","SAME")))</f>
        <v>STABLE</v>
      </c>
      <c r="AQ448" s="306"/>
      <c r="AR448" s="306"/>
      <c r="AS448" s="306"/>
      <c r="AT448" s="306"/>
      <c r="AU448" s="72" t="s">
        <v>944</v>
      </c>
      <c r="AV448" s="310" t="s">
        <v>287</v>
      </c>
      <c r="AW448" s="304" t="s">
        <v>51</v>
      </c>
      <c r="AX448" s="311">
        <v>45234</v>
      </c>
      <c r="AY448" s="72">
        <v>36</v>
      </c>
      <c r="AZ448" s="72" t="s">
        <v>1743</v>
      </c>
      <c r="BA448" s="7" t="s">
        <v>3514</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3">
        <v>46177</v>
      </c>
      <c r="EZ448" s="313"/>
      <c r="FA448" s="183"/>
      <c r="FB448" s="313"/>
      <c r="FC448" s="7"/>
      <c r="FD448" s="7" t="s">
        <v>3358</v>
      </c>
      <c r="FE448" s="7">
        <f t="shared" si="89"/>
        <v>2865</v>
      </c>
      <c r="FF448" s="72">
        <f t="shared" si="90"/>
        <v>11164</v>
      </c>
      <c r="FG448" t="s">
        <v>3516</v>
      </c>
    </row>
    <row r="449" spans="1:163" ht="17.25">
      <c r="A449" s="72">
        <v>464549996</v>
      </c>
      <c r="B449" s="304" t="s">
        <v>2120</v>
      </c>
      <c r="C449" s="72" t="s">
        <v>1776</v>
      </c>
      <c r="D449" s="72" t="s">
        <v>3018</v>
      </c>
      <c r="E449" s="72">
        <v>3645</v>
      </c>
      <c r="F449" s="72"/>
      <c r="G449" s="306"/>
      <c r="H449" s="306"/>
      <c r="I449" s="72">
        <v>3500</v>
      </c>
      <c r="J449" s="72">
        <v>3500</v>
      </c>
      <c r="K449" s="258">
        <f t="shared" si="94"/>
        <v>3576</v>
      </c>
      <c r="L449" s="258">
        <f t="shared" si="95"/>
        <v>3424</v>
      </c>
      <c r="M449" s="307">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8"/>
      <c r="AF449" s="309"/>
      <c r="AG449" s="7"/>
      <c r="AH449" s="72" t="s">
        <v>577</v>
      </c>
      <c r="AI449" s="7"/>
      <c r="AJ449" s="7"/>
      <c r="AK449" s="7"/>
      <c r="AL449" s="7">
        <v>9635</v>
      </c>
      <c r="AM449" s="255">
        <v>22688</v>
      </c>
      <c r="AN449" s="258">
        <v>27</v>
      </c>
      <c r="AO449" s="306">
        <v>12</v>
      </c>
      <c r="AP449" s="306" t="str">
        <f t="shared" si="98"/>
        <v>STABLE</v>
      </c>
      <c r="AQ449" s="306"/>
      <c r="AR449" s="306"/>
      <c r="AS449" s="306"/>
      <c r="AT449" s="306"/>
      <c r="AU449" s="72" t="s">
        <v>1130</v>
      </c>
      <c r="AV449" s="310" t="s">
        <v>2264</v>
      </c>
      <c r="AW449" s="304" t="s">
        <v>87</v>
      </c>
      <c r="AX449" s="311">
        <v>45600</v>
      </c>
      <c r="AY449" s="72">
        <v>24</v>
      </c>
      <c r="AZ449" s="72" t="s">
        <v>2058</v>
      </c>
      <c r="BA449" s="7" t="s">
        <v>3513</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1124</v>
      </c>
      <c r="EU449" s="7" t="s">
        <v>2773</v>
      </c>
      <c r="EV449" s="7" t="s">
        <v>1111</v>
      </c>
      <c r="EW449" s="7" t="s">
        <v>1830</v>
      </c>
      <c r="EX449" s="183" t="s">
        <v>3597</v>
      </c>
      <c r="EY449" s="313">
        <v>46185</v>
      </c>
      <c r="EZ449" s="313"/>
      <c r="FA449" s="183"/>
      <c r="FB449" s="313"/>
      <c r="FC449" s="7"/>
      <c r="FD449" s="7" t="s">
        <v>3359</v>
      </c>
      <c r="FE449" s="7">
        <f t="shared" ref="FE449:FE512" si="101">IF((J449+R449)&lt;=I449+R449,(J449+R449),((I449-(I449*(M449+1)-(I449+J449)))+R449))</f>
        <v>3576</v>
      </c>
      <c r="FF449" s="72">
        <f t="shared" ref="FF449:FF512" si="102">I449+J449+FD449</f>
        <v>7069</v>
      </c>
      <c r="FG449" t="s">
        <v>3516</v>
      </c>
    </row>
    <row r="450" spans="1:163" ht="17.25">
      <c r="A450" s="72">
        <v>460718163</v>
      </c>
      <c r="B450" s="304" t="s">
        <v>1568</v>
      </c>
      <c r="C450" s="72"/>
      <c r="D450" s="72"/>
      <c r="E450" s="72"/>
      <c r="F450" s="72"/>
      <c r="G450" s="306"/>
      <c r="H450" s="306"/>
      <c r="I450" s="72">
        <v>3434</v>
      </c>
      <c r="J450" s="72">
        <v>3434</v>
      </c>
      <c r="K450" s="258">
        <f t="shared" si="94"/>
        <v>3482</v>
      </c>
      <c r="L450" s="258">
        <f t="shared" si="95"/>
        <v>6976</v>
      </c>
      <c r="M450" s="307">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3505</v>
      </c>
      <c r="AC450" s="72"/>
      <c r="AD450" s="72" t="s">
        <v>3020</v>
      </c>
      <c r="AE450" s="308"/>
      <c r="AF450" s="309" t="s">
        <v>1130</v>
      </c>
      <c r="AG450" s="7" t="s">
        <v>1130</v>
      </c>
      <c r="AH450" s="72" t="s">
        <v>781</v>
      </c>
      <c r="AI450" s="7" t="s">
        <v>1130</v>
      </c>
      <c r="AJ450" s="7" t="s">
        <v>1130</v>
      </c>
      <c r="AK450" s="7" t="s">
        <v>1130</v>
      </c>
      <c r="AL450" s="7">
        <v>8834</v>
      </c>
      <c r="AM450" s="255">
        <v>22440.53</v>
      </c>
      <c r="AN450" s="258">
        <v>27</v>
      </c>
      <c r="AO450" s="306">
        <v>43</v>
      </c>
      <c r="AP450" s="306" t="str">
        <f t="shared" si="98"/>
        <v>FLOW</v>
      </c>
      <c r="AQ450" s="306"/>
      <c r="AR450" s="306"/>
      <c r="AS450" s="306"/>
      <c r="AT450" s="306"/>
      <c r="AU450" s="72" t="s">
        <v>1794</v>
      </c>
      <c r="AV450" s="310" t="s">
        <v>1677</v>
      </c>
      <c r="AW450" s="304" t="s">
        <v>127</v>
      </c>
      <c r="AX450" s="311">
        <v>45245</v>
      </c>
      <c r="AY450" s="72">
        <v>36</v>
      </c>
      <c r="AZ450" s="72" t="s">
        <v>1743</v>
      </c>
      <c r="BA450" s="7" t="s">
        <v>3513</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1117</v>
      </c>
      <c r="EU450" s="7" t="s">
        <v>2774</v>
      </c>
      <c r="EV450" s="7" t="s">
        <v>1111</v>
      </c>
      <c r="EW450" s="7" t="s">
        <v>1802</v>
      </c>
      <c r="EX450" s="183" t="s">
        <v>1985</v>
      </c>
      <c r="EY450" s="313">
        <v>46179</v>
      </c>
      <c r="EZ450" s="313"/>
      <c r="FA450" s="183"/>
      <c r="FB450" s="313"/>
      <c r="FC450" s="7"/>
      <c r="FD450" s="7" t="s">
        <v>3360</v>
      </c>
      <c r="FE450" s="7">
        <f t="shared" si="101"/>
        <v>3482</v>
      </c>
      <c r="FF450" s="72">
        <f t="shared" si="102"/>
        <v>6976</v>
      </c>
      <c r="FG450" t="s">
        <v>3516</v>
      </c>
    </row>
    <row r="451" spans="1:163" ht="17.25">
      <c r="A451" s="72">
        <v>466120249</v>
      </c>
      <c r="B451" s="304" t="s">
        <v>444</v>
      </c>
      <c r="C451" s="72"/>
      <c r="D451" s="72"/>
      <c r="E451" s="72"/>
      <c r="F451" s="72"/>
      <c r="G451" s="306"/>
      <c r="H451" s="306"/>
      <c r="I451" s="72">
        <v>2479</v>
      </c>
      <c r="J451" s="72">
        <v>10014</v>
      </c>
      <c r="K451" s="258">
        <f t="shared" si="94"/>
        <v>493</v>
      </c>
      <c r="L451" s="258">
        <f t="shared" si="95"/>
        <v>13084</v>
      </c>
      <c r="M451" s="315">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8"/>
      <c r="AF451" s="309" t="s">
        <v>1798</v>
      </c>
      <c r="AG451" s="7" t="s">
        <v>1130</v>
      </c>
      <c r="AH451" s="72" t="s">
        <v>445</v>
      </c>
      <c r="AI451" s="7" t="s">
        <v>1130</v>
      </c>
      <c r="AJ451" s="7" t="s">
        <v>1130</v>
      </c>
      <c r="AK451" s="7" t="s">
        <v>1130</v>
      </c>
      <c r="AL451" s="7">
        <v>12209</v>
      </c>
      <c r="AM451" s="255">
        <v>22415</v>
      </c>
      <c r="AN451" s="258">
        <v>146</v>
      </c>
      <c r="AO451" s="306">
        <v>162</v>
      </c>
      <c r="AP451" s="306" t="str">
        <f t="shared" si="98"/>
        <v>FLOW</v>
      </c>
      <c r="AQ451" s="306"/>
      <c r="AR451" s="306"/>
      <c r="AS451" s="306"/>
      <c r="AT451" s="306"/>
      <c r="AU451" s="72" t="s">
        <v>944</v>
      </c>
      <c r="AV451" s="310" t="s">
        <v>446</v>
      </c>
      <c r="AW451" s="304" t="s">
        <v>54</v>
      </c>
      <c r="AX451" s="311">
        <v>45791</v>
      </c>
      <c r="AY451" s="72">
        <v>18</v>
      </c>
      <c r="AZ451" s="72" t="s">
        <v>1743</v>
      </c>
      <c r="BA451" s="7" t="s">
        <v>3514</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1112</v>
      </c>
      <c r="EU451" s="7" t="s">
        <v>2775</v>
      </c>
      <c r="EV451" s="7" t="s">
        <v>1111</v>
      </c>
      <c r="EW451" s="7" t="s">
        <v>1830</v>
      </c>
      <c r="EX451" s="183" t="s">
        <v>1986</v>
      </c>
      <c r="EY451" s="313">
        <v>46177</v>
      </c>
      <c r="EZ451" s="313"/>
      <c r="FA451" s="183"/>
      <c r="FB451" s="313"/>
      <c r="FC451" s="7"/>
      <c r="FD451" s="7" t="s">
        <v>3361</v>
      </c>
      <c r="FE451" s="7">
        <f t="shared" si="101"/>
        <v>493</v>
      </c>
      <c r="FF451" s="72">
        <f t="shared" si="102"/>
        <v>13084</v>
      </c>
      <c r="FG451" t="s">
        <v>3516</v>
      </c>
    </row>
    <row r="452" spans="1:163" ht="17.25">
      <c r="A452" s="72">
        <v>460260039</v>
      </c>
      <c r="B452" s="304" t="s">
        <v>2147</v>
      </c>
      <c r="C452" s="72" t="s">
        <v>1778</v>
      </c>
      <c r="D452" s="72" t="s">
        <v>3536</v>
      </c>
      <c r="E452" s="72">
        <v>3500</v>
      </c>
      <c r="F452" s="72"/>
      <c r="G452" s="306"/>
      <c r="H452" s="306"/>
      <c r="I452" s="72">
        <v>3434</v>
      </c>
      <c r="J452" s="72">
        <v>2936</v>
      </c>
      <c r="K452" s="258">
        <f t="shared" si="94"/>
        <v>2996</v>
      </c>
      <c r="L452" s="258">
        <f t="shared" si="95"/>
        <v>3004</v>
      </c>
      <c r="M452" s="307">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8"/>
      <c r="AF452" s="309"/>
      <c r="AG452" s="7"/>
      <c r="AH452" s="72" t="s">
        <v>760</v>
      </c>
      <c r="AI452" s="7"/>
      <c r="AJ452" s="7"/>
      <c r="AK452" s="7"/>
      <c r="AL452" s="7">
        <v>5611</v>
      </c>
      <c r="AM452" s="255">
        <v>22333</v>
      </c>
      <c r="AN452" s="258">
        <v>27</v>
      </c>
      <c r="AO452" s="306">
        <v>43</v>
      </c>
      <c r="AP452" s="306" t="str">
        <f t="shared" si="98"/>
        <v>FLOW</v>
      </c>
      <c r="AQ452" s="306"/>
      <c r="AR452" s="306"/>
      <c r="AS452" s="306"/>
      <c r="AT452" s="306"/>
      <c r="AU452" s="72" t="s">
        <v>1130</v>
      </c>
      <c r="AV452" s="310" t="s">
        <v>2291</v>
      </c>
      <c r="AW452" s="304" t="s">
        <v>157</v>
      </c>
      <c r="AX452" s="311">
        <v>45222</v>
      </c>
      <c r="AY452" s="72">
        <v>36</v>
      </c>
      <c r="AZ452" s="72" t="s">
        <v>2058</v>
      </c>
      <c r="BA452" s="7" t="s">
        <v>3513</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1128</v>
      </c>
      <c r="EU452" s="7" t="s">
        <v>2776</v>
      </c>
      <c r="EV452" s="7" t="s">
        <v>1111</v>
      </c>
      <c r="EW452" s="7" t="s">
        <v>1821</v>
      </c>
      <c r="EX452" s="183" t="s">
        <v>1821</v>
      </c>
      <c r="EY452" s="313">
        <v>46190</v>
      </c>
      <c r="EZ452" s="313"/>
      <c r="FA452" s="183"/>
      <c r="FB452" s="313"/>
      <c r="FC452" s="7"/>
      <c r="FD452" s="7" t="s">
        <v>3362</v>
      </c>
      <c r="FE452" s="7">
        <f t="shared" si="101"/>
        <v>2996</v>
      </c>
      <c r="FF452" s="72">
        <f t="shared" si="102"/>
        <v>6504</v>
      </c>
      <c r="FG452" t="s">
        <v>3516</v>
      </c>
    </row>
    <row r="453" spans="1:163" ht="17.25">
      <c r="A453" s="72">
        <v>460111082</v>
      </c>
      <c r="B453" s="304" t="s">
        <v>865</v>
      </c>
      <c r="C453" s="72"/>
      <c r="D453" s="72"/>
      <c r="E453" s="72"/>
      <c r="F453" s="72"/>
      <c r="G453" s="306"/>
      <c r="H453" s="306"/>
      <c r="I453" s="72">
        <v>2991</v>
      </c>
      <c r="J453" s="72">
        <v>8894</v>
      </c>
      <c r="K453" s="258">
        <f t="shared" si="94"/>
        <v>3135</v>
      </c>
      <c r="L453" s="258">
        <f t="shared" si="95"/>
        <v>12252</v>
      </c>
      <c r="M453" s="315">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8"/>
      <c r="AF453" s="309" t="s">
        <v>1798</v>
      </c>
      <c r="AG453" s="7" t="s">
        <v>1130</v>
      </c>
      <c r="AH453" s="72" t="s">
        <v>866</v>
      </c>
      <c r="AI453" s="7" t="s">
        <v>1130</v>
      </c>
      <c r="AJ453" s="7" t="s">
        <v>1130</v>
      </c>
      <c r="AK453" s="7" t="s">
        <v>1130</v>
      </c>
      <c r="AL453" s="7">
        <v>15410</v>
      </c>
      <c r="AM453" s="255">
        <v>22264.35</v>
      </c>
      <c r="AN453" s="258">
        <v>88</v>
      </c>
      <c r="AO453" s="306">
        <v>104</v>
      </c>
      <c r="AP453" s="306" t="str">
        <f t="shared" si="98"/>
        <v>FLOW</v>
      </c>
      <c r="AQ453" s="306"/>
      <c r="AR453" s="306"/>
      <c r="AS453" s="306"/>
      <c r="AT453" s="306"/>
      <c r="AU453" s="72" t="s">
        <v>1794</v>
      </c>
      <c r="AV453" s="310" t="s">
        <v>867</v>
      </c>
      <c r="AW453" s="304" t="s">
        <v>391</v>
      </c>
      <c r="AX453" s="311">
        <v>45212</v>
      </c>
      <c r="AY453" s="72">
        <v>36</v>
      </c>
      <c r="AZ453" s="72" t="s">
        <v>1743</v>
      </c>
      <c r="BA453" s="7" t="s">
        <v>3514</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1</v>
      </c>
      <c r="ES453" s="72">
        <f t="shared" si="100"/>
        <v>1</v>
      </c>
      <c r="ET453" s="72" t="s">
        <v>1113</v>
      </c>
      <c r="EU453" s="7" t="s">
        <v>2777</v>
      </c>
      <c r="EV453" s="7" t="s">
        <v>1111</v>
      </c>
      <c r="EW453" s="7" t="s">
        <v>1802</v>
      </c>
      <c r="EX453" s="183" t="s">
        <v>1987</v>
      </c>
      <c r="EY453" s="313">
        <v>46177</v>
      </c>
      <c r="EZ453" s="313"/>
      <c r="FA453" s="183"/>
      <c r="FB453" s="313"/>
      <c r="FC453" s="7"/>
      <c r="FD453" s="7" t="s">
        <v>3363</v>
      </c>
      <c r="FE453" s="7">
        <f t="shared" si="101"/>
        <v>3135</v>
      </c>
      <c r="FF453" s="72">
        <f t="shared" si="102"/>
        <v>12252</v>
      </c>
      <c r="FG453" t="s">
        <v>3516</v>
      </c>
    </row>
    <row r="454" spans="1:163" ht="17.25">
      <c r="A454" s="72">
        <v>465334990</v>
      </c>
      <c r="B454" s="304" t="s">
        <v>511</v>
      </c>
      <c r="C454" s="72" t="s">
        <v>1776</v>
      </c>
      <c r="D454" s="72" t="s">
        <v>3499</v>
      </c>
      <c r="E454" s="72">
        <v>6000</v>
      </c>
      <c r="F454" s="72"/>
      <c r="G454" s="306"/>
      <c r="H454" s="306"/>
      <c r="I454" s="72">
        <v>5848</v>
      </c>
      <c r="J454" s="72">
        <v>5691</v>
      </c>
      <c r="K454" s="258">
        <f t="shared" si="94"/>
        <v>5884</v>
      </c>
      <c r="L454" s="258">
        <f t="shared" si="95"/>
        <v>5912</v>
      </c>
      <c r="M454" s="307">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8"/>
      <c r="AF454" s="309" t="s">
        <v>1130</v>
      </c>
      <c r="AG454" s="7" t="s">
        <v>1130</v>
      </c>
      <c r="AH454" s="72" t="s">
        <v>509</v>
      </c>
      <c r="AI454" s="7" t="s">
        <v>1130</v>
      </c>
      <c r="AJ454" s="7" t="s">
        <v>1130</v>
      </c>
      <c r="AK454" s="7" t="s">
        <v>1130</v>
      </c>
      <c r="AL454" s="7">
        <v>11278</v>
      </c>
      <c r="AM454" s="255">
        <v>22245</v>
      </c>
      <c r="AN454" s="258">
        <v>27</v>
      </c>
      <c r="AO454" s="306">
        <v>12</v>
      </c>
      <c r="AP454" s="306" t="str">
        <f t="shared" si="98"/>
        <v>STABLE</v>
      </c>
      <c r="AQ454" s="306"/>
      <c r="AR454" s="306"/>
      <c r="AS454" s="306"/>
      <c r="AT454" s="306"/>
      <c r="AU454" s="72" t="s">
        <v>1794</v>
      </c>
      <c r="AV454" s="310" t="s">
        <v>512</v>
      </c>
      <c r="AW454" s="304" t="s">
        <v>513</v>
      </c>
      <c r="AX454" s="311">
        <v>45684</v>
      </c>
      <c r="AY454" s="72">
        <v>18</v>
      </c>
      <c r="AZ454" s="72" t="s">
        <v>1743</v>
      </c>
      <c r="BA454" s="7" t="s">
        <v>3514</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1126</v>
      </c>
      <c r="EU454" s="7" t="s">
        <v>2778</v>
      </c>
      <c r="EV454" s="7" t="s">
        <v>1111</v>
      </c>
      <c r="EW454" s="7" t="s">
        <v>1802</v>
      </c>
      <c r="EX454" s="183" t="s">
        <v>1871</v>
      </c>
      <c r="EY454" s="313">
        <v>46183</v>
      </c>
      <c r="EZ454" s="313"/>
      <c r="FA454" s="183"/>
      <c r="FB454" s="313"/>
      <c r="FC454" s="7"/>
      <c r="FD454" s="7" t="s">
        <v>3364</v>
      </c>
      <c r="FE454" s="7">
        <f t="shared" si="101"/>
        <v>5884</v>
      </c>
      <c r="FF454" s="72">
        <f t="shared" si="102"/>
        <v>11912</v>
      </c>
      <c r="FG454" t="s">
        <v>3516</v>
      </c>
    </row>
    <row r="455" spans="1:163" ht="17.25">
      <c r="A455" s="72">
        <v>460051993</v>
      </c>
      <c r="B455" s="304" t="s">
        <v>661</v>
      </c>
      <c r="C455" s="72"/>
      <c r="D455" s="72"/>
      <c r="E455" s="72"/>
      <c r="F455" s="72"/>
      <c r="G455" s="306"/>
      <c r="H455" s="306"/>
      <c r="I455" s="72">
        <v>3380</v>
      </c>
      <c r="J455" s="72">
        <v>6677</v>
      </c>
      <c r="K455" s="258">
        <f t="shared" si="94"/>
        <v>3581</v>
      </c>
      <c r="L455" s="258">
        <f t="shared" si="95"/>
        <v>10487</v>
      </c>
      <c r="M455" s="315">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8"/>
      <c r="AF455" s="309" t="s">
        <v>1130</v>
      </c>
      <c r="AG455" s="7" t="s">
        <v>1130</v>
      </c>
      <c r="AH455" s="72" t="s">
        <v>662</v>
      </c>
      <c r="AI455" s="7" t="s">
        <v>1130</v>
      </c>
      <c r="AJ455" s="7" t="s">
        <v>1130</v>
      </c>
      <c r="AK455" s="7" t="s">
        <v>1130</v>
      </c>
      <c r="AL455" s="7">
        <v>13261</v>
      </c>
      <c r="AM455" s="255">
        <v>22196.639999999999</v>
      </c>
      <c r="AN455" s="258">
        <v>57</v>
      </c>
      <c r="AO455" s="306">
        <v>73</v>
      </c>
      <c r="AP455" s="306" t="str">
        <f t="shared" si="98"/>
        <v>FLOW</v>
      </c>
      <c r="AQ455" s="306"/>
      <c r="AR455" s="306"/>
      <c r="AS455" s="306"/>
      <c r="AT455" s="306"/>
      <c r="AU455" s="72" t="s">
        <v>1794</v>
      </c>
      <c r="AV455" s="310" t="s">
        <v>663</v>
      </c>
      <c r="AW455" s="304" t="s">
        <v>99</v>
      </c>
      <c r="AX455" s="311">
        <v>45208</v>
      </c>
      <c r="AY455" s="72">
        <v>36</v>
      </c>
      <c r="AZ455" s="72" t="s">
        <v>1743</v>
      </c>
      <c r="BA455" s="7" t="s">
        <v>3513</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1116</v>
      </c>
      <c r="EU455" s="7" t="s">
        <v>2779</v>
      </c>
      <c r="EV455" s="7" t="s">
        <v>1111</v>
      </c>
      <c r="EW455" s="7" t="s">
        <v>1807</v>
      </c>
      <c r="EX455" s="183" t="s">
        <v>1816</v>
      </c>
      <c r="EY455" s="313">
        <v>46197</v>
      </c>
      <c r="EZ455" s="313"/>
      <c r="FA455" s="183"/>
      <c r="FB455" s="313"/>
      <c r="FC455" s="7"/>
      <c r="FD455" s="7" t="s">
        <v>3365</v>
      </c>
      <c r="FE455" s="7">
        <f t="shared" si="101"/>
        <v>3581</v>
      </c>
      <c r="FF455" s="72">
        <f t="shared" si="102"/>
        <v>10487</v>
      </c>
      <c r="FG455" t="s">
        <v>3516</v>
      </c>
    </row>
    <row r="456" spans="1:163" ht="17.25">
      <c r="A456" s="72">
        <v>461546516</v>
      </c>
      <c r="B456" s="304" t="s">
        <v>2107</v>
      </c>
      <c r="C456" s="72" t="s">
        <v>1776</v>
      </c>
      <c r="D456" s="72" t="s">
        <v>3618</v>
      </c>
      <c r="E456" s="72">
        <f>2660+50</f>
        <v>2710</v>
      </c>
      <c r="F456" s="72"/>
      <c r="G456" s="306"/>
      <c r="H456" s="306"/>
      <c r="I456" s="72">
        <v>2660</v>
      </c>
      <c r="J456" s="72">
        <v>2657</v>
      </c>
      <c r="K456" s="258">
        <f t="shared" si="94"/>
        <v>2701</v>
      </c>
      <c r="L456" s="258">
        <f t="shared" si="95"/>
        <v>2696</v>
      </c>
      <c r="M456" s="307">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8"/>
      <c r="AF456" s="309"/>
      <c r="AG456" s="7"/>
      <c r="AH456" s="72" t="s">
        <v>386</v>
      </c>
      <c r="AI456" s="7"/>
      <c r="AJ456" s="7"/>
      <c r="AK456" s="7"/>
      <c r="AL456" s="7">
        <v>6203</v>
      </c>
      <c r="AM456" s="255">
        <v>22083.64</v>
      </c>
      <c r="AN456" s="258">
        <v>27</v>
      </c>
      <c r="AO456" s="306">
        <v>43</v>
      </c>
      <c r="AP456" s="306" t="str">
        <f t="shared" si="98"/>
        <v>FLOW</v>
      </c>
      <c r="AQ456" s="306"/>
      <c r="AR456" s="306"/>
      <c r="AS456" s="306"/>
      <c r="AT456" s="306"/>
      <c r="AU456" s="72" t="s">
        <v>1130</v>
      </c>
      <c r="AV456" s="310" t="s">
        <v>2252</v>
      </c>
      <c r="AW456" s="304" t="s">
        <v>54</v>
      </c>
      <c r="AX456" s="311">
        <v>45308</v>
      </c>
      <c r="AY456" s="72">
        <v>36</v>
      </c>
      <c r="AZ456" s="72" t="s">
        <v>2058</v>
      </c>
      <c r="BA456" s="7" t="s">
        <v>3513</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1116</v>
      </c>
      <c r="EU456" s="7" t="s">
        <v>2780</v>
      </c>
      <c r="EV456" s="7" t="s">
        <v>1111</v>
      </c>
      <c r="EW456" s="7" t="s">
        <v>1807</v>
      </c>
      <c r="EX456" s="183" t="s">
        <v>1816</v>
      </c>
      <c r="EY456" s="313">
        <v>46193</v>
      </c>
      <c r="EZ456" s="313"/>
      <c r="FA456" s="183"/>
      <c r="FB456" s="313"/>
      <c r="FC456" s="7"/>
      <c r="FD456" s="7" t="s">
        <v>3366</v>
      </c>
      <c r="FE456" s="7">
        <f t="shared" si="101"/>
        <v>2701</v>
      </c>
      <c r="FF456" s="72">
        <f t="shared" si="102"/>
        <v>5406</v>
      </c>
      <c r="FG456" t="s">
        <v>3516</v>
      </c>
    </row>
    <row r="457" spans="1:163" ht="17.25">
      <c r="A457" s="72">
        <v>467004899</v>
      </c>
      <c r="B457" s="304" t="s">
        <v>217</v>
      </c>
      <c r="C457" s="72"/>
      <c r="D457" s="72"/>
      <c r="E457" s="72"/>
      <c r="F457" s="72"/>
      <c r="G457" s="306"/>
      <c r="H457" s="306"/>
      <c r="I457" s="72">
        <v>2444</v>
      </c>
      <c r="J457" s="72">
        <v>12070</v>
      </c>
      <c r="K457" s="258">
        <f t="shared" si="94"/>
        <v>3012</v>
      </c>
      <c r="L457" s="258">
        <f t="shared" si="95"/>
        <v>15488</v>
      </c>
      <c r="M457" s="315">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8"/>
      <c r="AF457" s="309" t="s">
        <v>1798</v>
      </c>
      <c r="AG457" s="7" t="s">
        <v>1130</v>
      </c>
      <c r="AH457" s="72" t="s">
        <v>203</v>
      </c>
      <c r="AI457" s="7" t="s">
        <v>1130</v>
      </c>
      <c r="AJ457" s="7" t="s">
        <v>1130</v>
      </c>
      <c r="AK457" s="7" t="s">
        <v>1130</v>
      </c>
      <c r="AL457" s="7">
        <v>15488</v>
      </c>
      <c r="AM457" s="255">
        <v>22002</v>
      </c>
      <c r="AN457" s="258">
        <v>146</v>
      </c>
      <c r="AO457" s="306">
        <v>162</v>
      </c>
      <c r="AP457" s="306" t="str">
        <f t="shared" si="98"/>
        <v>FLOW</v>
      </c>
      <c r="AQ457" s="306"/>
      <c r="AR457" s="306"/>
      <c r="AS457" s="306"/>
      <c r="AT457" s="306"/>
      <c r="AU457" s="72" t="s">
        <v>944</v>
      </c>
      <c r="AV457" s="310" t="s">
        <v>218</v>
      </c>
      <c r="AW457" s="304" t="s">
        <v>25</v>
      </c>
      <c r="AX457" s="311">
        <v>45934</v>
      </c>
      <c r="AY457" s="72">
        <v>12</v>
      </c>
      <c r="AZ457" s="72" t="s">
        <v>1743</v>
      </c>
      <c r="BA457" s="7" t="s">
        <v>3513</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1124</v>
      </c>
      <c r="EU457" s="7" t="s">
        <v>2781</v>
      </c>
      <c r="EV457" s="7" t="s">
        <v>1111</v>
      </c>
      <c r="EW457" s="7" t="s">
        <v>1809</v>
      </c>
      <c r="EX457" s="183" t="s">
        <v>1890</v>
      </c>
      <c r="EY457" s="313">
        <v>46177</v>
      </c>
      <c r="EZ457" s="313"/>
      <c r="FA457" s="183"/>
      <c r="FB457" s="313"/>
      <c r="FC457" s="7"/>
      <c r="FD457" s="7" t="s">
        <v>3367</v>
      </c>
      <c r="FE457" s="7">
        <f t="shared" si="101"/>
        <v>3012</v>
      </c>
      <c r="FF457" s="72">
        <f t="shared" si="102"/>
        <v>15488</v>
      </c>
      <c r="FG457" t="s">
        <v>3516</v>
      </c>
    </row>
    <row r="458" spans="1:163" ht="17.25">
      <c r="A458" s="72">
        <v>460349990</v>
      </c>
      <c r="B458" s="304" t="s">
        <v>1569</v>
      </c>
      <c r="C458" s="72"/>
      <c r="D458" s="72"/>
      <c r="E458" s="72"/>
      <c r="F458" s="72"/>
      <c r="G458" s="306"/>
      <c r="H458" s="306" t="s">
        <v>2350</v>
      </c>
      <c r="I458" s="72">
        <v>3319</v>
      </c>
      <c r="J458" s="72">
        <v>3369</v>
      </c>
      <c r="K458" s="258">
        <f t="shared" si="94"/>
        <v>52</v>
      </c>
      <c r="L458" s="258">
        <f t="shared" si="95"/>
        <v>6744</v>
      </c>
      <c r="M458" s="315">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8"/>
      <c r="AF458" s="309" t="s">
        <v>1130</v>
      </c>
      <c r="AG458" s="7" t="s">
        <v>1130</v>
      </c>
      <c r="AH458" s="72" t="s">
        <v>113</v>
      </c>
      <c r="AI458" s="7" t="s">
        <v>1130</v>
      </c>
      <c r="AJ458" s="7" t="s">
        <v>1130</v>
      </c>
      <c r="AK458" s="7" t="s">
        <v>1130</v>
      </c>
      <c r="AL458" s="7">
        <v>9590</v>
      </c>
      <c r="AM458" s="255">
        <v>21841</v>
      </c>
      <c r="AN458" s="258">
        <v>57</v>
      </c>
      <c r="AO458" s="306">
        <v>43</v>
      </c>
      <c r="AP458" s="306" t="str">
        <f t="shared" si="98"/>
        <v>STABLE</v>
      </c>
      <c r="AQ458" s="306"/>
      <c r="AR458" s="306"/>
      <c r="AS458" s="306"/>
      <c r="AT458" s="306"/>
      <c r="AU458" s="72" t="s">
        <v>1794</v>
      </c>
      <c r="AV458" s="310" t="s">
        <v>1678</v>
      </c>
      <c r="AW458" s="304" t="s">
        <v>210</v>
      </c>
      <c r="AX458" s="311">
        <v>45226</v>
      </c>
      <c r="AY458" s="72">
        <v>36</v>
      </c>
      <c r="AZ458" s="72" t="s">
        <v>1743</v>
      </c>
      <c r="BA458" s="7" t="s">
        <v>3514</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1122</v>
      </c>
      <c r="EU458" s="7" t="s">
        <v>2782</v>
      </c>
      <c r="EV458" s="7" t="s">
        <v>1111</v>
      </c>
      <c r="EW458" s="7" t="s">
        <v>1807</v>
      </c>
      <c r="EX458" s="183" t="s">
        <v>1988</v>
      </c>
      <c r="EY458" s="313">
        <v>46183</v>
      </c>
      <c r="EZ458" s="313"/>
      <c r="FA458" s="183"/>
      <c r="FB458" s="313"/>
      <c r="FC458" s="7"/>
      <c r="FD458" s="7" t="s">
        <v>3289</v>
      </c>
      <c r="FE458" s="7">
        <f t="shared" si="101"/>
        <v>52</v>
      </c>
      <c r="FF458" s="72">
        <f t="shared" si="102"/>
        <v>6744</v>
      </c>
      <c r="FG458" t="s">
        <v>3516</v>
      </c>
    </row>
    <row r="459" spans="1:163" ht="17.25">
      <c r="A459" s="72">
        <v>458427914</v>
      </c>
      <c r="B459" s="304" t="s">
        <v>959</v>
      </c>
      <c r="C459" s="72" t="s">
        <v>1776</v>
      </c>
      <c r="D459" s="72" t="s">
        <v>1801</v>
      </c>
      <c r="E459" s="72">
        <v>4508</v>
      </c>
      <c r="F459" s="72"/>
      <c r="G459" s="306"/>
      <c r="H459" s="306"/>
      <c r="I459" s="72">
        <v>4505</v>
      </c>
      <c r="J459" s="72">
        <v>17769</v>
      </c>
      <c r="K459" s="258">
        <f t="shared" si="94"/>
        <v>4877</v>
      </c>
      <c r="L459" s="258">
        <f t="shared" si="95"/>
        <v>18688</v>
      </c>
      <c r="M459" s="315">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8"/>
      <c r="AF459" s="309" t="s">
        <v>1798</v>
      </c>
      <c r="AG459" s="7" t="s">
        <v>1130</v>
      </c>
      <c r="AH459" s="72" t="s">
        <v>1752</v>
      </c>
      <c r="AI459" s="7" t="s">
        <v>1130</v>
      </c>
      <c r="AJ459" s="7" t="s">
        <v>1130</v>
      </c>
      <c r="AK459" s="7" t="s">
        <v>1130</v>
      </c>
      <c r="AL459" s="7">
        <v>24242</v>
      </c>
      <c r="AM459" s="255">
        <v>21605.08</v>
      </c>
      <c r="AN459" s="258">
        <v>116</v>
      </c>
      <c r="AO459" s="306">
        <v>104</v>
      </c>
      <c r="AP459" s="306" t="str">
        <f t="shared" si="98"/>
        <v>STABLE</v>
      </c>
      <c r="AQ459" s="306"/>
      <c r="AR459" s="306"/>
      <c r="AS459" s="306"/>
      <c r="AT459" s="306"/>
      <c r="AU459" s="72" t="s">
        <v>944</v>
      </c>
      <c r="AV459" s="310" t="s">
        <v>1029</v>
      </c>
      <c r="AW459" s="304" t="s">
        <v>234</v>
      </c>
      <c r="AX459" s="311">
        <v>45083</v>
      </c>
      <c r="AY459" s="72">
        <v>36</v>
      </c>
      <c r="AZ459" s="72" t="s">
        <v>1743</v>
      </c>
      <c r="BA459" s="7" t="s">
        <v>3514</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1118</v>
      </c>
      <c r="EU459" s="7" t="s">
        <v>2783</v>
      </c>
      <c r="EV459" s="7" t="s">
        <v>1111</v>
      </c>
      <c r="EW459" s="7" t="s">
        <v>1821</v>
      </c>
      <c r="EX459" s="183" t="s">
        <v>1971</v>
      </c>
      <c r="EY459" s="313">
        <v>46179</v>
      </c>
      <c r="EZ459" s="313"/>
      <c r="FA459" s="183"/>
      <c r="FB459" s="313"/>
      <c r="FC459" s="7"/>
      <c r="FD459" s="7" t="s">
        <v>3368</v>
      </c>
      <c r="FE459" s="7">
        <f t="shared" si="101"/>
        <v>4877</v>
      </c>
      <c r="FF459" s="72">
        <f t="shared" si="102"/>
        <v>23196</v>
      </c>
      <c r="FG459" t="s">
        <v>3516</v>
      </c>
    </row>
    <row r="460" spans="1:163" ht="17.25">
      <c r="A460" s="72">
        <v>460648088</v>
      </c>
      <c r="B460" s="304" t="s">
        <v>968</v>
      </c>
      <c r="C460" s="72"/>
      <c r="D460" s="72"/>
      <c r="E460" s="72"/>
      <c r="F460" s="72"/>
      <c r="G460" s="306"/>
      <c r="H460" s="306"/>
      <c r="I460" s="72">
        <v>3284</v>
      </c>
      <c r="J460" s="72">
        <v>3246</v>
      </c>
      <c r="K460" s="258">
        <f t="shared" si="94"/>
        <v>3299</v>
      </c>
      <c r="L460" s="258">
        <f t="shared" si="95"/>
        <v>6676</v>
      </c>
      <c r="M460" s="307">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8"/>
      <c r="AF460" s="309" t="s">
        <v>1130</v>
      </c>
      <c r="AG460" s="7" t="s">
        <v>1130</v>
      </c>
      <c r="AH460" s="72" t="s">
        <v>886</v>
      </c>
      <c r="AI460" s="7" t="s">
        <v>1130</v>
      </c>
      <c r="AJ460" s="7" t="s">
        <v>1130</v>
      </c>
      <c r="AK460" s="7" t="s">
        <v>1130</v>
      </c>
      <c r="AL460" s="7">
        <v>9486</v>
      </c>
      <c r="AM460" s="255">
        <v>21565.23</v>
      </c>
      <c r="AN460" s="258">
        <v>27</v>
      </c>
      <c r="AO460" s="306">
        <v>43</v>
      </c>
      <c r="AP460" s="306" t="str">
        <f t="shared" si="98"/>
        <v>FLOW</v>
      </c>
      <c r="AQ460" s="306"/>
      <c r="AR460" s="306"/>
      <c r="AS460" s="306"/>
      <c r="AT460" s="306"/>
      <c r="AU460" s="72" t="s">
        <v>1794</v>
      </c>
      <c r="AV460" s="310" t="s">
        <v>1037</v>
      </c>
      <c r="AW460" s="304" t="s">
        <v>102</v>
      </c>
      <c r="AX460" s="311">
        <v>45243</v>
      </c>
      <c r="AY460" s="72">
        <v>36</v>
      </c>
      <c r="AZ460" s="72" t="s">
        <v>1743</v>
      </c>
      <c r="BA460" s="7" t="s">
        <v>3514</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1129</v>
      </c>
      <c r="EU460" s="7" t="s">
        <v>2784</v>
      </c>
      <c r="EV460" s="7" t="s">
        <v>1111</v>
      </c>
      <c r="EW460" s="7" t="s">
        <v>1830</v>
      </c>
      <c r="EX460" s="183" t="s">
        <v>1989</v>
      </c>
      <c r="EY460" s="313">
        <v>46181</v>
      </c>
      <c r="EZ460" s="313"/>
      <c r="FA460" s="183"/>
      <c r="FB460" s="313"/>
      <c r="FC460" s="7"/>
      <c r="FD460" s="7" t="s">
        <v>3342</v>
      </c>
      <c r="FE460" s="7">
        <f t="shared" si="101"/>
        <v>3299</v>
      </c>
      <c r="FF460" s="72">
        <f t="shared" si="102"/>
        <v>6676</v>
      </c>
      <c r="FG460" t="s">
        <v>3516</v>
      </c>
    </row>
    <row r="461" spans="1:163" ht="17.25">
      <c r="A461" s="72">
        <v>460561110</v>
      </c>
      <c r="B461" s="304" t="s">
        <v>967</v>
      </c>
      <c r="C461" s="72"/>
      <c r="D461" s="72"/>
      <c r="E461" s="72"/>
      <c r="F461" s="72"/>
      <c r="G461" s="306"/>
      <c r="H461" s="306"/>
      <c r="I461" s="72">
        <v>3257</v>
      </c>
      <c r="J461" s="72">
        <v>3255</v>
      </c>
      <c r="K461" s="258">
        <f t="shared" si="94"/>
        <v>3305</v>
      </c>
      <c r="L461" s="258">
        <f t="shared" si="95"/>
        <v>6654</v>
      </c>
      <c r="M461" s="307">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3525</v>
      </c>
      <c r="AC461" s="72"/>
      <c r="AD461" s="72" t="s">
        <v>3022</v>
      </c>
      <c r="AE461" s="308"/>
      <c r="AF461" s="309" t="s">
        <v>1130</v>
      </c>
      <c r="AG461" s="7" t="s">
        <v>1130</v>
      </c>
      <c r="AH461" s="72" t="s">
        <v>1102</v>
      </c>
      <c r="AI461" s="7" t="s">
        <v>1130</v>
      </c>
      <c r="AJ461" s="7" t="s">
        <v>1130</v>
      </c>
      <c r="AK461" s="7" t="s">
        <v>1130</v>
      </c>
      <c r="AL461" s="7">
        <v>4574</v>
      </c>
      <c r="AM461" s="255">
        <v>21457.34</v>
      </c>
      <c r="AN461" s="258">
        <v>27</v>
      </c>
      <c r="AO461" s="306">
        <v>43</v>
      </c>
      <c r="AP461" s="306" t="str">
        <f t="shared" si="98"/>
        <v>FLOW</v>
      </c>
      <c r="AQ461" s="306"/>
      <c r="AR461" s="306"/>
      <c r="AS461" s="306"/>
      <c r="AT461" s="306"/>
      <c r="AU461" s="72" t="s">
        <v>1794</v>
      </c>
      <c r="AV461" s="310" t="s">
        <v>1036</v>
      </c>
      <c r="AW461" s="304" t="s">
        <v>102</v>
      </c>
      <c r="AX461" s="311">
        <v>45239</v>
      </c>
      <c r="AY461" s="72">
        <v>36</v>
      </c>
      <c r="AZ461" s="72" t="s">
        <v>1743</v>
      </c>
      <c r="BA461" s="7" t="s">
        <v>3513</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1117</v>
      </c>
      <c r="EU461" s="7" t="s">
        <v>2785</v>
      </c>
      <c r="EV461" s="7" t="s">
        <v>1111</v>
      </c>
      <c r="EW461" s="7" t="s">
        <v>1802</v>
      </c>
      <c r="EX461" s="183" t="s">
        <v>1990</v>
      </c>
      <c r="EY461" s="313">
        <v>46180</v>
      </c>
      <c r="EZ461" s="313"/>
      <c r="FA461" s="183"/>
      <c r="FB461" s="313"/>
      <c r="FC461" s="7"/>
      <c r="FD461" s="7" t="s">
        <v>3369</v>
      </c>
      <c r="FE461" s="7">
        <f t="shared" si="101"/>
        <v>3305</v>
      </c>
      <c r="FF461" s="72">
        <f t="shared" si="102"/>
        <v>6654</v>
      </c>
      <c r="FG461" t="s">
        <v>3516</v>
      </c>
    </row>
    <row r="462" spans="1:163" ht="17.25">
      <c r="A462" s="72">
        <v>460863978</v>
      </c>
      <c r="B462" s="304" t="s">
        <v>1454</v>
      </c>
      <c r="C462" s="72" t="s">
        <v>1776</v>
      </c>
      <c r="D462" s="72" t="s">
        <v>3026</v>
      </c>
      <c r="E462" s="72">
        <v>125</v>
      </c>
      <c r="F462" s="72"/>
      <c r="G462" s="306"/>
      <c r="H462" s="316"/>
      <c r="I462" s="72">
        <v>2862</v>
      </c>
      <c r="J462" s="66">
        <v>0</v>
      </c>
      <c r="K462" s="258">
        <f t="shared" si="94"/>
        <v>44</v>
      </c>
      <c r="L462" s="258">
        <f t="shared" si="95"/>
        <v>2850</v>
      </c>
      <c r="M462" s="307">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8"/>
      <c r="AF462" s="309" t="s">
        <v>1130</v>
      </c>
      <c r="AG462" s="7" t="s">
        <v>1130</v>
      </c>
      <c r="AH462" s="72" t="s">
        <v>781</v>
      </c>
      <c r="AI462" s="7" t="s">
        <v>1130</v>
      </c>
      <c r="AJ462" s="7" t="s">
        <v>1130</v>
      </c>
      <c r="AK462" s="7" t="s">
        <v>1130</v>
      </c>
      <c r="AL462" s="7">
        <v>3804</v>
      </c>
      <c r="AM462" s="255">
        <v>21383</v>
      </c>
      <c r="AN462" s="258">
        <v>27</v>
      </c>
      <c r="AO462" s="306">
        <v>12</v>
      </c>
      <c r="AP462" s="306" t="str">
        <f t="shared" si="98"/>
        <v>STABLE</v>
      </c>
      <c r="AQ462" s="306"/>
      <c r="AR462" s="306"/>
      <c r="AS462" s="306"/>
      <c r="AT462" s="306"/>
      <c r="AU462" s="72" t="s">
        <v>1794</v>
      </c>
      <c r="AV462" s="310" t="s">
        <v>1455</v>
      </c>
      <c r="AW462" s="304" t="s">
        <v>45</v>
      </c>
      <c r="AX462" s="311">
        <v>45254</v>
      </c>
      <c r="AY462" s="72">
        <v>36</v>
      </c>
      <c r="AZ462" s="72" t="s">
        <v>1743</v>
      </c>
      <c r="BA462" s="7" t="s">
        <v>3513</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1117</v>
      </c>
      <c r="EU462" s="7" t="s">
        <v>2786</v>
      </c>
      <c r="EV462" s="7" t="s">
        <v>1111</v>
      </c>
      <c r="EW462" s="7" t="s">
        <v>1821</v>
      </c>
      <c r="EX462" s="183" t="s">
        <v>1821</v>
      </c>
      <c r="EY462" s="313">
        <v>46187</v>
      </c>
      <c r="EZ462" s="313"/>
      <c r="FA462" s="183"/>
      <c r="FB462" s="313"/>
      <c r="FC462" s="7"/>
      <c r="FD462" s="7" t="s">
        <v>3370</v>
      </c>
      <c r="FE462" s="7">
        <f t="shared" si="101"/>
        <v>44</v>
      </c>
      <c r="FF462" s="72">
        <f t="shared" si="102"/>
        <v>2975</v>
      </c>
      <c r="FG462" t="s">
        <v>3516</v>
      </c>
    </row>
    <row r="463" spans="1:163" ht="17.25">
      <c r="A463" s="72">
        <v>460005853</v>
      </c>
      <c r="B463" s="304" t="s">
        <v>1570</v>
      </c>
      <c r="C463" s="72"/>
      <c r="D463" s="72"/>
      <c r="E463" s="72"/>
      <c r="F463" s="72"/>
      <c r="G463" s="306"/>
      <c r="H463" s="306"/>
      <c r="I463" s="72">
        <v>3731</v>
      </c>
      <c r="J463" s="72">
        <v>3651</v>
      </c>
      <c r="K463" s="258">
        <f t="shared" si="94"/>
        <v>3768</v>
      </c>
      <c r="L463" s="258">
        <f t="shared" si="95"/>
        <v>7644</v>
      </c>
      <c r="M463" s="307">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8"/>
      <c r="AF463" s="309" t="s">
        <v>1130</v>
      </c>
      <c r="AG463" s="7" t="s">
        <v>1130</v>
      </c>
      <c r="AH463" s="72" t="s">
        <v>1753</v>
      </c>
      <c r="AI463" s="7" t="s">
        <v>1130</v>
      </c>
      <c r="AJ463" s="7" t="s">
        <v>1130</v>
      </c>
      <c r="AK463" s="7" t="s">
        <v>1130</v>
      </c>
      <c r="AL463" s="7">
        <v>3768</v>
      </c>
      <c r="AM463" s="255">
        <v>21164</v>
      </c>
      <c r="AN463" s="258">
        <v>27</v>
      </c>
      <c r="AO463" s="306">
        <v>43</v>
      </c>
      <c r="AP463" s="306" t="str">
        <f t="shared" si="98"/>
        <v>FLOW</v>
      </c>
      <c r="AQ463" s="306"/>
      <c r="AR463" s="306"/>
      <c r="AS463" s="306"/>
      <c r="AT463" s="306"/>
      <c r="AU463" s="72" t="s">
        <v>1794</v>
      </c>
      <c r="AV463" s="310" t="s">
        <v>1679</v>
      </c>
      <c r="AW463" s="304" t="s">
        <v>271</v>
      </c>
      <c r="AX463" s="311">
        <v>45204</v>
      </c>
      <c r="AY463" s="72">
        <v>36</v>
      </c>
      <c r="AZ463" s="72" t="s">
        <v>1743</v>
      </c>
      <c r="BA463" s="7" t="s">
        <v>3514</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1118</v>
      </c>
      <c r="EU463" s="7" t="s">
        <v>2787</v>
      </c>
      <c r="EV463" s="7" t="s">
        <v>1111</v>
      </c>
      <c r="EW463" s="7" t="s">
        <v>1802</v>
      </c>
      <c r="EX463" s="183" t="s">
        <v>1803</v>
      </c>
      <c r="EY463" s="313">
        <v>46178</v>
      </c>
      <c r="EZ463" s="313"/>
      <c r="FA463" s="183"/>
      <c r="FB463" s="313"/>
      <c r="FC463" s="7"/>
      <c r="FD463" s="7" t="s">
        <v>3371</v>
      </c>
      <c r="FE463" s="7">
        <f t="shared" si="101"/>
        <v>3768</v>
      </c>
      <c r="FF463" s="72">
        <f t="shared" si="102"/>
        <v>7644</v>
      </c>
      <c r="FG463" t="s">
        <v>3516</v>
      </c>
    </row>
    <row r="464" spans="1:163" ht="17.25">
      <c r="A464" s="72">
        <v>459782251</v>
      </c>
      <c r="B464" s="304" t="s">
        <v>309</v>
      </c>
      <c r="C464" s="72" t="s">
        <v>1776</v>
      </c>
      <c r="D464" s="72" t="s">
        <v>1796</v>
      </c>
      <c r="E464" s="72">
        <v>707</v>
      </c>
      <c r="F464" s="72"/>
      <c r="G464" s="306"/>
      <c r="H464" s="306" t="s">
        <v>1792</v>
      </c>
      <c r="I464" s="72">
        <v>3664</v>
      </c>
      <c r="J464" s="72">
        <v>7711</v>
      </c>
      <c r="K464" s="258">
        <f t="shared" si="94"/>
        <v>707</v>
      </c>
      <c r="L464" s="258">
        <f t="shared" si="95"/>
        <v>11042</v>
      </c>
      <c r="M464" s="315">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8"/>
      <c r="AF464" s="309" t="s">
        <v>1798</v>
      </c>
      <c r="AG464" s="7" t="s">
        <v>1130</v>
      </c>
      <c r="AH464" s="72" t="s">
        <v>310</v>
      </c>
      <c r="AI464" s="7" t="s">
        <v>1130</v>
      </c>
      <c r="AJ464" s="7" t="s">
        <v>1130</v>
      </c>
      <c r="AK464" s="7" t="s">
        <v>1130</v>
      </c>
      <c r="AL464" s="7">
        <v>13579</v>
      </c>
      <c r="AM464" s="255">
        <v>21154.94</v>
      </c>
      <c r="AN464" s="258">
        <v>88</v>
      </c>
      <c r="AO464" s="306">
        <v>73</v>
      </c>
      <c r="AP464" s="306" t="str">
        <f t="shared" si="98"/>
        <v>STABLE</v>
      </c>
      <c r="AQ464" s="306"/>
      <c r="AR464" s="306"/>
      <c r="AS464" s="306"/>
      <c r="AT464" s="306"/>
      <c r="AU464" s="72" t="s">
        <v>1794</v>
      </c>
      <c r="AV464" s="310" t="s">
        <v>311</v>
      </c>
      <c r="AW464" s="304" t="s">
        <v>130</v>
      </c>
      <c r="AX464" s="311">
        <v>45185</v>
      </c>
      <c r="AY464" s="72">
        <v>36</v>
      </c>
      <c r="AZ464" s="72" t="s">
        <v>1743</v>
      </c>
      <c r="BA464" s="7" t="s">
        <v>3514</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1118</v>
      </c>
      <c r="EU464" s="7" t="s">
        <v>2788</v>
      </c>
      <c r="EV464" s="7" t="s">
        <v>1111</v>
      </c>
      <c r="EW464" s="7" t="s">
        <v>1809</v>
      </c>
      <c r="EX464" s="183" t="s">
        <v>1961</v>
      </c>
      <c r="EY464" s="313">
        <v>46179</v>
      </c>
      <c r="EZ464" s="313"/>
      <c r="FA464" s="183"/>
      <c r="FB464" s="313"/>
      <c r="FC464" s="7"/>
      <c r="FD464" s="7" t="s">
        <v>3372</v>
      </c>
      <c r="FE464" s="7">
        <f t="shared" si="101"/>
        <v>707</v>
      </c>
      <c r="FF464" s="72">
        <f t="shared" si="102"/>
        <v>11749</v>
      </c>
      <c r="FG464" t="s">
        <v>3516</v>
      </c>
    </row>
    <row r="465" spans="1:163" ht="17.25">
      <c r="A465" s="72">
        <v>136793784</v>
      </c>
      <c r="B465" s="304" t="s">
        <v>392</v>
      </c>
      <c r="C465" s="72"/>
      <c r="D465" s="72"/>
      <c r="E465" s="72"/>
      <c r="F465" s="72"/>
      <c r="G465" s="306"/>
      <c r="H465" s="306"/>
      <c r="I465" s="72">
        <v>2832</v>
      </c>
      <c r="J465" s="72">
        <v>2287</v>
      </c>
      <c r="K465" s="258">
        <f t="shared" si="94"/>
        <v>2351</v>
      </c>
      <c r="L465" s="258">
        <f t="shared" si="95"/>
        <v>5243</v>
      </c>
      <c r="M465" s="307">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8"/>
      <c r="AF465" s="309" t="s">
        <v>1130</v>
      </c>
      <c r="AG465" s="7" t="s">
        <v>1130</v>
      </c>
      <c r="AH465" s="72" t="s">
        <v>386</v>
      </c>
      <c r="AI465" s="7" t="s">
        <v>1130</v>
      </c>
      <c r="AJ465" s="7" t="s">
        <v>1130</v>
      </c>
      <c r="AK465" s="7" t="s">
        <v>1130</v>
      </c>
      <c r="AL465" s="7">
        <v>6872</v>
      </c>
      <c r="AM465" s="255">
        <v>21048.49</v>
      </c>
      <c r="AN465" s="258">
        <v>27</v>
      </c>
      <c r="AO465" s="306">
        <v>43</v>
      </c>
      <c r="AP465" s="306" t="str">
        <f t="shared" si="98"/>
        <v>FLOW</v>
      </c>
      <c r="AQ465" s="306"/>
      <c r="AR465" s="306"/>
      <c r="AS465" s="306"/>
      <c r="AT465" s="306"/>
      <c r="AU465" s="72" t="s">
        <v>1794</v>
      </c>
      <c r="AV465" s="310" t="s">
        <v>393</v>
      </c>
      <c r="AW465" s="304" t="s">
        <v>394</v>
      </c>
      <c r="AX465" s="311">
        <v>44910</v>
      </c>
      <c r="AY465" s="72">
        <v>48</v>
      </c>
      <c r="AZ465" s="72" t="s">
        <v>1743</v>
      </c>
      <c r="BA465" s="7" t="s">
        <v>3513</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1116</v>
      </c>
      <c r="EU465" s="7" t="s">
        <v>2789</v>
      </c>
      <c r="EV465" s="7" t="s">
        <v>1111</v>
      </c>
      <c r="EW465" s="7" t="s">
        <v>1807</v>
      </c>
      <c r="EX465" s="183" t="s">
        <v>1816</v>
      </c>
      <c r="EY465" s="313">
        <v>46202</v>
      </c>
      <c r="EZ465" s="313"/>
      <c r="FA465" s="183"/>
      <c r="FB465" s="313"/>
      <c r="FC465" s="7"/>
      <c r="FD465" s="7" t="s">
        <v>3064</v>
      </c>
      <c r="FE465" s="7">
        <f t="shared" si="101"/>
        <v>2351</v>
      </c>
      <c r="FF465" s="72">
        <f t="shared" si="102"/>
        <v>5243</v>
      </c>
      <c r="FG465" t="s">
        <v>3516</v>
      </c>
    </row>
    <row r="466" spans="1:163" ht="17.25">
      <c r="A466" s="72">
        <v>454116052</v>
      </c>
      <c r="B466" s="304" t="s">
        <v>552</v>
      </c>
      <c r="C466" s="72"/>
      <c r="D466" s="72"/>
      <c r="E466" s="72"/>
      <c r="F466" s="72"/>
      <c r="G466" s="306"/>
      <c r="H466" s="306"/>
      <c r="I466" s="72">
        <v>2837</v>
      </c>
      <c r="J466" s="72">
        <v>13758.68</v>
      </c>
      <c r="K466" s="258">
        <f t="shared" si="94"/>
        <v>3038.6800000000003</v>
      </c>
      <c r="L466" s="258">
        <f t="shared" si="95"/>
        <v>17450.68</v>
      </c>
      <c r="M466" s="315">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8"/>
      <c r="AF466" s="309" t="s">
        <v>1798</v>
      </c>
      <c r="AG466" s="7" t="s">
        <v>1130</v>
      </c>
      <c r="AH466" s="72" t="s">
        <v>553</v>
      </c>
      <c r="AI466" s="7" t="s">
        <v>1130</v>
      </c>
      <c r="AJ466" s="7" t="s">
        <v>1130</v>
      </c>
      <c r="AK466" s="7" t="s">
        <v>1130</v>
      </c>
      <c r="AL466" s="7">
        <v>20236.68</v>
      </c>
      <c r="AM466" s="255">
        <v>21019.68</v>
      </c>
      <c r="AN466" s="258">
        <v>147</v>
      </c>
      <c r="AO466" s="306">
        <v>163</v>
      </c>
      <c r="AP466" s="306" t="str">
        <f t="shared" si="98"/>
        <v>FLOW</v>
      </c>
      <c r="AQ466" s="306"/>
      <c r="AR466" s="306"/>
      <c r="AS466" s="306"/>
      <c r="AT466" s="306"/>
      <c r="AU466" s="72" t="s">
        <v>944</v>
      </c>
      <c r="AV466" s="310" t="s">
        <v>554</v>
      </c>
      <c r="AW466" s="304" t="s">
        <v>555</v>
      </c>
      <c r="AX466" s="311">
        <v>44763</v>
      </c>
      <c r="AY466" s="72">
        <v>48</v>
      </c>
      <c r="AZ466" s="72" t="s">
        <v>1743</v>
      </c>
      <c r="BA466" s="7" t="s">
        <v>3514</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1112</v>
      </c>
      <c r="EU466" s="7" t="s">
        <v>2790</v>
      </c>
      <c r="EV466" s="7" t="s">
        <v>1111</v>
      </c>
      <c r="EW466" s="7" t="s">
        <v>1802</v>
      </c>
      <c r="EX466" s="183" t="s">
        <v>1991</v>
      </c>
      <c r="EY466" s="313">
        <v>46177</v>
      </c>
      <c r="EZ466" s="313"/>
      <c r="FA466" s="183"/>
      <c r="FB466" s="313"/>
      <c r="FC466" s="7"/>
      <c r="FD466" s="7" t="s">
        <v>3373</v>
      </c>
      <c r="FE466" s="7">
        <f t="shared" si="101"/>
        <v>3038.6800000000003</v>
      </c>
      <c r="FF466" s="72">
        <f t="shared" si="102"/>
        <v>17450.68</v>
      </c>
      <c r="FG466" t="s">
        <v>3516</v>
      </c>
    </row>
    <row r="467" spans="1:163" ht="17.25">
      <c r="A467" s="72">
        <v>460122210</v>
      </c>
      <c r="B467" s="304" t="s">
        <v>77</v>
      </c>
      <c r="C467" s="72"/>
      <c r="D467" s="72"/>
      <c r="E467" s="72"/>
      <c r="F467" s="72"/>
      <c r="G467" s="306"/>
      <c r="H467" s="306"/>
      <c r="I467" s="72">
        <v>3674</v>
      </c>
      <c r="J467" s="72">
        <v>3674</v>
      </c>
      <c r="K467" s="258">
        <f t="shared" si="94"/>
        <v>3758</v>
      </c>
      <c r="L467" s="258">
        <f t="shared" si="95"/>
        <v>7520</v>
      </c>
      <c r="M467" s="307">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8"/>
      <c r="AF467" s="309" t="s">
        <v>1130</v>
      </c>
      <c r="AG467" s="7" t="s">
        <v>1130</v>
      </c>
      <c r="AH467" s="72" t="s">
        <v>78</v>
      </c>
      <c r="AI467" s="7" t="s">
        <v>1130</v>
      </c>
      <c r="AJ467" s="7" t="s">
        <v>1130</v>
      </c>
      <c r="AK467" s="7" t="s">
        <v>1130</v>
      </c>
      <c r="AL467" s="7">
        <v>8247</v>
      </c>
      <c r="AM467" s="255">
        <v>20991.4</v>
      </c>
      <c r="AN467" s="258">
        <v>27</v>
      </c>
      <c r="AO467" s="306">
        <v>43</v>
      </c>
      <c r="AP467" s="306" t="str">
        <f t="shared" si="98"/>
        <v>FLOW</v>
      </c>
      <c r="AQ467" s="306"/>
      <c r="AR467" s="306"/>
      <c r="AS467" s="306"/>
      <c r="AT467" s="306"/>
      <c r="AU467" s="72" t="s">
        <v>1794</v>
      </c>
      <c r="AV467" s="310" t="s">
        <v>79</v>
      </c>
      <c r="AW467" s="304" t="s">
        <v>80</v>
      </c>
      <c r="AX467" s="311">
        <v>45213</v>
      </c>
      <c r="AY467" s="72">
        <v>36</v>
      </c>
      <c r="AZ467" s="72" t="s">
        <v>1743</v>
      </c>
      <c r="BA467" s="7" t="s">
        <v>3514</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2</v>
      </c>
      <c r="ES467" s="72">
        <f t="shared" si="100"/>
        <v>1</v>
      </c>
      <c r="ET467" s="72" t="s">
        <v>1113</v>
      </c>
      <c r="EU467" s="7" t="s">
        <v>2791</v>
      </c>
      <c r="EV467" s="7" t="s">
        <v>1111</v>
      </c>
      <c r="EW467" s="7" t="s">
        <v>1807</v>
      </c>
      <c r="EX467" s="183" t="s">
        <v>1992</v>
      </c>
      <c r="EY467" s="313">
        <v>46193</v>
      </c>
      <c r="EZ467" s="313"/>
      <c r="FA467" s="183"/>
      <c r="FB467" s="313"/>
      <c r="FC467" s="7"/>
      <c r="FD467" s="7" t="s">
        <v>3353</v>
      </c>
      <c r="FE467" s="7">
        <f t="shared" si="101"/>
        <v>3758</v>
      </c>
      <c r="FF467" s="72">
        <f t="shared" si="102"/>
        <v>7520</v>
      </c>
      <c r="FG467" t="s">
        <v>3516</v>
      </c>
    </row>
    <row r="468" spans="1:163" ht="17.25">
      <c r="A468" s="72">
        <v>459059044</v>
      </c>
      <c r="B468" s="304" t="s">
        <v>558</v>
      </c>
      <c r="C468" s="72"/>
      <c r="D468" s="72"/>
      <c r="E468" s="72"/>
      <c r="F468" s="72"/>
      <c r="G468" s="306"/>
      <c r="H468" s="306"/>
      <c r="I468" s="72">
        <v>3911</v>
      </c>
      <c r="J468" s="72">
        <v>14157</v>
      </c>
      <c r="K468" s="258">
        <f t="shared" si="94"/>
        <v>2968</v>
      </c>
      <c r="L468" s="258">
        <f t="shared" si="95"/>
        <v>18866</v>
      </c>
      <c r="M468" s="315">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3505</v>
      </c>
      <c r="AC468" s="72"/>
      <c r="AD468" s="72" t="s">
        <v>3023</v>
      </c>
      <c r="AE468" s="308"/>
      <c r="AF468" s="309" t="s">
        <v>1798</v>
      </c>
      <c r="AG468" s="7" t="s">
        <v>1130</v>
      </c>
      <c r="AH468" s="72" t="s">
        <v>553</v>
      </c>
      <c r="AI468" s="7" t="s">
        <v>1130</v>
      </c>
      <c r="AJ468" s="7" t="s">
        <v>1130</v>
      </c>
      <c r="AK468" s="7" t="s">
        <v>1130</v>
      </c>
      <c r="AL468" s="7">
        <v>20914</v>
      </c>
      <c r="AM468" s="255">
        <v>20969.25</v>
      </c>
      <c r="AN468" s="258">
        <v>116</v>
      </c>
      <c r="AO468" s="306">
        <v>132</v>
      </c>
      <c r="AP468" s="306" t="str">
        <f t="shared" si="98"/>
        <v>FLOW</v>
      </c>
      <c r="AQ468" s="306"/>
      <c r="AR468" s="306"/>
      <c r="AS468" s="306"/>
      <c r="AT468" s="306"/>
      <c r="AU468" s="72" t="s">
        <v>944</v>
      </c>
      <c r="AV468" s="310" t="s">
        <v>559</v>
      </c>
      <c r="AW468" s="304" t="s">
        <v>111</v>
      </c>
      <c r="AX468" s="311">
        <v>45127</v>
      </c>
      <c r="AY468" s="72">
        <v>36</v>
      </c>
      <c r="AZ468" s="72" t="s">
        <v>1743</v>
      </c>
      <c r="BA468" s="7" t="s">
        <v>3514</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1112</v>
      </c>
      <c r="EU468" s="7" t="s">
        <v>2792</v>
      </c>
      <c r="EV468" s="7" t="s">
        <v>1111</v>
      </c>
      <c r="EW468" s="7" t="s">
        <v>1832</v>
      </c>
      <c r="EX468" s="183" t="s">
        <v>1993</v>
      </c>
      <c r="EY468" s="313">
        <v>46177</v>
      </c>
      <c r="EZ468" s="313"/>
      <c r="FA468" s="183"/>
      <c r="FB468" s="313"/>
      <c r="FC468" s="7"/>
      <c r="FD468" s="7" t="s">
        <v>3374</v>
      </c>
      <c r="FE468" s="7">
        <f t="shared" si="101"/>
        <v>2968</v>
      </c>
      <c r="FF468" s="72">
        <f t="shared" si="102"/>
        <v>18866</v>
      </c>
      <c r="FG468" t="s">
        <v>3516</v>
      </c>
    </row>
    <row r="469" spans="1:163" ht="17.25">
      <c r="A469" s="72">
        <v>461252668</v>
      </c>
      <c r="B469" s="304" t="s">
        <v>543</v>
      </c>
      <c r="C469" s="72"/>
      <c r="D469" s="72"/>
      <c r="E469" s="72"/>
      <c r="F469" s="72"/>
      <c r="G469" s="306"/>
      <c r="H469" s="306"/>
      <c r="I469" s="72">
        <v>3628</v>
      </c>
      <c r="J469" s="72">
        <v>14463</v>
      </c>
      <c r="K469" s="258">
        <f t="shared" si="94"/>
        <v>3975</v>
      </c>
      <c r="L469" s="258">
        <f t="shared" si="95"/>
        <v>18091</v>
      </c>
      <c r="M469" s="315">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8"/>
      <c r="AF469" s="309" t="s">
        <v>1798</v>
      </c>
      <c r="AG469" s="7" t="s">
        <v>1130</v>
      </c>
      <c r="AH469" s="72" t="s">
        <v>544</v>
      </c>
      <c r="AI469" s="7" t="s">
        <v>1130</v>
      </c>
      <c r="AJ469" s="7" t="s">
        <v>1130</v>
      </c>
      <c r="AK469" s="7" t="s">
        <v>1130</v>
      </c>
      <c r="AL469" s="7">
        <v>21154</v>
      </c>
      <c r="AM469" s="255">
        <v>20580</v>
      </c>
      <c r="AN469" s="258">
        <v>116</v>
      </c>
      <c r="AO469" s="306">
        <v>132</v>
      </c>
      <c r="AP469" s="306" t="str">
        <f t="shared" si="98"/>
        <v>FLOW</v>
      </c>
      <c r="AQ469" s="306"/>
      <c r="AR469" s="306"/>
      <c r="AS469" s="306"/>
      <c r="AT469" s="306"/>
      <c r="AU469" s="72" t="s">
        <v>944</v>
      </c>
      <c r="AV469" s="310" t="s">
        <v>545</v>
      </c>
      <c r="AW469" s="304" t="s">
        <v>523</v>
      </c>
      <c r="AX469" s="311">
        <v>45286</v>
      </c>
      <c r="AY469" s="72">
        <v>30</v>
      </c>
      <c r="AZ469" s="72" t="s">
        <v>1743</v>
      </c>
      <c r="BA469" s="7" t="s">
        <v>3514</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1126</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3516</v>
      </c>
    </row>
    <row r="470" spans="1:163" ht="17.25">
      <c r="A470" s="72">
        <v>462723868</v>
      </c>
      <c r="B470" s="304" t="s">
        <v>38</v>
      </c>
      <c r="C470" s="72"/>
      <c r="D470" s="72"/>
      <c r="E470" s="72"/>
      <c r="F470" s="72"/>
      <c r="G470" s="306"/>
      <c r="H470" s="306"/>
      <c r="I470" s="72">
        <v>4284</v>
      </c>
      <c r="J470" s="72">
        <v>21416</v>
      </c>
      <c r="K470" s="258">
        <f t="shared" si="94"/>
        <v>5179</v>
      </c>
      <c r="L470" s="258">
        <f t="shared" si="95"/>
        <v>26951</v>
      </c>
      <c r="M470" s="315">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3505</v>
      </c>
      <c r="AC470" s="72"/>
      <c r="AD470" s="72" t="s">
        <v>3023</v>
      </c>
      <c r="AE470" s="308"/>
      <c r="AF470" s="309" t="s">
        <v>1798</v>
      </c>
      <c r="AG470" s="7" t="s">
        <v>1130</v>
      </c>
      <c r="AH470" s="72" t="s">
        <v>39</v>
      </c>
      <c r="AI470" s="7" t="s">
        <v>1130</v>
      </c>
      <c r="AJ470" s="7" t="s">
        <v>1130</v>
      </c>
      <c r="AK470" s="7" t="s">
        <v>1130</v>
      </c>
      <c r="AL470" s="7">
        <v>25915</v>
      </c>
      <c r="AM470" s="255">
        <v>20402</v>
      </c>
      <c r="AN470" s="258">
        <v>147</v>
      </c>
      <c r="AO470" s="306">
        <v>163</v>
      </c>
      <c r="AP470" s="306" t="str">
        <f t="shared" si="98"/>
        <v>FLOW</v>
      </c>
      <c r="AQ470" s="306"/>
      <c r="AR470" s="306"/>
      <c r="AS470" s="306"/>
      <c r="AT470" s="306"/>
      <c r="AU470" s="72" t="s">
        <v>944</v>
      </c>
      <c r="AV470" s="310" t="s">
        <v>40</v>
      </c>
      <c r="AW470" s="304" t="s">
        <v>41</v>
      </c>
      <c r="AX470" s="311">
        <v>45411</v>
      </c>
      <c r="AY470" s="72">
        <v>24</v>
      </c>
      <c r="AZ470" s="72" t="s">
        <v>1743</v>
      </c>
      <c r="BA470" s="7" t="s">
        <v>3513</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1116</v>
      </c>
      <c r="EU470" s="7" t="s">
        <v>2793</v>
      </c>
      <c r="EV470" s="7" t="s">
        <v>1111</v>
      </c>
      <c r="EW470" s="7" t="s">
        <v>1804</v>
      </c>
      <c r="EX470" s="183" t="s">
        <v>1874</v>
      </c>
      <c r="EY470" s="313">
        <v>46177</v>
      </c>
      <c r="EZ470" s="313"/>
      <c r="FA470" s="183"/>
      <c r="FB470" s="313"/>
      <c r="FC470" s="7"/>
      <c r="FD470" s="7" t="s">
        <v>3375</v>
      </c>
      <c r="FE470" s="7">
        <f t="shared" si="101"/>
        <v>5179</v>
      </c>
      <c r="FF470" s="72">
        <f t="shared" si="102"/>
        <v>26951</v>
      </c>
      <c r="FG470" t="s">
        <v>3516</v>
      </c>
    </row>
    <row r="471" spans="1:163" ht="17.25">
      <c r="A471" s="72">
        <v>454987694</v>
      </c>
      <c r="B471" s="304" t="s">
        <v>520</v>
      </c>
      <c r="C471" s="72" t="s">
        <v>1776</v>
      </c>
      <c r="D471" s="72" t="s">
        <v>1743</v>
      </c>
      <c r="E471" s="72">
        <v>3000</v>
      </c>
      <c r="F471" s="72"/>
      <c r="G471" s="306"/>
      <c r="H471" s="306"/>
      <c r="I471" s="72">
        <v>2813</v>
      </c>
      <c r="J471" s="72">
        <v>7561</v>
      </c>
      <c r="K471" s="258">
        <f t="shared" si="94"/>
        <v>2282</v>
      </c>
      <c r="L471" s="258">
        <f t="shared" si="95"/>
        <v>7731</v>
      </c>
      <c r="M471" s="315">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8"/>
      <c r="AF471" s="309" t="s">
        <v>1798</v>
      </c>
      <c r="AG471" s="7" t="s">
        <v>1130</v>
      </c>
      <c r="AH471" s="72" t="s">
        <v>521</v>
      </c>
      <c r="AI471" s="7" t="s">
        <v>1130</v>
      </c>
      <c r="AJ471" s="7" t="s">
        <v>1130</v>
      </c>
      <c r="AK471" s="7" t="s">
        <v>1130</v>
      </c>
      <c r="AL471" s="7">
        <v>14178.2</v>
      </c>
      <c r="AM471" s="255">
        <v>20387.71</v>
      </c>
      <c r="AN471" s="258">
        <v>88</v>
      </c>
      <c r="AO471" s="306">
        <v>73</v>
      </c>
      <c r="AP471" s="306" t="str">
        <f t="shared" si="98"/>
        <v>STABLE</v>
      </c>
      <c r="AQ471" s="306"/>
      <c r="AR471" s="306"/>
      <c r="AS471" s="306"/>
      <c r="AT471" s="306"/>
      <c r="AU471" s="72" t="s">
        <v>1794</v>
      </c>
      <c r="AV471" s="310" t="s">
        <v>522</v>
      </c>
      <c r="AW471" s="304" t="s">
        <v>523</v>
      </c>
      <c r="AX471" s="311">
        <v>44841</v>
      </c>
      <c r="AY471" s="72">
        <v>48</v>
      </c>
      <c r="AZ471" s="72" t="s">
        <v>1743</v>
      </c>
      <c r="BA471" s="7" t="s">
        <v>3514</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1122</v>
      </c>
      <c r="EU471" s="7" t="s">
        <v>2794</v>
      </c>
      <c r="EV471" s="7" t="s">
        <v>1111</v>
      </c>
      <c r="EW471" s="7" t="s">
        <v>1807</v>
      </c>
      <c r="EX471" s="183" t="s">
        <v>1994</v>
      </c>
      <c r="EY471" s="313">
        <v>46193</v>
      </c>
      <c r="EZ471" s="313"/>
      <c r="FA471" s="183"/>
      <c r="FB471" s="313"/>
      <c r="FC471" s="7"/>
      <c r="FD471" s="7" t="s">
        <v>3376</v>
      </c>
      <c r="FE471" s="7">
        <f t="shared" si="101"/>
        <v>2282</v>
      </c>
      <c r="FF471" s="72">
        <f t="shared" si="102"/>
        <v>10731</v>
      </c>
      <c r="FG471" t="s">
        <v>3516</v>
      </c>
    </row>
    <row r="472" spans="1:163" ht="17.25">
      <c r="A472" s="72">
        <v>460696847</v>
      </c>
      <c r="B472" s="304" t="s">
        <v>1571</v>
      </c>
      <c r="C472" s="72" t="s">
        <v>1776</v>
      </c>
      <c r="D472" s="72" t="s">
        <v>3555</v>
      </c>
      <c r="E472" s="72">
        <v>6573</v>
      </c>
      <c r="F472" s="72"/>
      <c r="G472" s="306"/>
      <c r="H472" s="306"/>
      <c r="I472" s="72">
        <v>3073</v>
      </c>
      <c r="J472" s="72">
        <v>3073</v>
      </c>
      <c r="K472" s="258">
        <f t="shared" si="94"/>
        <v>3116</v>
      </c>
      <c r="L472" s="258">
        <f t="shared" si="95"/>
        <v>-334</v>
      </c>
      <c r="M472" s="315">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8"/>
      <c r="AF472" s="309" t="s">
        <v>1130</v>
      </c>
      <c r="AG472" s="7" t="s">
        <v>1130</v>
      </c>
      <c r="AH472" s="72" t="s">
        <v>386</v>
      </c>
      <c r="AI472" s="7" t="s">
        <v>1130</v>
      </c>
      <c r="AJ472" s="7" t="s">
        <v>1130</v>
      </c>
      <c r="AK472" s="7" t="s">
        <v>1130</v>
      </c>
      <c r="AL472" s="7">
        <v>3566</v>
      </c>
      <c r="AM472" s="255">
        <v>20176.57</v>
      </c>
      <c r="AN472" s="258">
        <v>57</v>
      </c>
      <c r="AO472" s="306">
        <v>73</v>
      </c>
      <c r="AP472" s="306" t="str">
        <f t="shared" si="98"/>
        <v>FLOW</v>
      </c>
      <c r="AQ472" s="306"/>
      <c r="AR472" s="306"/>
      <c r="AS472" s="306"/>
      <c r="AT472" s="306"/>
      <c r="AU472" s="72" t="s">
        <v>1794</v>
      </c>
      <c r="AV472" s="310" t="s">
        <v>1680</v>
      </c>
      <c r="AW472" s="304" t="s">
        <v>178</v>
      </c>
      <c r="AX472" s="311">
        <v>45245</v>
      </c>
      <c r="AY472" s="72">
        <v>36</v>
      </c>
      <c r="AZ472" s="72" t="s">
        <v>1743</v>
      </c>
      <c r="BA472" s="7" t="s">
        <v>3513</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1116</v>
      </c>
      <c r="EU472" s="7" t="s">
        <v>2795</v>
      </c>
      <c r="EV472" s="7" t="s">
        <v>1111</v>
      </c>
      <c r="EW472" s="7" t="s">
        <v>1807</v>
      </c>
      <c r="EX472" s="183" t="s">
        <v>1816</v>
      </c>
      <c r="EY472" s="313">
        <v>46198</v>
      </c>
      <c r="EZ472" s="313"/>
      <c r="FA472" s="183"/>
      <c r="FB472" s="313"/>
      <c r="FC472" s="7"/>
      <c r="FD472" s="7" t="s">
        <v>3377</v>
      </c>
      <c r="FE472" s="7">
        <f t="shared" si="101"/>
        <v>3116</v>
      </c>
      <c r="FF472" s="72">
        <f t="shared" si="102"/>
        <v>6239</v>
      </c>
      <c r="FG472" t="s">
        <v>3516</v>
      </c>
    </row>
    <row r="473" spans="1:163" ht="17.25">
      <c r="A473" s="72">
        <v>460639769</v>
      </c>
      <c r="B473" s="304" t="s">
        <v>402</v>
      </c>
      <c r="C473" s="72" t="s">
        <v>1778</v>
      </c>
      <c r="D473" s="72" t="s">
        <v>3499</v>
      </c>
      <c r="E473" s="72">
        <f>3050+40</f>
        <v>3090</v>
      </c>
      <c r="F473" s="72"/>
      <c r="G473" s="306"/>
      <c r="H473" s="306"/>
      <c r="I473" s="72">
        <v>3040</v>
      </c>
      <c r="J473" s="72">
        <v>3012</v>
      </c>
      <c r="K473" s="258">
        <f t="shared" si="94"/>
        <v>3075</v>
      </c>
      <c r="L473" s="258">
        <f t="shared" si="95"/>
        <v>3087</v>
      </c>
      <c r="M473" s="307">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8"/>
      <c r="AF473" s="309" t="s">
        <v>1130</v>
      </c>
      <c r="AG473" s="7" t="s">
        <v>1130</v>
      </c>
      <c r="AH473" s="72" t="s">
        <v>386</v>
      </c>
      <c r="AI473" s="7" t="s">
        <v>1130</v>
      </c>
      <c r="AJ473" s="7" t="s">
        <v>1130</v>
      </c>
      <c r="AK473" s="7" t="s">
        <v>1130</v>
      </c>
      <c r="AL473" s="7">
        <v>3075</v>
      </c>
      <c r="AM473" s="255">
        <v>20028.03</v>
      </c>
      <c r="AN473" s="258">
        <v>27</v>
      </c>
      <c r="AO473" s="306">
        <v>43</v>
      </c>
      <c r="AP473" s="306" t="str">
        <f t="shared" si="98"/>
        <v>FLOW</v>
      </c>
      <c r="AQ473" s="306"/>
      <c r="AR473" s="306"/>
      <c r="AS473" s="306"/>
      <c r="AT473" s="306"/>
      <c r="AU473" s="72" t="s">
        <v>1794</v>
      </c>
      <c r="AV473" s="310" t="s">
        <v>403</v>
      </c>
      <c r="AW473" s="304" t="s">
        <v>54</v>
      </c>
      <c r="AX473" s="311">
        <v>45243</v>
      </c>
      <c r="AY473" s="72">
        <v>36</v>
      </c>
      <c r="AZ473" s="72" t="s">
        <v>1743</v>
      </c>
      <c r="BA473" s="7" t="s">
        <v>3513</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1116</v>
      </c>
      <c r="EU473" s="7" t="s">
        <v>2796</v>
      </c>
      <c r="EV473" s="7" t="s">
        <v>1111</v>
      </c>
      <c r="EW473" s="7" t="s">
        <v>1807</v>
      </c>
      <c r="EX473" s="183" t="s">
        <v>1816</v>
      </c>
      <c r="EY473" s="313">
        <v>46191</v>
      </c>
      <c r="EZ473" s="313"/>
      <c r="FA473" s="183"/>
      <c r="FB473" s="313"/>
      <c r="FC473" s="7"/>
      <c r="FD473" s="7" t="s">
        <v>3167</v>
      </c>
      <c r="FE473" s="7">
        <f t="shared" si="101"/>
        <v>3075</v>
      </c>
      <c r="FF473" s="72">
        <f t="shared" si="102"/>
        <v>6177</v>
      </c>
      <c r="FG473" t="s">
        <v>3516</v>
      </c>
    </row>
    <row r="474" spans="1:163" ht="17.25">
      <c r="A474" s="72">
        <v>460742707</v>
      </c>
      <c r="B474" s="304" t="s">
        <v>222</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8"/>
      <c r="AF474" s="309" t="s">
        <v>1798</v>
      </c>
      <c r="AG474" s="7" t="s">
        <v>1130</v>
      </c>
      <c r="AH474" s="72" t="s">
        <v>203</v>
      </c>
      <c r="AI474" s="7" t="s">
        <v>1130</v>
      </c>
      <c r="AJ474" s="7" t="s">
        <v>1130</v>
      </c>
      <c r="AK474" s="7" t="s">
        <v>1130</v>
      </c>
      <c r="AL474" s="7">
        <v>28836</v>
      </c>
      <c r="AM474" s="255">
        <v>19970.04</v>
      </c>
      <c r="AN474" s="258">
        <v>178</v>
      </c>
      <c r="AO474" s="306">
        <v>194</v>
      </c>
      <c r="AP474" s="306" t="str">
        <f t="shared" si="98"/>
        <v>FLOW</v>
      </c>
      <c r="AQ474" s="306"/>
      <c r="AR474" s="306"/>
      <c r="AS474" s="306"/>
      <c r="AT474" s="306"/>
      <c r="AU474" s="72" t="s">
        <v>944</v>
      </c>
      <c r="AV474" s="310" t="s">
        <v>223</v>
      </c>
      <c r="AW474" s="304" t="s">
        <v>210</v>
      </c>
      <c r="AX474" s="311">
        <v>45246</v>
      </c>
      <c r="AY474" s="72">
        <v>30</v>
      </c>
      <c r="AZ474" s="72" t="s">
        <v>1743</v>
      </c>
      <c r="BA474" s="7" t="s">
        <v>3513</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1124</v>
      </c>
      <c r="EU474" s="7" t="s">
        <v>2797</v>
      </c>
      <c r="EV474" s="7" t="s">
        <v>1111</v>
      </c>
      <c r="EW474" s="7" t="s">
        <v>1802</v>
      </c>
      <c r="EX474" s="183" t="s">
        <v>1984</v>
      </c>
      <c r="EY474" s="313">
        <v>46177</v>
      </c>
      <c r="EZ474" s="313"/>
      <c r="FA474" s="183"/>
      <c r="FB474" s="313"/>
      <c r="FC474" s="7"/>
      <c r="FD474" s="7" t="s">
        <v>3378</v>
      </c>
      <c r="FE474" s="7">
        <f t="shared" si="101"/>
        <v>4931</v>
      </c>
      <c r="FF474" s="72">
        <f t="shared" si="102"/>
        <v>26401</v>
      </c>
      <c r="FG474" t="s">
        <v>3516</v>
      </c>
    </row>
    <row r="475" spans="1:163" ht="17.25">
      <c r="A475" s="72">
        <v>460558724</v>
      </c>
      <c r="B475" s="304" t="s">
        <v>966</v>
      </c>
      <c r="C475" s="72"/>
      <c r="D475" s="72"/>
      <c r="E475" s="72"/>
      <c r="F475" s="72"/>
      <c r="G475" s="306"/>
      <c r="H475" s="306"/>
      <c r="I475" s="72">
        <v>3037</v>
      </c>
      <c r="J475" s="72">
        <v>2750</v>
      </c>
      <c r="K475" s="258">
        <f t="shared" si="106"/>
        <v>2810</v>
      </c>
      <c r="L475" s="258">
        <f t="shared" si="95"/>
        <v>5924</v>
      </c>
      <c r="M475" s="307">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8"/>
      <c r="AF475" s="309" t="s">
        <v>1130</v>
      </c>
      <c r="AG475" s="7" t="s">
        <v>1130</v>
      </c>
      <c r="AH475" s="72" t="s">
        <v>1104</v>
      </c>
      <c r="AI475" s="7" t="s">
        <v>1130</v>
      </c>
      <c r="AJ475" s="7" t="s">
        <v>1130</v>
      </c>
      <c r="AK475" s="7" t="s">
        <v>1130</v>
      </c>
      <c r="AL475" s="7">
        <v>9095</v>
      </c>
      <c r="AM475" s="255">
        <v>19942.22</v>
      </c>
      <c r="AN475" s="258">
        <v>27</v>
      </c>
      <c r="AO475" s="306">
        <v>43</v>
      </c>
      <c r="AP475" s="306" t="str">
        <f t="shared" si="98"/>
        <v>FLOW</v>
      </c>
      <c r="AQ475" s="306"/>
      <c r="AR475" s="306"/>
      <c r="AS475" s="306"/>
      <c r="AT475" s="306"/>
      <c r="AU475" s="72" t="s">
        <v>1794</v>
      </c>
      <c r="AV475" s="310" t="s">
        <v>1035</v>
      </c>
      <c r="AW475" s="304" t="s">
        <v>32</v>
      </c>
      <c r="AX475" s="311">
        <v>45239</v>
      </c>
      <c r="AY475" s="72">
        <v>36</v>
      </c>
      <c r="AZ475" s="72" t="s">
        <v>1743</v>
      </c>
      <c r="BA475" s="7" t="s">
        <v>3514</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1129</v>
      </c>
      <c r="EU475" s="7" t="s">
        <v>2798</v>
      </c>
      <c r="EV475" s="7" t="s">
        <v>1111</v>
      </c>
      <c r="EW475" s="7" t="s">
        <v>1830</v>
      </c>
      <c r="EX475" s="183" t="s">
        <v>1859</v>
      </c>
      <c r="EY475" s="313">
        <v>46181</v>
      </c>
      <c r="EZ475" s="313"/>
      <c r="FA475" s="183"/>
      <c r="FB475" s="313"/>
      <c r="FC475" s="7"/>
      <c r="FD475" s="7" t="s">
        <v>3348</v>
      </c>
      <c r="FE475" s="7">
        <f t="shared" si="101"/>
        <v>2810</v>
      </c>
      <c r="FF475" s="72">
        <f t="shared" si="102"/>
        <v>5924</v>
      </c>
      <c r="FG475" t="s">
        <v>3516</v>
      </c>
    </row>
    <row r="476" spans="1:163" ht="17.25">
      <c r="A476" s="72">
        <v>466434465</v>
      </c>
      <c r="B476" s="304" t="s">
        <v>592</v>
      </c>
      <c r="C476" s="72"/>
      <c r="D476" s="72"/>
      <c r="E476" s="72"/>
      <c r="F476" s="72"/>
      <c r="G476" s="306"/>
      <c r="H476" s="306"/>
      <c r="I476" s="72">
        <v>4146</v>
      </c>
      <c r="J476" s="72">
        <v>12325</v>
      </c>
      <c r="K476" s="258">
        <f t="shared" si="106"/>
        <v>4336</v>
      </c>
      <c r="L476" s="258">
        <f t="shared" si="95"/>
        <v>16937</v>
      </c>
      <c r="M476" s="315">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3560</v>
      </c>
      <c r="AC476" s="72"/>
      <c r="AD476" s="72"/>
      <c r="AE476" s="308"/>
      <c r="AF476" s="309" t="s">
        <v>1798</v>
      </c>
      <c r="AG476" s="7" t="s">
        <v>1130</v>
      </c>
      <c r="AH476" s="72" t="s">
        <v>585</v>
      </c>
      <c r="AI476" s="7" t="s">
        <v>1130</v>
      </c>
      <c r="AJ476" s="7" t="s">
        <v>1130</v>
      </c>
      <c r="AK476" s="7" t="s">
        <v>1130</v>
      </c>
      <c r="AL476" s="7">
        <v>15778</v>
      </c>
      <c r="AM476" s="255">
        <v>19927</v>
      </c>
      <c r="AN476" s="258">
        <v>87</v>
      </c>
      <c r="AO476" s="306">
        <v>103</v>
      </c>
      <c r="AP476" s="306" t="str">
        <f t="shared" si="98"/>
        <v>FLOW</v>
      </c>
      <c r="AQ476" s="306"/>
      <c r="AR476" s="306"/>
      <c r="AS476" s="306"/>
      <c r="AT476" s="306"/>
      <c r="AU476" s="72" t="s">
        <v>944</v>
      </c>
      <c r="AV476" s="310" t="s">
        <v>593</v>
      </c>
      <c r="AW476" s="304" t="s">
        <v>118</v>
      </c>
      <c r="AX476" s="311">
        <v>45839</v>
      </c>
      <c r="AY476" s="72">
        <v>12</v>
      </c>
      <c r="AZ476" s="72" t="s">
        <v>1743</v>
      </c>
      <c r="BA476" s="7" t="s">
        <v>3514</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1112</v>
      </c>
      <c r="EU476" s="7" t="s">
        <v>2799</v>
      </c>
      <c r="EV476" s="7" t="s">
        <v>1111</v>
      </c>
      <c r="EW476" s="7" t="s">
        <v>1804</v>
      </c>
      <c r="EX476" s="183" t="s">
        <v>1812</v>
      </c>
      <c r="EY476" s="313">
        <v>46177</v>
      </c>
      <c r="EZ476" s="313"/>
      <c r="FA476" s="183"/>
      <c r="FB476" s="313"/>
      <c r="FC476" s="7"/>
      <c r="FD476" s="7" t="s">
        <v>3379</v>
      </c>
      <c r="FE476" s="7">
        <f t="shared" si="101"/>
        <v>4336</v>
      </c>
      <c r="FF476" s="72">
        <f t="shared" si="102"/>
        <v>16937</v>
      </c>
      <c r="FG476" t="s">
        <v>3516</v>
      </c>
    </row>
    <row r="477" spans="1:163" ht="17.25">
      <c r="A477" s="72">
        <v>96668452</v>
      </c>
      <c r="B477" s="304" t="s">
        <v>2089</v>
      </c>
      <c r="C477" s="72" t="s">
        <v>1776</v>
      </c>
      <c r="D477" s="72" t="s">
        <v>2348</v>
      </c>
      <c r="E477" s="72">
        <v>13232</v>
      </c>
      <c r="F477" s="72"/>
      <c r="G477" s="306"/>
      <c r="H477" s="306" t="s">
        <v>1142</v>
      </c>
      <c r="I477" s="72">
        <v>3468</v>
      </c>
      <c r="J477" s="72">
        <v>3468</v>
      </c>
      <c r="K477" s="258">
        <f t="shared" si="106"/>
        <v>3468</v>
      </c>
      <c r="L477" s="258">
        <f t="shared" si="95"/>
        <v>-6250</v>
      </c>
      <c r="M477" s="307">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8"/>
      <c r="AF477" s="309"/>
      <c r="AG477" s="7"/>
      <c r="AH477" s="72" t="s">
        <v>266</v>
      </c>
      <c r="AI477" s="7"/>
      <c r="AJ477" s="7"/>
      <c r="AK477" s="7"/>
      <c r="AL477" s="7">
        <v>9268</v>
      </c>
      <c r="AM477" s="255">
        <v>19859.43</v>
      </c>
      <c r="AN477" s="258">
        <v>26</v>
      </c>
      <c r="AO477" s="306">
        <v>0</v>
      </c>
      <c r="AP477" s="306" t="str">
        <f t="shared" si="98"/>
        <v>RB</v>
      </c>
      <c r="AQ477" s="306"/>
      <c r="AR477" s="306"/>
      <c r="AS477" s="306"/>
      <c r="AT477" s="306"/>
      <c r="AU477" s="72" t="s">
        <v>1130</v>
      </c>
      <c r="AV477" s="310" t="s">
        <v>2235</v>
      </c>
      <c r="AW477" s="304" t="s">
        <v>2329</v>
      </c>
      <c r="AX477" s="311">
        <v>43799</v>
      </c>
      <c r="AY477" s="72">
        <v>82</v>
      </c>
      <c r="AZ477" s="72" t="s">
        <v>2058</v>
      </c>
      <c r="BA477" s="7" t="s">
        <v>3513</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1114</v>
      </c>
      <c r="EU477" s="7" t="s">
        <v>2800</v>
      </c>
      <c r="EV477" s="7" t="s">
        <v>1111</v>
      </c>
      <c r="EW477" s="7" t="s">
        <v>1807</v>
      </c>
      <c r="EX477" s="183" t="s">
        <v>3598</v>
      </c>
      <c r="EY477" s="313">
        <v>46184</v>
      </c>
      <c r="EZ477" s="313"/>
      <c r="FA477" s="183"/>
      <c r="FB477" s="313"/>
      <c r="FC477" s="7"/>
      <c r="FD477" s="7" t="s">
        <v>3380</v>
      </c>
      <c r="FE477" s="7">
        <f t="shared" si="101"/>
        <v>3468</v>
      </c>
      <c r="FF477" s="72">
        <f t="shared" si="102"/>
        <v>6982</v>
      </c>
      <c r="FG477" t="s">
        <v>3516</v>
      </c>
    </row>
    <row r="478" spans="1:163" ht="17.25">
      <c r="A478" s="72">
        <v>462726617</v>
      </c>
      <c r="B478" s="304" t="s">
        <v>125</v>
      </c>
      <c r="C478" s="72"/>
      <c r="D478" s="72"/>
      <c r="E478" s="72"/>
      <c r="F478" s="72"/>
      <c r="G478" s="306"/>
      <c r="H478" s="306"/>
      <c r="I478" s="72">
        <v>4322</v>
      </c>
      <c r="J478" s="72">
        <v>20703</v>
      </c>
      <c r="K478" s="258">
        <f t="shared" si="106"/>
        <v>4701</v>
      </c>
      <c r="L478" s="258">
        <f t="shared" si="95"/>
        <v>26733</v>
      </c>
      <c r="M478" s="315">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8"/>
      <c r="AF478" s="309" t="s">
        <v>1798</v>
      </c>
      <c r="AG478" s="7" t="s">
        <v>1130</v>
      </c>
      <c r="AH478" s="72" t="s">
        <v>113</v>
      </c>
      <c r="AI478" s="7" t="s">
        <v>1130</v>
      </c>
      <c r="AJ478" s="7" t="s">
        <v>1130</v>
      </c>
      <c r="AK478" s="7" t="s">
        <v>1130</v>
      </c>
      <c r="AL478" s="7">
        <v>27823</v>
      </c>
      <c r="AM478" s="255">
        <v>19854</v>
      </c>
      <c r="AN478" s="258">
        <v>147</v>
      </c>
      <c r="AO478" s="306">
        <v>163</v>
      </c>
      <c r="AP478" s="306" t="str">
        <f t="shared" si="98"/>
        <v>FLOW</v>
      </c>
      <c r="AQ478" s="306"/>
      <c r="AR478" s="306"/>
      <c r="AS478" s="306"/>
      <c r="AT478" s="306"/>
      <c r="AU478" s="72" t="s">
        <v>944</v>
      </c>
      <c r="AV478" s="310" t="s">
        <v>126</v>
      </c>
      <c r="AW478" s="304" t="s">
        <v>127</v>
      </c>
      <c r="AX478" s="311">
        <v>45411</v>
      </c>
      <c r="AY478" s="72">
        <v>24</v>
      </c>
      <c r="AZ478" s="72" t="s">
        <v>1743</v>
      </c>
      <c r="BA478" s="7" t="s">
        <v>3514</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1122</v>
      </c>
      <c r="EU478" s="7" t="s">
        <v>2801</v>
      </c>
      <c r="EV478" s="7" t="s">
        <v>1111</v>
      </c>
      <c r="EW478" s="7" t="s">
        <v>1809</v>
      </c>
      <c r="EX478" s="183" t="s">
        <v>1995</v>
      </c>
      <c r="EY478" s="313">
        <v>46181</v>
      </c>
      <c r="EZ478" s="313"/>
      <c r="FA478" s="183"/>
      <c r="FB478" s="313"/>
      <c r="FC478" s="7"/>
      <c r="FD478" s="7" t="s">
        <v>3381</v>
      </c>
      <c r="FE478" s="7">
        <f t="shared" si="101"/>
        <v>4701</v>
      </c>
      <c r="FF478" s="72">
        <f t="shared" si="102"/>
        <v>26733</v>
      </c>
      <c r="FG478" t="s">
        <v>3516</v>
      </c>
    </row>
    <row r="479" spans="1:163" ht="17.25">
      <c r="A479" s="72">
        <v>461649431</v>
      </c>
      <c r="B479" s="304" t="s">
        <v>887</v>
      </c>
      <c r="C479" s="72"/>
      <c r="D479" s="72"/>
      <c r="E479" s="72"/>
      <c r="F479" s="72"/>
      <c r="G479" s="306"/>
      <c r="H479" s="306"/>
      <c r="I479" s="72">
        <v>3468</v>
      </c>
      <c r="J479" s="72">
        <v>10200</v>
      </c>
      <c r="K479" s="258">
        <f t="shared" si="106"/>
        <v>3606</v>
      </c>
      <c r="L479" s="258">
        <f t="shared" si="95"/>
        <v>14177</v>
      </c>
      <c r="M479" s="315">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8"/>
      <c r="AF479" s="309" t="s">
        <v>1798</v>
      </c>
      <c r="AG479" s="7" t="s">
        <v>1130</v>
      </c>
      <c r="AH479" s="72" t="s">
        <v>886</v>
      </c>
      <c r="AI479" s="7" t="s">
        <v>1130</v>
      </c>
      <c r="AJ479" s="7" t="s">
        <v>1130</v>
      </c>
      <c r="AK479" s="7" t="s">
        <v>1130</v>
      </c>
      <c r="AL479" s="7">
        <v>15231</v>
      </c>
      <c r="AM479" s="255">
        <v>19659</v>
      </c>
      <c r="AN479" s="258">
        <v>88</v>
      </c>
      <c r="AO479" s="306">
        <v>104</v>
      </c>
      <c r="AP479" s="306" t="str">
        <f t="shared" si="98"/>
        <v>FLOW</v>
      </c>
      <c r="AQ479" s="306"/>
      <c r="AR479" s="306"/>
      <c r="AS479" s="306"/>
      <c r="AT479" s="306"/>
      <c r="AU479" s="72" t="s">
        <v>1794</v>
      </c>
      <c r="AV479" s="310" t="s">
        <v>888</v>
      </c>
      <c r="AW479" s="304" t="s">
        <v>25</v>
      </c>
      <c r="AX479" s="311">
        <v>45316</v>
      </c>
      <c r="AY479" s="72">
        <v>30</v>
      </c>
      <c r="AZ479" s="72" t="s">
        <v>1743</v>
      </c>
      <c r="BA479" s="7" t="s">
        <v>3514</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1129</v>
      </c>
      <c r="EU479" s="7" t="s">
        <v>2802</v>
      </c>
      <c r="EV479" s="7" t="s">
        <v>1111</v>
      </c>
      <c r="EW479" s="7" t="s">
        <v>1830</v>
      </c>
      <c r="EX479" s="183" t="s">
        <v>1859</v>
      </c>
      <c r="EY479" s="313">
        <v>46175</v>
      </c>
      <c r="EZ479" s="313"/>
      <c r="FA479" s="183"/>
      <c r="FB479" s="313"/>
      <c r="FC479" s="7"/>
      <c r="FD479" s="7" t="s">
        <v>3382</v>
      </c>
      <c r="FE479" s="7">
        <f t="shared" si="101"/>
        <v>3606</v>
      </c>
      <c r="FF479" s="72">
        <f t="shared" si="102"/>
        <v>14177</v>
      </c>
      <c r="FG479" t="s">
        <v>3516</v>
      </c>
    </row>
    <row r="480" spans="1:163" ht="17.25">
      <c r="A480" s="72">
        <v>460112492</v>
      </c>
      <c r="B480" s="304" t="s">
        <v>1343</v>
      </c>
      <c r="C480" s="72" t="s">
        <v>1776</v>
      </c>
      <c r="D480" s="72" t="s">
        <v>1799</v>
      </c>
      <c r="E480" s="72">
        <v>3303</v>
      </c>
      <c r="F480" s="72"/>
      <c r="G480" s="306"/>
      <c r="H480" s="306"/>
      <c r="I480" s="72">
        <v>3292</v>
      </c>
      <c r="J480" s="72">
        <v>4042</v>
      </c>
      <c r="K480" s="258">
        <f t="shared" si="106"/>
        <v>873</v>
      </c>
      <c r="L480" s="258">
        <f t="shared" si="95"/>
        <v>4158</v>
      </c>
      <c r="M480" s="315">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8"/>
      <c r="AF480" s="309" t="s">
        <v>1130</v>
      </c>
      <c r="AG480" s="7" t="s">
        <v>1130</v>
      </c>
      <c r="AH480" s="72" t="s">
        <v>1344</v>
      </c>
      <c r="AI480" s="7" t="s">
        <v>1130</v>
      </c>
      <c r="AJ480" s="7" t="s">
        <v>1130</v>
      </c>
      <c r="AK480" s="7" t="s">
        <v>1130</v>
      </c>
      <c r="AL480" s="7">
        <v>10465</v>
      </c>
      <c r="AM480" s="255">
        <v>19559.990000000002</v>
      </c>
      <c r="AN480" s="258">
        <v>57</v>
      </c>
      <c r="AO480" s="306">
        <v>43</v>
      </c>
      <c r="AP480" s="306" t="str">
        <f t="shared" si="98"/>
        <v>STABLE</v>
      </c>
      <c r="AQ480" s="306"/>
      <c r="AR480" s="306"/>
      <c r="AS480" s="306"/>
      <c r="AT480" s="306"/>
      <c r="AU480" s="72" t="s">
        <v>944</v>
      </c>
      <c r="AV480" s="310" t="s">
        <v>1345</v>
      </c>
      <c r="AW480" s="304" t="s">
        <v>44</v>
      </c>
      <c r="AX480" s="311">
        <v>45212</v>
      </c>
      <c r="AY480" s="72">
        <v>36</v>
      </c>
      <c r="AZ480" s="72" t="s">
        <v>1743</v>
      </c>
      <c r="BA480" s="7" t="s">
        <v>3513</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1119</v>
      </c>
      <c r="EU480" s="7" t="s">
        <v>2803</v>
      </c>
      <c r="EV480" s="7" t="s">
        <v>1111</v>
      </c>
      <c r="EW480" s="7" t="s">
        <v>1807</v>
      </c>
      <c r="EX480" s="183" t="s">
        <v>1819</v>
      </c>
      <c r="EY480" s="313">
        <v>46181</v>
      </c>
      <c r="EZ480" s="313"/>
      <c r="FA480" s="183"/>
      <c r="FB480" s="313"/>
      <c r="FC480" s="7"/>
      <c r="FD480" s="7" t="s">
        <v>3182</v>
      </c>
      <c r="FE480" s="7">
        <f t="shared" si="101"/>
        <v>873</v>
      </c>
      <c r="FF480" s="72">
        <f t="shared" si="102"/>
        <v>7461</v>
      </c>
      <c r="FG480" t="s">
        <v>3516</v>
      </c>
    </row>
    <row r="481" spans="1:163" ht="17.25">
      <c r="A481" s="72">
        <v>464230553</v>
      </c>
      <c r="B481" s="304" t="s">
        <v>629</v>
      </c>
      <c r="C481" s="72" t="s">
        <v>1776</v>
      </c>
      <c r="D481" s="72" t="s">
        <v>1796</v>
      </c>
      <c r="E481" s="72">
        <v>3650</v>
      </c>
      <c r="F481" s="72"/>
      <c r="G481" s="306"/>
      <c r="H481" s="306"/>
      <c r="I481" s="72">
        <v>3438</v>
      </c>
      <c r="J481" s="72">
        <v>3265</v>
      </c>
      <c r="K481" s="258">
        <f t="shared" si="106"/>
        <v>3362</v>
      </c>
      <c r="L481" s="258">
        <f t="shared" si="95"/>
        <v>3117</v>
      </c>
      <c r="M481" s="307">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8"/>
      <c r="AF481" s="309" t="s">
        <v>1130</v>
      </c>
      <c r="AG481" s="7" t="s">
        <v>1130</v>
      </c>
      <c r="AH481" s="72" t="s">
        <v>627</v>
      </c>
      <c r="AI481" s="7" t="s">
        <v>1130</v>
      </c>
      <c r="AJ481" s="7" t="s">
        <v>1130</v>
      </c>
      <c r="AK481" s="7" t="s">
        <v>1130</v>
      </c>
      <c r="AL481" s="7">
        <v>7862</v>
      </c>
      <c r="AM481" s="255">
        <v>19517</v>
      </c>
      <c r="AN481" s="258">
        <v>27</v>
      </c>
      <c r="AO481" s="306">
        <v>12</v>
      </c>
      <c r="AP481" s="306" t="str">
        <f t="shared" si="98"/>
        <v>STABLE</v>
      </c>
      <c r="AQ481" s="306"/>
      <c r="AR481" s="306"/>
      <c r="AS481" s="306"/>
      <c r="AT481" s="306"/>
      <c r="AU481" s="72" t="s">
        <v>1794</v>
      </c>
      <c r="AV481" s="310" t="s">
        <v>630</v>
      </c>
      <c r="AW481" s="304" t="s">
        <v>631</v>
      </c>
      <c r="AX481" s="311">
        <v>45572</v>
      </c>
      <c r="AY481" s="72">
        <v>24</v>
      </c>
      <c r="AZ481" s="72" t="s">
        <v>1743</v>
      </c>
      <c r="BA481" s="7" t="s">
        <v>3513</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1116</v>
      </c>
      <c r="EU481" s="7" t="s">
        <v>2804</v>
      </c>
      <c r="EV481" s="7" t="s">
        <v>1111</v>
      </c>
      <c r="EW481" s="7" t="s">
        <v>1821</v>
      </c>
      <c r="EX481" s="183" t="s">
        <v>1821</v>
      </c>
      <c r="EY481" s="313">
        <v>46179</v>
      </c>
      <c r="EZ481" s="313"/>
      <c r="FA481" s="183"/>
      <c r="FB481" s="313"/>
      <c r="FC481" s="7"/>
      <c r="FD481" s="7" t="s">
        <v>3251</v>
      </c>
      <c r="FE481" s="7">
        <f t="shared" si="101"/>
        <v>3362</v>
      </c>
      <c r="FF481" s="72">
        <f t="shared" si="102"/>
        <v>6767</v>
      </c>
      <c r="FG481" t="s">
        <v>3516</v>
      </c>
    </row>
    <row r="482" spans="1:163" ht="17.25">
      <c r="A482" s="72">
        <v>460543663</v>
      </c>
      <c r="B482" s="304" t="s">
        <v>2133</v>
      </c>
      <c r="C482" s="72"/>
      <c r="D482" s="72"/>
      <c r="E482" s="72"/>
      <c r="F482" s="72"/>
      <c r="G482" s="306"/>
      <c r="H482" s="306"/>
      <c r="I482" s="72">
        <v>2968</v>
      </c>
      <c r="J482" s="72">
        <v>2921</v>
      </c>
      <c r="K482" s="258">
        <f t="shared" si="106"/>
        <v>2969</v>
      </c>
      <c r="L482" s="258">
        <f t="shared" si="95"/>
        <v>6000</v>
      </c>
      <c r="M482" s="307">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8"/>
      <c r="AF482" s="309"/>
      <c r="AG482" s="7"/>
      <c r="AH482" s="72" t="s">
        <v>678</v>
      </c>
      <c r="AI482" s="7"/>
      <c r="AJ482" s="7"/>
      <c r="AK482" s="7"/>
      <c r="AL482" s="7">
        <v>6108</v>
      </c>
      <c r="AM482" s="255">
        <v>19483.78</v>
      </c>
      <c r="AN482" s="258">
        <v>27</v>
      </c>
      <c r="AO482" s="306">
        <v>43</v>
      </c>
      <c r="AP482" s="306" t="str">
        <f t="shared" si="98"/>
        <v>FLOW</v>
      </c>
      <c r="AQ482" s="306"/>
      <c r="AR482" s="306"/>
      <c r="AS482" s="306"/>
      <c r="AT482" s="306"/>
      <c r="AU482" s="72" t="s">
        <v>1130</v>
      </c>
      <c r="AV482" s="310" t="s">
        <v>2277</v>
      </c>
      <c r="AW482" s="304" t="s">
        <v>54</v>
      </c>
      <c r="AX482" s="311">
        <v>45238</v>
      </c>
      <c r="AY482" s="72">
        <v>36</v>
      </c>
      <c r="AZ482" s="72" t="s">
        <v>2058</v>
      </c>
      <c r="BA482" s="7" t="s">
        <v>3513</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1118</v>
      </c>
      <c r="EU482" s="7" t="s">
        <v>2805</v>
      </c>
      <c r="EV482" s="7" t="s">
        <v>1111</v>
      </c>
      <c r="EW482" s="7" t="s">
        <v>1830</v>
      </c>
      <c r="EX482" s="183" t="s">
        <v>3599</v>
      </c>
      <c r="EY482" s="313">
        <v>46190</v>
      </c>
      <c r="EZ482" s="313"/>
      <c r="FA482" s="183"/>
      <c r="FB482" s="313"/>
      <c r="FC482" s="7"/>
      <c r="FD482" s="7" t="s">
        <v>3383</v>
      </c>
      <c r="FE482" s="7">
        <f t="shared" si="101"/>
        <v>2969</v>
      </c>
      <c r="FF482" s="72">
        <f t="shared" si="102"/>
        <v>6000</v>
      </c>
      <c r="FG482" t="s">
        <v>3517</v>
      </c>
    </row>
    <row r="483" spans="1:163" ht="17.25">
      <c r="A483" s="72">
        <v>459425260</v>
      </c>
      <c r="B483" s="304" t="s">
        <v>530</v>
      </c>
      <c r="C483" s="72"/>
      <c r="D483" s="72"/>
      <c r="E483" s="72"/>
      <c r="F483" s="72"/>
      <c r="G483" s="306"/>
      <c r="H483" s="306"/>
      <c r="I483" s="72">
        <v>3418</v>
      </c>
      <c r="J483" s="72">
        <v>10209</v>
      </c>
      <c r="K483" s="258">
        <f t="shared" si="106"/>
        <v>3624</v>
      </c>
      <c r="L483" s="258">
        <f t="shared" si="95"/>
        <v>14046</v>
      </c>
      <c r="M483" s="315">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8"/>
      <c r="AF483" s="309" t="s">
        <v>1798</v>
      </c>
      <c r="AG483" s="7" t="s">
        <v>1130</v>
      </c>
      <c r="AH483" s="72" t="s">
        <v>531</v>
      </c>
      <c r="AI483" s="7" t="s">
        <v>1130</v>
      </c>
      <c r="AJ483" s="7" t="s">
        <v>1130</v>
      </c>
      <c r="AK483" s="7" t="s">
        <v>1130</v>
      </c>
      <c r="AL483" s="7">
        <v>14311</v>
      </c>
      <c r="AM483" s="255">
        <v>19377.32</v>
      </c>
      <c r="AN483" s="258">
        <v>88</v>
      </c>
      <c r="AO483" s="306">
        <v>104</v>
      </c>
      <c r="AP483" s="306" t="str">
        <f t="shared" si="98"/>
        <v>FLOW</v>
      </c>
      <c r="AQ483" s="306"/>
      <c r="AR483" s="306"/>
      <c r="AS483" s="306"/>
      <c r="AT483" s="306"/>
      <c r="AU483" s="72" t="s">
        <v>944</v>
      </c>
      <c r="AV483" s="310" t="s">
        <v>532</v>
      </c>
      <c r="AW483" s="304" t="s">
        <v>99</v>
      </c>
      <c r="AX483" s="311">
        <v>45155</v>
      </c>
      <c r="AY483" s="72">
        <v>36</v>
      </c>
      <c r="AZ483" s="72" t="s">
        <v>1743</v>
      </c>
      <c r="BA483" s="7" t="s">
        <v>3514</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1112</v>
      </c>
      <c r="EU483" s="7" t="s">
        <v>2806</v>
      </c>
      <c r="EV483" s="7" t="s">
        <v>1111</v>
      </c>
      <c r="EW483" s="7" t="s">
        <v>1807</v>
      </c>
      <c r="EX483" s="183" t="s">
        <v>1996</v>
      </c>
      <c r="EY483" s="313">
        <v>46183</v>
      </c>
      <c r="EZ483" s="313"/>
      <c r="FA483" s="183"/>
      <c r="FB483" s="313"/>
      <c r="FC483" s="7"/>
      <c r="FD483" s="7" t="s">
        <v>3384</v>
      </c>
      <c r="FE483" s="7">
        <f t="shared" si="101"/>
        <v>3624</v>
      </c>
      <c r="FF483" s="72">
        <f t="shared" si="102"/>
        <v>14046</v>
      </c>
      <c r="FG483" t="s">
        <v>3516</v>
      </c>
    </row>
    <row r="484" spans="1:163" ht="17.25">
      <c r="A484" s="72">
        <v>460591015</v>
      </c>
      <c r="B484" s="304" t="s">
        <v>2108</v>
      </c>
      <c r="C484" s="72" t="s">
        <v>1778</v>
      </c>
      <c r="D484" s="72" t="s">
        <v>2348</v>
      </c>
      <c r="E484" s="72">
        <v>3500</v>
      </c>
      <c r="F484" s="72"/>
      <c r="G484" s="306"/>
      <c r="H484" s="306"/>
      <c r="I484" s="72">
        <v>2951</v>
      </c>
      <c r="J484" s="72">
        <v>2399</v>
      </c>
      <c r="K484" s="258">
        <f t="shared" si="106"/>
        <v>2450</v>
      </c>
      <c r="L484" s="258">
        <f t="shared" si="95"/>
        <v>1924</v>
      </c>
      <c r="M484" s="307">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8"/>
      <c r="AF484" s="309"/>
      <c r="AG484" s="7"/>
      <c r="AH484" s="72" t="s">
        <v>386</v>
      </c>
      <c r="AI484" s="7"/>
      <c r="AJ484" s="7"/>
      <c r="AK484" s="7"/>
      <c r="AL484" s="7">
        <v>3800</v>
      </c>
      <c r="AM484" s="255">
        <v>19187.439999999999</v>
      </c>
      <c r="AN484" s="258">
        <v>27</v>
      </c>
      <c r="AO484" s="306">
        <v>12</v>
      </c>
      <c r="AP484" s="306" t="str">
        <f t="shared" si="98"/>
        <v>STABLE</v>
      </c>
      <c r="AQ484" s="306"/>
      <c r="AR484" s="306"/>
      <c r="AS484" s="306"/>
      <c r="AT484" s="306"/>
      <c r="AU484" s="72" t="s">
        <v>1130</v>
      </c>
      <c r="AV484" s="310" t="s">
        <v>2253</v>
      </c>
      <c r="AW484" s="304" t="s">
        <v>391</v>
      </c>
      <c r="AX484" s="311">
        <v>45240</v>
      </c>
      <c r="AY484" s="72">
        <v>36</v>
      </c>
      <c r="AZ484" s="72" t="s">
        <v>2058</v>
      </c>
      <c r="BA484" s="7" t="s">
        <v>3513</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1116</v>
      </c>
      <c r="EU484" s="7" t="s">
        <v>2807</v>
      </c>
      <c r="EV484" s="7" t="s">
        <v>1111</v>
      </c>
      <c r="EW484" s="7" t="s">
        <v>1821</v>
      </c>
      <c r="EX484" s="183" t="s">
        <v>1821</v>
      </c>
      <c r="EY484" s="313">
        <v>46184</v>
      </c>
      <c r="EZ484" s="313"/>
      <c r="FA484" s="183"/>
      <c r="FB484" s="313"/>
      <c r="FC484" s="7"/>
      <c r="FD484" s="7" t="s">
        <v>3238</v>
      </c>
      <c r="FE484" s="7">
        <f t="shared" si="101"/>
        <v>2450</v>
      </c>
      <c r="FF484" s="72">
        <f t="shared" si="102"/>
        <v>5424</v>
      </c>
      <c r="FG484" t="s">
        <v>3516</v>
      </c>
    </row>
    <row r="485" spans="1:163" ht="17.25">
      <c r="A485" s="72">
        <v>463788352</v>
      </c>
      <c r="B485" s="304" t="s">
        <v>2173</v>
      </c>
      <c r="C485" s="72"/>
      <c r="D485" s="72"/>
      <c r="E485" s="72"/>
      <c r="F485" s="72"/>
      <c r="G485" s="306"/>
      <c r="H485" s="306"/>
      <c r="I485" s="72">
        <v>4925</v>
      </c>
      <c r="J485" s="72">
        <v>4925</v>
      </c>
      <c r="K485" s="258">
        <f t="shared" si="106"/>
        <v>4925</v>
      </c>
      <c r="L485" s="258">
        <f t="shared" si="95"/>
        <v>9932</v>
      </c>
      <c r="M485" s="307">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8"/>
      <c r="AF485" s="309"/>
      <c r="AG485" s="7"/>
      <c r="AH485" s="72" t="s">
        <v>890</v>
      </c>
      <c r="AI485" s="7"/>
      <c r="AJ485" s="7"/>
      <c r="AK485" s="7"/>
      <c r="AL485" s="7">
        <v>5375</v>
      </c>
      <c r="AM485" s="255">
        <v>18909</v>
      </c>
      <c r="AN485" s="258">
        <v>27</v>
      </c>
      <c r="AO485" s="306">
        <v>43</v>
      </c>
      <c r="AP485" s="306" t="str">
        <f t="shared" si="98"/>
        <v>FLOW</v>
      </c>
      <c r="AQ485" s="306"/>
      <c r="AR485" s="306"/>
      <c r="AS485" s="306"/>
      <c r="AT485" s="306"/>
      <c r="AU485" s="72" t="s">
        <v>1130</v>
      </c>
      <c r="AV485" s="310" t="s">
        <v>2315</v>
      </c>
      <c r="AW485" s="304" t="s">
        <v>99</v>
      </c>
      <c r="AX485" s="311">
        <v>45521</v>
      </c>
      <c r="AY485" s="72">
        <v>24</v>
      </c>
      <c r="AZ485" s="72" t="s">
        <v>2058</v>
      </c>
      <c r="BA485" s="7" t="s">
        <v>3513</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1127</v>
      </c>
      <c r="EU485" s="7" t="s">
        <v>2808</v>
      </c>
      <c r="EV485" s="7" t="s">
        <v>1111</v>
      </c>
      <c r="EW485" s="7" t="s">
        <v>1809</v>
      </c>
      <c r="EX485" s="183" t="s">
        <v>1852</v>
      </c>
      <c r="EY485" s="313">
        <v>46184</v>
      </c>
      <c r="EZ485" s="313"/>
      <c r="FA485" s="183"/>
      <c r="FB485" s="313"/>
      <c r="FC485" s="7"/>
      <c r="FD485" s="7" t="s">
        <v>3295</v>
      </c>
      <c r="FE485" s="7">
        <f t="shared" si="101"/>
        <v>4925</v>
      </c>
      <c r="FF485" s="72">
        <f t="shared" si="102"/>
        <v>9932</v>
      </c>
      <c r="FG485" t="s">
        <v>3516</v>
      </c>
    </row>
    <row r="486" spans="1:163" ht="17.25">
      <c r="A486" s="72">
        <v>460198610</v>
      </c>
      <c r="B486" s="304" t="s">
        <v>963</v>
      </c>
      <c r="C486" s="72"/>
      <c r="D486" s="72"/>
      <c r="E486" s="72"/>
      <c r="F486" s="72"/>
      <c r="G486" s="306"/>
      <c r="H486" s="306"/>
      <c r="I486" s="72">
        <v>6682</v>
      </c>
      <c r="J486" s="72">
        <v>19142</v>
      </c>
      <c r="K486" s="258">
        <f t="shared" si="106"/>
        <v>94</v>
      </c>
      <c r="L486" s="258">
        <f t="shared" si="95"/>
        <v>27093</v>
      </c>
      <c r="M486" s="315">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3534</v>
      </c>
      <c r="AC486" s="72"/>
      <c r="AD486" s="72" t="s">
        <v>3022</v>
      </c>
      <c r="AE486" s="308"/>
      <c r="AF486" s="309" t="s">
        <v>1798</v>
      </c>
      <c r="AG486" s="7" t="s">
        <v>1130</v>
      </c>
      <c r="AH486" s="72" t="s">
        <v>781</v>
      </c>
      <c r="AI486" s="7" t="s">
        <v>1130</v>
      </c>
      <c r="AJ486" s="7" t="s">
        <v>1130</v>
      </c>
      <c r="AK486" s="7" t="s">
        <v>1130</v>
      </c>
      <c r="AL486" s="7">
        <v>24617</v>
      </c>
      <c r="AM486" s="255">
        <v>18860.18</v>
      </c>
      <c r="AN486" s="258">
        <v>116</v>
      </c>
      <c r="AO486" s="306">
        <v>132</v>
      </c>
      <c r="AP486" s="306" t="str">
        <f t="shared" si="98"/>
        <v>FLOW</v>
      </c>
      <c r="AQ486" s="306"/>
      <c r="AR486" s="306"/>
      <c r="AS486" s="306"/>
      <c r="AT486" s="306"/>
      <c r="AU486" s="72" t="s">
        <v>944</v>
      </c>
      <c r="AV486" s="310" t="s">
        <v>1034</v>
      </c>
      <c r="AW486" s="304" t="s">
        <v>1084</v>
      </c>
      <c r="AX486" s="311">
        <v>45218</v>
      </c>
      <c r="AY486" s="72">
        <v>30</v>
      </c>
      <c r="AZ486" s="72" t="s">
        <v>1743</v>
      </c>
      <c r="BA486" s="7" t="s">
        <v>3513</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1117</v>
      </c>
      <c r="EU486" s="7" t="s">
        <v>2809</v>
      </c>
      <c r="EV486" s="7" t="s">
        <v>1111</v>
      </c>
      <c r="EW486" s="7" t="s">
        <v>1804</v>
      </c>
      <c r="EX486" s="183" t="s">
        <v>1812</v>
      </c>
      <c r="EY486" s="313">
        <v>46178</v>
      </c>
      <c r="EZ486" s="313"/>
      <c r="FA486" s="183"/>
      <c r="FB486" s="313"/>
      <c r="FC486" s="7"/>
      <c r="FD486" s="7" t="s">
        <v>3275</v>
      </c>
      <c r="FE486" s="7">
        <f t="shared" si="101"/>
        <v>94</v>
      </c>
      <c r="FF486" s="72">
        <f t="shared" si="102"/>
        <v>27093</v>
      </c>
      <c r="FG486" t="s">
        <v>3516</v>
      </c>
    </row>
    <row r="487" spans="1:163" ht="17.25">
      <c r="A487" s="72">
        <v>460405924</v>
      </c>
      <c r="B487" s="304" t="s">
        <v>2174</v>
      </c>
      <c r="C487" s="72"/>
      <c r="D487" s="72"/>
      <c r="E487" s="72"/>
      <c r="F487" s="72"/>
      <c r="G487" s="306"/>
      <c r="H487" s="306"/>
      <c r="I487" s="72">
        <v>2843</v>
      </c>
      <c r="J487" s="72">
        <v>2777</v>
      </c>
      <c r="K487" s="258">
        <f t="shared" si="106"/>
        <v>2843</v>
      </c>
      <c r="L487" s="258">
        <f t="shared" si="95"/>
        <v>5741</v>
      </c>
      <c r="M487" s="307">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8"/>
      <c r="AF487" s="309"/>
      <c r="AG487" s="7"/>
      <c r="AH487" s="72" t="s">
        <v>890</v>
      </c>
      <c r="AI487" s="7"/>
      <c r="AJ487" s="7"/>
      <c r="AK487" s="7"/>
      <c r="AL487" s="7">
        <v>4643</v>
      </c>
      <c r="AM487" s="255">
        <v>18727</v>
      </c>
      <c r="AN487" s="258">
        <v>27</v>
      </c>
      <c r="AO487" s="306">
        <v>43</v>
      </c>
      <c r="AP487" s="306" t="str">
        <f t="shared" si="98"/>
        <v>FLOW</v>
      </c>
      <c r="AQ487" s="306"/>
      <c r="AR487" s="306"/>
      <c r="AS487" s="306"/>
      <c r="AT487" s="306"/>
      <c r="AU487" s="72" t="s">
        <v>1130</v>
      </c>
      <c r="AV487" s="310" t="s">
        <v>2316</v>
      </c>
      <c r="AW487" s="304" t="s">
        <v>41</v>
      </c>
      <c r="AX487" s="311">
        <v>45230</v>
      </c>
      <c r="AY487" s="72">
        <v>36</v>
      </c>
      <c r="AZ487" s="72" t="s">
        <v>2058</v>
      </c>
      <c r="BA487" s="7" t="s">
        <v>3513</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1127</v>
      </c>
      <c r="EU487" s="7" t="s">
        <v>2810</v>
      </c>
      <c r="EV487" s="7" t="s">
        <v>1111</v>
      </c>
      <c r="EW487" s="7" t="s">
        <v>1830</v>
      </c>
      <c r="EX487" s="183" t="s">
        <v>1891</v>
      </c>
      <c r="EY487" s="313">
        <v>46184</v>
      </c>
      <c r="EZ487" s="313"/>
      <c r="FA487" s="183"/>
      <c r="FB487" s="313"/>
      <c r="FC487" s="7"/>
      <c r="FD487" s="7" t="s">
        <v>3343</v>
      </c>
      <c r="FE487" s="7">
        <f t="shared" si="101"/>
        <v>2843</v>
      </c>
      <c r="FF487" s="72">
        <f t="shared" si="102"/>
        <v>5741</v>
      </c>
      <c r="FG487" t="s">
        <v>3516</v>
      </c>
    </row>
    <row r="488" spans="1:163" ht="17.25">
      <c r="A488" s="72">
        <v>464721019</v>
      </c>
      <c r="B488" s="304" t="s">
        <v>1572</v>
      </c>
      <c r="C488" s="72" t="s">
        <v>1776</v>
      </c>
      <c r="D488" s="72" t="s">
        <v>1799</v>
      </c>
      <c r="E488" s="72">
        <v>10000</v>
      </c>
      <c r="F488" s="72"/>
      <c r="G488" s="306"/>
      <c r="H488" s="306"/>
      <c r="I488" s="72">
        <v>9546</v>
      </c>
      <c r="J488" s="72">
        <v>18928</v>
      </c>
      <c r="K488" s="258">
        <f t="shared" si="106"/>
        <v>9716</v>
      </c>
      <c r="L488" s="258">
        <f t="shared" si="95"/>
        <v>18904</v>
      </c>
      <c r="M488" s="315">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8"/>
      <c r="AF488" s="309" t="s">
        <v>1130</v>
      </c>
      <c r="AG488" s="7" t="s">
        <v>1130</v>
      </c>
      <c r="AH488" s="72" t="s">
        <v>438</v>
      </c>
      <c r="AI488" s="7" t="s">
        <v>1130</v>
      </c>
      <c r="AJ488" s="7" t="s">
        <v>1130</v>
      </c>
      <c r="AK488" s="7" t="s">
        <v>1130</v>
      </c>
      <c r="AL488" s="7">
        <v>20612</v>
      </c>
      <c r="AM488" s="255">
        <v>18667</v>
      </c>
      <c r="AN488" s="258">
        <v>57</v>
      </c>
      <c r="AO488" s="306">
        <v>43</v>
      </c>
      <c r="AP488" s="306" t="str">
        <f t="shared" si="98"/>
        <v>STABLE</v>
      </c>
      <c r="AQ488" s="306"/>
      <c r="AR488" s="306"/>
      <c r="AS488" s="306"/>
      <c r="AT488" s="306"/>
      <c r="AU488" s="72" t="s">
        <v>1794</v>
      </c>
      <c r="AV488" s="310" t="s">
        <v>1681</v>
      </c>
      <c r="AW488" s="304" t="s">
        <v>175</v>
      </c>
      <c r="AX488" s="311">
        <v>45615</v>
      </c>
      <c r="AY488" s="72">
        <v>18</v>
      </c>
      <c r="AZ488" s="72" t="s">
        <v>1743</v>
      </c>
      <c r="BA488" s="7" t="s">
        <v>3513</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1128</v>
      </c>
      <c r="EU488" s="7" t="s">
        <v>2811</v>
      </c>
      <c r="EV488" s="7" t="s">
        <v>1111</v>
      </c>
      <c r="EW488" s="7" t="s">
        <v>1849</v>
      </c>
      <c r="EX488" s="183" t="s">
        <v>1997</v>
      </c>
      <c r="EY488" s="313">
        <v>46181</v>
      </c>
      <c r="EZ488" s="313"/>
      <c r="FA488" s="183"/>
      <c r="FB488" s="313"/>
      <c r="FC488" s="7" t="s">
        <v>3623</v>
      </c>
      <c r="FD488" s="7" t="s">
        <v>3365</v>
      </c>
      <c r="FE488" s="7">
        <f t="shared" si="101"/>
        <v>9716</v>
      </c>
      <c r="FF488" s="72">
        <f t="shared" si="102"/>
        <v>28904</v>
      </c>
      <c r="FG488" t="s">
        <v>3516</v>
      </c>
    </row>
    <row r="489" spans="1:163" ht="17.25">
      <c r="A489" s="72">
        <v>461914147</v>
      </c>
      <c r="B489" s="304" t="s">
        <v>922</v>
      </c>
      <c r="C489" s="72"/>
      <c r="D489" s="72"/>
      <c r="E489" s="72"/>
      <c r="F489" s="72"/>
      <c r="G489" s="306"/>
      <c r="H489" s="306"/>
      <c r="I489" s="72">
        <v>4841</v>
      </c>
      <c r="J489" s="72">
        <v>4606</v>
      </c>
      <c r="K489" s="258">
        <f t="shared" si="106"/>
        <v>4728</v>
      </c>
      <c r="L489" s="258">
        <f t="shared" si="95"/>
        <v>9709</v>
      </c>
      <c r="M489" s="307">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8"/>
      <c r="AF489" s="309" t="s">
        <v>1130</v>
      </c>
      <c r="AG489" s="7" t="s">
        <v>1130</v>
      </c>
      <c r="AH489" s="72" t="s">
        <v>909</v>
      </c>
      <c r="AI489" s="7" t="s">
        <v>1130</v>
      </c>
      <c r="AJ489" s="7" t="s">
        <v>1130</v>
      </c>
      <c r="AK489" s="7" t="s">
        <v>1130</v>
      </c>
      <c r="AL489" s="7">
        <v>8200.44</v>
      </c>
      <c r="AM489" s="255">
        <v>18593.39</v>
      </c>
      <c r="AN489" s="258">
        <v>27</v>
      </c>
      <c r="AO489" s="306">
        <v>43</v>
      </c>
      <c r="AP489" s="306" t="str">
        <f t="shared" si="98"/>
        <v>FLOW</v>
      </c>
      <c r="AQ489" s="306"/>
      <c r="AR489" s="306"/>
      <c r="AS489" s="306"/>
      <c r="AT489" s="306"/>
      <c r="AU489" s="72" t="s">
        <v>1794</v>
      </c>
      <c r="AV489" s="310" t="s">
        <v>923</v>
      </c>
      <c r="AW489" s="304" t="s">
        <v>92</v>
      </c>
      <c r="AX489" s="311">
        <v>45336</v>
      </c>
      <c r="AY489" s="72">
        <v>30</v>
      </c>
      <c r="AZ489" s="72" t="s">
        <v>1743</v>
      </c>
      <c r="BA489" s="7" t="s">
        <v>3514</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1126</v>
      </c>
      <c r="EU489" s="7" t="s">
        <v>2812</v>
      </c>
      <c r="EV489" s="7" t="s">
        <v>1111</v>
      </c>
      <c r="EW489" s="7" t="s">
        <v>1804</v>
      </c>
      <c r="EX489" s="183" t="s">
        <v>1810</v>
      </c>
      <c r="EY489" s="313">
        <v>46177</v>
      </c>
      <c r="EZ489" s="313"/>
      <c r="FA489" s="183"/>
      <c r="FB489" s="313"/>
      <c r="FC489" s="7"/>
      <c r="FD489" s="7" t="s">
        <v>3371</v>
      </c>
      <c r="FE489" s="7">
        <f t="shared" si="101"/>
        <v>4728</v>
      </c>
      <c r="FF489" s="72">
        <f t="shared" si="102"/>
        <v>9709</v>
      </c>
      <c r="FG489" t="s">
        <v>3516</v>
      </c>
    </row>
    <row r="490" spans="1:163" ht="17.25">
      <c r="A490" s="72">
        <v>461828293</v>
      </c>
      <c r="B490" s="304" t="s">
        <v>2072</v>
      </c>
      <c r="C490" s="72" t="s">
        <v>1778</v>
      </c>
      <c r="D490" s="72" t="s">
        <v>3536</v>
      </c>
      <c r="E490" s="72">
        <v>5000</v>
      </c>
      <c r="F490" s="72"/>
      <c r="G490" s="306"/>
      <c r="H490" s="306"/>
      <c r="I490" s="72">
        <v>4833</v>
      </c>
      <c r="J490" s="72">
        <v>4833</v>
      </c>
      <c r="K490" s="258">
        <f t="shared" si="106"/>
        <v>4899</v>
      </c>
      <c r="L490" s="258">
        <f t="shared" si="95"/>
        <v>4812</v>
      </c>
      <c r="M490" s="307">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8"/>
      <c r="AF490" s="309"/>
      <c r="AG490" s="7"/>
      <c r="AH490" s="72" t="s">
        <v>152</v>
      </c>
      <c r="AI490" s="7"/>
      <c r="AJ490" s="7"/>
      <c r="AK490" s="7"/>
      <c r="AL490" s="7">
        <v>8907</v>
      </c>
      <c r="AM490" s="255">
        <v>18561.93</v>
      </c>
      <c r="AN490" s="258">
        <v>27</v>
      </c>
      <c r="AO490" s="306">
        <v>43</v>
      </c>
      <c r="AP490" s="306" t="str">
        <f t="shared" si="98"/>
        <v>FLOW</v>
      </c>
      <c r="AQ490" s="306"/>
      <c r="AR490" s="306"/>
      <c r="AS490" s="306"/>
      <c r="AT490" s="306"/>
      <c r="AU490" s="72" t="s">
        <v>1130</v>
      </c>
      <c r="AV490" s="310" t="s">
        <v>2218</v>
      </c>
      <c r="AW490" s="304" t="s">
        <v>27</v>
      </c>
      <c r="AX490" s="311">
        <v>45329</v>
      </c>
      <c r="AY490" s="72">
        <v>30</v>
      </c>
      <c r="AZ490" s="72" t="s">
        <v>2058</v>
      </c>
      <c r="BA490" s="7" t="s">
        <v>3514</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1123</v>
      </c>
      <c r="EU490" s="7" t="s">
        <v>2813</v>
      </c>
      <c r="EV490" s="7" t="s">
        <v>1111</v>
      </c>
      <c r="EW490" s="7" t="s">
        <v>1821</v>
      </c>
      <c r="EX490" s="183" t="s">
        <v>1821</v>
      </c>
      <c r="EY490" s="313">
        <v>46190</v>
      </c>
      <c r="EZ490" s="313"/>
      <c r="FA490" s="183"/>
      <c r="FB490" s="313"/>
      <c r="FC490" s="7"/>
      <c r="FD490" s="7" t="s">
        <v>3342</v>
      </c>
      <c r="FE490" s="7">
        <f t="shared" si="101"/>
        <v>4899</v>
      </c>
      <c r="FF490" s="72">
        <f t="shared" si="102"/>
        <v>9812</v>
      </c>
      <c r="FG490" t="s">
        <v>3516</v>
      </c>
    </row>
    <row r="491" spans="1:163" ht="17.25">
      <c r="A491" s="72">
        <v>460557225</v>
      </c>
      <c r="B491" s="304" t="s">
        <v>801</v>
      </c>
      <c r="C491" s="72" t="s">
        <v>1776</v>
      </c>
      <c r="D491" s="72" t="s">
        <v>3518</v>
      </c>
      <c r="E491" s="72">
        <v>3100</v>
      </c>
      <c r="F491" s="72"/>
      <c r="G491" s="306"/>
      <c r="H491" s="306"/>
      <c r="I491" s="72">
        <v>2924</v>
      </c>
      <c r="J491" s="72">
        <v>1844</v>
      </c>
      <c r="K491" s="258">
        <f t="shared" si="106"/>
        <v>1906</v>
      </c>
      <c r="L491" s="258">
        <f t="shared" si="95"/>
        <v>1668</v>
      </c>
      <c r="M491" s="307">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8"/>
      <c r="AF491" s="309" t="s">
        <v>1130</v>
      </c>
      <c r="AG491" s="7" t="s">
        <v>1130</v>
      </c>
      <c r="AH491" s="72" t="s">
        <v>781</v>
      </c>
      <c r="AI491" s="7" t="s">
        <v>1130</v>
      </c>
      <c r="AJ491" s="7" t="s">
        <v>1130</v>
      </c>
      <c r="AK491" s="7" t="s">
        <v>1130</v>
      </c>
      <c r="AL491" s="7">
        <v>8206</v>
      </c>
      <c r="AM491" s="255">
        <v>18473.25</v>
      </c>
      <c r="AN491" s="258">
        <v>27</v>
      </c>
      <c r="AO491" s="306">
        <v>12</v>
      </c>
      <c r="AP491" s="306" t="str">
        <f t="shared" si="98"/>
        <v>STABLE</v>
      </c>
      <c r="AQ491" s="306"/>
      <c r="AR491" s="306"/>
      <c r="AS491" s="306"/>
      <c r="AT491" s="306"/>
      <c r="AU491" s="72" t="s">
        <v>1794</v>
      </c>
      <c r="AV491" s="310" t="s">
        <v>1110</v>
      </c>
      <c r="AW491" s="304"/>
      <c r="AX491" s="311">
        <v>45238</v>
      </c>
      <c r="AY491" s="72">
        <v>36</v>
      </c>
      <c r="AZ491" s="72" t="s">
        <v>1743</v>
      </c>
      <c r="BA491" s="7" t="s">
        <v>3513</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1117</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3516</v>
      </c>
    </row>
    <row r="492" spans="1:163" ht="17.25">
      <c r="A492" s="72">
        <v>461898596</v>
      </c>
      <c r="B492" s="304" t="s">
        <v>2086</v>
      </c>
      <c r="C492" s="72"/>
      <c r="D492" s="72"/>
      <c r="E492" s="72"/>
      <c r="F492" s="72"/>
      <c r="G492" s="306"/>
      <c r="H492" s="306"/>
      <c r="I492" s="72">
        <v>3953</v>
      </c>
      <c r="J492" s="72">
        <v>7242</v>
      </c>
      <c r="K492" s="258">
        <f t="shared" si="106"/>
        <v>3499</v>
      </c>
      <c r="L492" s="258">
        <f t="shared" si="95"/>
        <v>11527</v>
      </c>
      <c r="M492" s="315">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3539</v>
      </c>
      <c r="AC492" s="72"/>
      <c r="AD492" s="72" t="s">
        <v>3022</v>
      </c>
      <c r="AE492" s="308"/>
      <c r="AF492" s="309"/>
      <c r="AG492" s="7"/>
      <c r="AH492" s="72" t="s">
        <v>241</v>
      </c>
      <c r="AI492" s="7"/>
      <c r="AJ492" s="7"/>
      <c r="AK492" s="7"/>
      <c r="AL492" s="7">
        <v>11760.91</v>
      </c>
      <c r="AM492" s="255">
        <v>18471.28</v>
      </c>
      <c r="AN492" s="258">
        <v>57</v>
      </c>
      <c r="AO492" s="306">
        <v>73</v>
      </c>
      <c r="AP492" s="306" t="str">
        <f t="shared" si="98"/>
        <v>FLOW</v>
      </c>
      <c r="AQ492" s="306"/>
      <c r="AR492" s="306"/>
      <c r="AS492" s="306"/>
      <c r="AT492" s="306"/>
      <c r="AU492" s="72" t="s">
        <v>1130</v>
      </c>
      <c r="AV492" s="310" t="s">
        <v>2232</v>
      </c>
      <c r="AW492" s="304" t="s">
        <v>32</v>
      </c>
      <c r="AX492" s="311">
        <v>45335</v>
      </c>
      <c r="AY492" s="72">
        <v>30</v>
      </c>
      <c r="AZ492" s="72" t="s">
        <v>2058</v>
      </c>
      <c r="BA492" s="7" t="s">
        <v>3513</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1114</v>
      </c>
      <c r="EU492" s="7" t="s">
        <v>2814</v>
      </c>
      <c r="EV492" s="7" t="s">
        <v>1111</v>
      </c>
      <c r="EW492" s="7" t="s">
        <v>1809</v>
      </c>
      <c r="EX492" s="183" t="s">
        <v>2023</v>
      </c>
      <c r="EY492" s="313">
        <v>46185</v>
      </c>
      <c r="EZ492" s="313"/>
      <c r="FA492" s="183"/>
      <c r="FB492" s="313"/>
      <c r="FC492" s="7"/>
      <c r="FD492" s="7" t="s">
        <v>3385</v>
      </c>
      <c r="FE492" s="7">
        <f t="shared" si="101"/>
        <v>3499</v>
      </c>
      <c r="FF492" s="72">
        <f t="shared" si="102"/>
        <v>11527</v>
      </c>
      <c r="FG492" t="s">
        <v>3516</v>
      </c>
    </row>
    <row r="493" spans="1:163" ht="17.25">
      <c r="A493" s="72">
        <v>459021769</v>
      </c>
      <c r="B493" s="304" t="s">
        <v>640</v>
      </c>
      <c r="C493" s="72"/>
      <c r="D493" s="72"/>
      <c r="E493" s="72"/>
      <c r="F493" s="72"/>
      <c r="G493" s="306"/>
      <c r="H493" s="306"/>
      <c r="I493" s="72">
        <v>3867</v>
      </c>
      <c r="J493" s="72">
        <v>11601</v>
      </c>
      <c r="K493" s="258">
        <f t="shared" si="106"/>
        <v>608</v>
      </c>
      <c r="L493" s="258">
        <f t="shared" si="95"/>
        <v>16284</v>
      </c>
      <c r="M493" s="315">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8"/>
      <c r="AF493" s="309" t="s">
        <v>1798</v>
      </c>
      <c r="AG493" s="7" t="s">
        <v>1130</v>
      </c>
      <c r="AH493" s="72" t="s">
        <v>627</v>
      </c>
      <c r="AI493" s="7" t="s">
        <v>1130</v>
      </c>
      <c r="AJ493" s="7" t="s">
        <v>1130</v>
      </c>
      <c r="AK493" s="7" t="s">
        <v>1130</v>
      </c>
      <c r="AL493" s="7">
        <v>15359</v>
      </c>
      <c r="AM493" s="255">
        <v>18336.45</v>
      </c>
      <c r="AN493" s="258">
        <v>116</v>
      </c>
      <c r="AO493" s="306">
        <v>132</v>
      </c>
      <c r="AP493" s="306" t="str">
        <f t="shared" si="98"/>
        <v>FLOW</v>
      </c>
      <c r="AQ493" s="306"/>
      <c r="AR493" s="306"/>
      <c r="AS493" s="306"/>
      <c r="AT493" s="306"/>
      <c r="AU493" s="72" t="s">
        <v>944</v>
      </c>
      <c r="AV493" s="310" t="s">
        <v>641</v>
      </c>
      <c r="AW493" s="304" t="s">
        <v>395</v>
      </c>
      <c r="AX493" s="311">
        <v>45124</v>
      </c>
      <c r="AY493" s="72">
        <v>36</v>
      </c>
      <c r="AZ493" s="72" t="s">
        <v>1743</v>
      </c>
      <c r="BA493" s="7" t="s">
        <v>3513</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1116</v>
      </c>
      <c r="EU493" s="7" t="s">
        <v>2815</v>
      </c>
      <c r="EV493" s="7" t="s">
        <v>1111</v>
      </c>
      <c r="EW493" s="7" t="s">
        <v>1809</v>
      </c>
      <c r="EX493" s="183" t="s">
        <v>1913</v>
      </c>
      <c r="EY493" s="313">
        <v>46176</v>
      </c>
      <c r="EZ493" s="313"/>
      <c r="FA493" s="183"/>
      <c r="FB493" s="313"/>
      <c r="FC493" s="7"/>
      <c r="FD493" s="7" t="s">
        <v>3386</v>
      </c>
      <c r="FE493" s="7">
        <f t="shared" si="101"/>
        <v>608</v>
      </c>
      <c r="FF493" s="72">
        <f t="shared" si="102"/>
        <v>16284</v>
      </c>
      <c r="FG493" t="s">
        <v>3516</v>
      </c>
    </row>
    <row r="494" spans="1:163" ht="17.25">
      <c r="A494" s="72">
        <v>459691612</v>
      </c>
      <c r="B494" s="304" t="s">
        <v>2075</v>
      </c>
      <c r="C494" s="72"/>
      <c r="D494" s="72"/>
      <c r="E494" s="72"/>
      <c r="F494" s="72"/>
      <c r="G494" s="306"/>
      <c r="H494" s="306"/>
      <c r="I494" s="72">
        <v>3813</v>
      </c>
      <c r="J494" s="72">
        <v>3813</v>
      </c>
      <c r="K494" s="258">
        <f t="shared" si="106"/>
        <v>3813</v>
      </c>
      <c r="L494" s="258">
        <f t="shared" si="95"/>
        <v>7679</v>
      </c>
      <c r="M494" s="307">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8"/>
      <c r="AF494" s="309"/>
      <c r="AG494" s="7"/>
      <c r="AH494" s="72" t="s">
        <v>197</v>
      </c>
      <c r="AI494" s="7"/>
      <c r="AJ494" s="7"/>
      <c r="AK494" s="7"/>
      <c r="AL494" s="7">
        <v>4263</v>
      </c>
      <c r="AM494" s="255">
        <v>18294.07</v>
      </c>
      <c r="AN494" s="258">
        <v>27</v>
      </c>
      <c r="AO494" s="306">
        <v>43</v>
      </c>
      <c r="AP494" s="306" t="str">
        <f t="shared" si="98"/>
        <v>FLOW</v>
      </c>
      <c r="AQ494" s="306"/>
      <c r="AR494" s="306"/>
      <c r="AS494" s="306"/>
      <c r="AT494" s="306"/>
      <c r="AU494" s="72" t="s">
        <v>1130</v>
      </c>
      <c r="AV494" s="310" t="s">
        <v>2221</v>
      </c>
      <c r="AW494" s="304" t="s">
        <v>225</v>
      </c>
      <c r="AX494" s="311">
        <v>45177</v>
      </c>
      <c r="AY494" s="72">
        <v>36</v>
      </c>
      <c r="AZ494" s="72" t="s">
        <v>2058</v>
      </c>
      <c r="BA494" s="7" t="s">
        <v>3514</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1115</v>
      </c>
      <c r="EU494" s="7" t="s">
        <v>2816</v>
      </c>
      <c r="EV494" s="7" t="s">
        <v>1111</v>
      </c>
      <c r="EW494" s="7" t="s">
        <v>1802</v>
      </c>
      <c r="EX494" s="183" t="s">
        <v>1980</v>
      </c>
      <c r="EY494" s="313">
        <v>46184</v>
      </c>
      <c r="EZ494" s="313"/>
      <c r="FA494" s="183"/>
      <c r="FB494" s="313"/>
      <c r="FC494" s="7"/>
      <c r="FD494" s="7" t="s">
        <v>3387</v>
      </c>
      <c r="FE494" s="7">
        <f t="shared" si="101"/>
        <v>3813</v>
      </c>
      <c r="FF494" s="72">
        <f t="shared" si="102"/>
        <v>7679</v>
      </c>
      <c r="FG494" t="s">
        <v>3516</v>
      </c>
    </row>
    <row r="495" spans="1:163" ht="17.25">
      <c r="A495" s="72">
        <v>463845874</v>
      </c>
      <c r="B495" s="304" t="s">
        <v>992</v>
      </c>
      <c r="C495" s="72" t="s">
        <v>1776</v>
      </c>
      <c r="D495" s="72" t="s">
        <v>2058</v>
      </c>
      <c r="E495" s="72">
        <v>12334</v>
      </c>
      <c r="F495" s="72"/>
      <c r="G495" s="306"/>
      <c r="H495" s="306" t="s">
        <v>1142</v>
      </c>
      <c r="I495" s="72">
        <v>3824</v>
      </c>
      <c r="J495" s="72">
        <v>3364</v>
      </c>
      <c r="K495" s="258">
        <f t="shared" si="106"/>
        <v>3450</v>
      </c>
      <c r="L495" s="258">
        <f t="shared" si="95"/>
        <v>-4941</v>
      </c>
      <c r="M495" s="307">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8"/>
      <c r="AF495" s="309" t="s">
        <v>1130</v>
      </c>
      <c r="AG495" s="7" t="s">
        <v>1130</v>
      </c>
      <c r="AH495" s="72" t="s">
        <v>710</v>
      </c>
      <c r="AI495" s="7" t="s">
        <v>1130</v>
      </c>
      <c r="AJ495" s="7" t="s">
        <v>1130</v>
      </c>
      <c r="AK495" s="7" t="s">
        <v>1130</v>
      </c>
      <c r="AL495" s="7">
        <v>7950</v>
      </c>
      <c r="AM495" s="255">
        <v>17954</v>
      </c>
      <c r="AN495" s="258">
        <v>27</v>
      </c>
      <c r="AO495" s="306">
        <v>0</v>
      </c>
      <c r="AP495" s="306" t="str">
        <f t="shared" si="98"/>
        <v>RB</v>
      </c>
      <c r="AQ495" s="306"/>
      <c r="AR495" s="306"/>
      <c r="AS495" s="306"/>
      <c r="AT495" s="306"/>
      <c r="AU495" s="72" t="s">
        <v>1794</v>
      </c>
      <c r="AV495" s="310" t="s">
        <v>1060</v>
      </c>
      <c r="AW495" s="304" t="s">
        <v>130</v>
      </c>
      <c r="AX495" s="311">
        <v>45527</v>
      </c>
      <c r="AY495" s="72">
        <v>24</v>
      </c>
      <c r="AZ495" s="72" t="s">
        <v>1743</v>
      </c>
      <c r="BA495" s="7" t="s">
        <v>3513</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1128</v>
      </c>
      <c r="EU495" s="7" t="s">
        <v>2817</v>
      </c>
      <c r="EV495" s="7" t="s">
        <v>1111</v>
      </c>
      <c r="EW495" s="7" t="s">
        <v>1849</v>
      </c>
      <c r="EX495" s="183" t="s">
        <v>1997</v>
      </c>
      <c r="EY495" s="313">
        <v>46178</v>
      </c>
      <c r="EZ495" s="313"/>
      <c r="FA495" s="183"/>
      <c r="FB495" s="313"/>
      <c r="FC495" s="7"/>
      <c r="FD495" s="7" t="s">
        <v>3328</v>
      </c>
      <c r="FE495" s="7">
        <f t="shared" si="101"/>
        <v>3450</v>
      </c>
      <c r="FF495" s="72">
        <f t="shared" si="102"/>
        <v>7393</v>
      </c>
      <c r="FG495" t="s">
        <v>3516</v>
      </c>
    </row>
    <row r="496" spans="1:163" ht="17.25">
      <c r="A496" s="72">
        <v>461099948</v>
      </c>
      <c r="B496" s="304" t="s">
        <v>1573</v>
      </c>
      <c r="C496" s="72" t="s">
        <v>1776</v>
      </c>
      <c r="D496" s="72" t="s">
        <v>3621</v>
      </c>
      <c r="E496" s="72">
        <v>2460</v>
      </c>
      <c r="F496" s="72"/>
      <c r="G496" s="306"/>
      <c r="H496" s="306"/>
      <c r="I496" s="72">
        <v>2409</v>
      </c>
      <c r="J496" s="72">
        <v>2245</v>
      </c>
      <c r="K496" s="258">
        <f t="shared" si="106"/>
        <v>2296</v>
      </c>
      <c r="L496" s="258">
        <f t="shared" si="95"/>
        <v>2304</v>
      </c>
      <c r="M496" s="307">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8"/>
      <c r="AF496" s="309" t="s">
        <v>1130</v>
      </c>
      <c r="AG496" s="7" t="s">
        <v>1130</v>
      </c>
      <c r="AH496" s="72" t="s">
        <v>1107</v>
      </c>
      <c r="AI496" s="7" t="s">
        <v>1130</v>
      </c>
      <c r="AJ496" s="7" t="s">
        <v>1130</v>
      </c>
      <c r="AK496" s="7" t="s">
        <v>1130</v>
      </c>
      <c r="AL496" s="7">
        <v>8595</v>
      </c>
      <c r="AM496" s="255">
        <v>17882.87</v>
      </c>
      <c r="AN496" s="258">
        <v>27</v>
      </c>
      <c r="AO496" s="306">
        <v>43</v>
      </c>
      <c r="AP496" s="306" t="str">
        <f t="shared" si="98"/>
        <v>FLOW</v>
      </c>
      <c r="AQ496" s="306"/>
      <c r="AR496" s="306"/>
      <c r="AS496" s="306"/>
      <c r="AT496" s="306"/>
      <c r="AU496" s="72" t="s">
        <v>944</v>
      </c>
      <c r="AV496" s="310"/>
      <c r="AW496" s="304" t="s">
        <v>591</v>
      </c>
      <c r="AX496" s="311">
        <v>45272</v>
      </c>
      <c r="AY496" s="72">
        <v>36</v>
      </c>
      <c r="AZ496" s="72" t="s">
        <v>1743</v>
      </c>
      <c r="BA496" s="7" t="s">
        <v>3513</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1117</v>
      </c>
      <c r="EU496" s="7" t="s">
        <v>2818</v>
      </c>
      <c r="EV496" s="7" t="s">
        <v>1111</v>
      </c>
      <c r="EW496" s="7" t="s">
        <v>1802</v>
      </c>
      <c r="EX496" s="183" t="s">
        <v>1838</v>
      </c>
      <c r="EY496" s="313">
        <v>46179</v>
      </c>
      <c r="EZ496" s="313"/>
      <c r="FA496" s="183"/>
      <c r="FB496" s="313"/>
      <c r="FC496" s="7"/>
      <c r="FD496" s="7" t="s">
        <v>3118</v>
      </c>
      <c r="FE496" s="7">
        <f t="shared" si="101"/>
        <v>2296</v>
      </c>
      <c r="FF496" s="72">
        <f t="shared" si="102"/>
        <v>4764</v>
      </c>
      <c r="FG496" t="s">
        <v>3516</v>
      </c>
    </row>
    <row r="497" spans="1:163" ht="17.25">
      <c r="A497" s="314">
        <v>461528342</v>
      </c>
      <c r="B497" s="304" t="s">
        <v>1574</v>
      </c>
      <c r="C497" s="72"/>
      <c r="D497" s="72"/>
      <c r="E497" s="72"/>
      <c r="F497" s="72"/>
      <c r="G497" s="306"/>
      <c r="H497" s="306"/>
      <c r="I497" s="72">
        <v>4569</v>
      </c>
      <c r="J497" s="72">
        <v>9134</v>
      </c>
      <c r="K497" s="258">
        <f t="shared" si="106"/>
        <v>4726</v>
      </c>
      <c r="L497" s="258">
        <f t="shared" si="95"/>
        <v>14006</v>
      </c>
      <c r="M497" s="315">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8"/>
      <c r="AF497" s="309" t="s">
        <v>1130</v>
      </c>
      <c r="AG497" s="7" t="s">
        <v>1130</v>
      </c>
      <c r="AH497" s="72" t="s">
        <v>1761</v>
      </c>
      <c r="AI497" s="7" t="s">
        <v>1130</v>
      </c>
      <c r="AJ497" s="7" t="s">
        <v>1130</v>
      </c>
      <c r="AK497" s="7" t="s">
        <v>1130</v>
      </c>
      <c r="AL497" s="7">
        <v>11095</v>
      </c>
      <c r="AM497" s="255">
        <v>17590.02</v>
      </c>
      <c r="AN497" s="258">
        <v>57</v>
      </c>
      <c r="AO497" s="306">
        <v>73</v>
      </c>
      <c r="AP497" s="306" t="str">
        <f t="shared" si="98"/>
        <v>FLOW</v>
      </c>
      <c r="AQ497" s="306"/>
      <c r="AR497" s="306"/>
      <c r="AS497" s="306"/>
      <c r="AT497" s="306"/>
      <c r="AU497" s="72" t="s">
        <v>1794</v>
      </c>
      <c r="AV497" s="310" t="s">
        <v>1682</v>
      </c>
      <c r="AW497" s="304" t="s">
        <v>111</v>
      </c>
      <c r="AX497" s="311">
        <v>45307</v>
      </c>
      <c r="AY497" s="72">
        <v>30</v>
      </c>
      <c r="AZ497" s="72" t="s">
        <v>1743</v>
      </c>
      <c r="BA497" s="7" t="s">
        <v>3514</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1121</v>
      </c>
      <c r="EU497" s="7" t="s">
        <v>2819</v>
      </c>
      <c r="EV497" s="7" t="s">
        <v>1111</v>
      </c>
      <c r="EW497" s="7" t="s">
        <v>1830</v>
      </c>
      <c r="EX497" s="183" t="s">
        <v>1898</v>
      </c>
      <c r="EY497" s="313">
        <v>46181</v>
      </c>
      <c r="EZ497" s="313"/>
      <c r="FA497" s="183"/>
      <c r="FB497" s="313"/>
      <c r="FC497" s="7"/>
      <c r="FD497" s="7" t="s">
        <v>3388</v>
      </c>
      <c r="FE497" s="7">
        <f t="shared" si="101"/>
        <v>4726</v>
      </c>
      <c r="FF497" s="72">
        <f t="shared" si="102"/>
        <v>14006</v>
      </c>
      <c r="FG497" t="s">
        <v>3516</v>
      </c>
    </row>
    <row r="498" spans="1:163" ht="17.25">
      <c r="A498" s="72">
        <v>456535616</v>
      </c>
      <c r="B498" s="304" t="s">
        <v>956</v>
      </c>
      <c r="C498" s="72" t="s">
        <v>1800</v>
      </c>
      <c r="D498" s="72" t="s">
        <v>1799</v>
      </c>
      <c r="E498" s="72">
        <v>3160</v>
      </c>
      <c r="F498" s="72"/>
      <c r="G498" s="306"/>
      <c r="H498" s="306"/>
      <c r="I498" s="72">
        <v>3153</v>
      </c>
      <c r="J498" s="72">
        <v>8872.99</v>
      </c>
      <c r="K498" s="258">
        <f t="shared" si="106"/>
        <v>2949.99</v>
      </c>
      <c r="L498" s="258">
        <f t="shared" si="95"/>
        <v>9302.99</v>
      </c>
      <c r="M498" s="315">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8"/>
      <c r="AF498" s="309" t="s">
        <v>1798</v>
      </c>
      <c r="AG498" s="7" t="s">
        <v>1130</v>
      </c>
      <c r="AH498" s="72" t="s">
        <v>781</v>
      </c>
      <c r="AI498" s="7" t="s">
        <v>1130</v>
      </c>
      <c r="AJ498" s="7" t="s">
        <v>1130</v>
      </c>
      <c r="AK498" s="7" t="s">
        <v>1130</v>
      </c>
      <c r="AL498" s="7">
        <v>15555.99</v>
      </c>
      <c r="AM498" s="255">
        <v>17580.990000000002</v>
      </c>
      <c r="AN498" s="258">
        <v>88</v>
      </c>
      <c r="AO498" s="306">
        <v>73</v>
      </c>
      <c r="AP498" s="306" t="str">
        <f t="shared" si="98"/>
        <v>STABLE</v>
      </c>
      <c r="AQ498" s="306"/>
      <c r="AR498" s="306"/>
      <c r="AS498" s="306"/>
      <c r="AT498" s="306"/>
      <c r="AU498" s="72" t="s">
        <v>944</v>
      </c>
      <c r="AV498" s="310" t="s">
        <v>1026</v>
      </c>
      <c r="AW498" s="304" t="s">
        <v>25</v>
      </c>
      <c r="AX498" s="311">
        <v>44951</v>
      </c>
      <c r="AY498" s="72">
        <v>42</v>
      </c>
      <c r="AZ498" s="72" t="s">
        <v>1743</v>
      </c>
      <c r="BA498" s="7" t="s">
        <v>3513</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1117</v>
      </c>
      <c r="EU498" s="7" t="s">
        <v>2820</v>
      </c>
      <c r="EV498" s="7" t="s">
        <v>1111</v>
      </c>
      <c r="EW498" s="7" t="s">
        <v>1802</v>
      </c>
      <c r="EX498" s="183" t="s">
        <v>1838</v>
      </c>
      <c r="EY498" s="313">
        <v>46177</v>
      </c>
      <c r="EZ498" s="313"/>
      <c r="FA498" s="183"/>
      <c r="FB498" s="313"/>
      <c r="FC498" s="7"/>
      <c r="FD498" s="7" t="s">
        <v>3389</v>
      </c>
      <c r="FE498" s="7">
        <f t="shared" si="101"/>
        <v>2949.99</v>
      </c>
      <c r="FF498" s="72">
        <f t="shared" si="102"/>
        <v>12462.99</v>
      </c>
      <c r="FG498" t="s">
        <v>3516</v>
      </c>
    </row>
    <row r="499" spans="1:163" ht="17.25">
      <c r="A499" s="72">
        <v>459780483</v>
      </c>
      <c r="B499" s="304" t="s">
        <v>1575</v>
      </c>
      <c r="C499" s="72"/>
      <c r="D499" s="72"/>
      <c r="E499" s="72"/>
      <c r="F499" s="72"/>
      <c r="G499" s="306"/>
      <c r="H499" s="306"/>
      <c r="I499" s="72">
        <v>3652</v>
      </c>
      <c r="J499" s="72">
        <v>3382</v>
      </c>
      <c r="K499" s="258">
        <f t="shared" si="106"/>
        <v>3406</v>
      </c>
      <c r="L499" s="258">
        <f t="shared" si="95"/>
        <v>7114</v>
      </c>
      <c r="M499" s="307">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8"/>
      <c r="AF499" s="309" t="s">
        <v>1130</v>
      </c>
      <c r="AG499" s="7" t="s">
        <v>1130</v>
      </c>
      <c r="AH499" s="72" t="s">
        <v>1762</v>
      </c>
      <c r="AI499" s="7" t="s">
        <v>1130</v>
      </c>
      <c r="AJ499" s="7" t="s">
        <v>1130</v>
      </c>
      <c r="AK499" s="7" t="s">
        <v>1130</v>
      </c>
      <c r="AL499" s="7">
        <v>5193</v>
      </c>
      <c r="AM499" s="255">
        <v>17390.919999999998</v>
      </c>
      <c r="AN499" s="258">
        <v>27</v>
      </c>
      <c r="AO499" s="306">
        <v>43</v>
      </c>
      <c r="AP499" s="306" t="str">
        <f t="shared" si="98"/>
        <v>FLOW</v>
      </c>
      <c r="AQ499" s="306"/>
      <c r="AR499" s="306"/>
      <c r="AS499" s="306"/>
      <c r="AT499" s="306"/>
      <c r="AU499" s="72" t="s">
        <v>1794</v>
      </c>
      <c r="AV499" s="310" t="s">
        <v>1683</v>
      </c>
      <c r="AW499" s="304" t="s">
        <v>533</v>
      </c>
      <c r="AX499" s="311">
        <v>45185</v>
      </c>
      <c r="AY499" s="72">
        <v>36</v>
      </c>
      <c r="AZ499" s="72" t="s">
        <v>1743</v>
      </c>
      <c r="BA499" s="7" t="s">
        <v>3513</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1120</v>
      </c>
      <c r="EU499" s="7" t="s">
        <v>2821</v>
      </c>
      <c r="EV499" s="7" t="s">
        <v>1111</v>
      </c>
      <c r="EW499" s="7" t="s">
        <v>1830</v>
      </c>
      <c r="EX499" s="183" t="s">
        <v>1954</v>
      </c>
      <c r="EY499" s="313">
        <v>46181</v>
      </c>
      <c r="EZ499" s="313"/>
      <c r="FA499" s="183"/>
      <c r="FB499" s="313"/>
      <c r="FC499" s="7"/>
      <c r="FD499" s="7" t="s">
        <v>3213</v>
      </c>
      <c r="FE499" s="7">
        <f t="shared" si="101"/>
        <v>3406</v>
      </c>
      <c r="FF499" s="72">
        <f t="shared" si="102"/>
        <v>7114</v>
      </c>
      <c r="FG499" t="s">
        <v>3516</v>
      </c>
    </row>
    <row r="500" spans="1:163" ht="17.25">
      <c r="A500" s="72">
        <v>461841840</v>
      </c>
      <c r="B500" s="304" t="s">
        <v>1576</v>
      </c>
      <c r="C500" s="72"/>
      <c r="D500" s="72"/>
      <c r="E500" s="72"/>
      <c r="F500" s="72"/>
      <c r="G500" s="306"/>
      <c r="H500" s="306"/>
      <c r="I500" s="72">
        <v>4435</v>
      </c>
      <c r="J500" s="72">
        <v>4786</v>
      </c>
      <c r="K500" s="258">
        <f t="shared" si="106"/>
        <v>509</v>
      </c>
      <c r="L500" s="258">
        <f t="shared" si="95"/>
        <v>9470</v>
      </c>
      <c r="M500" s="315">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23</v>
      </c>
      <c r="AD500" s="72" t="s">
        <v>3020</v>
      </c>
      <c r="AE500" s="308"/>
      <c r="AF500" s="309" t="s">
        <v>1130</v>
      </c>
      <c r="AG500" s="7" t="s">
        <v>1130</v>
      </c>
      <c r="AH500" s="72" t="s">
        <v>284</v>
      </c>
      <c r="AI500" s="7" t="s">
        <v>1130</v>
      </c>
      <c r="AJ500" s="7" t="s">
        <v>1130</v>
      </c>
      <c r="AK500" s="7" t="s">
        <v>1130</v>
      </c>
      <c r="AL500" s="7">
        <v>10794</v>
      </c>
      <c r="AM500" s="255">
        <v>17280.509999999998</v>
      </c>
      <c r="AN500" s="258">
        <v>57</v>
      </c>
      <c r="AO500" s="306">
        <v>73</v>
      </c>
      <c r="AP500" s="306" t="str">
        <f t="shared" si="98"/>
        <v>FLOW</v>
      </c>
      <c r="AQ500" s="306"/>
      <c r="AR500" s="306"/>
      <c r="AS500" s="306"/>
      <c r="AT500" s="306"/>
      <c r="AU500" s="72" t="s">
        <v>1794</v>
      </c>
      <c r="AV500" s="310" t="s">
        <v>1684</v>
      </c>
      <c r="AW500" s="304" t="s">
        <v>157</v>
      </c>
      <c r="AX500" s="311">
        <v>45330</v>
      </c>
      <c r="AY500" s="72">
        <v>30</v>
      </c>
      <c r="AZ500" s="72" t="s">
        <v>1743</v>
      </c>
      <c r="BA500" s="7" t="s">
        <v>3514</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1115</v>
      </c>
      <c r="EU500" s="7" t="s">
        <v>2822</v>
      </c>
      <c r="EV500" s="7" t="s">
        <v>1111</v>
      </c>
      <c r="EW500" s="7" t="s">
        <v>1807</v>
      </c>
      <c r="EX500" s="183" t="s">
        <v>1998</v>
      </c>
      <c r="EY500" s="313">
        <v>46183</v>
      </c>
      <c r="EZ500" s="313"/>
      <c r="FA500" s="183"/>
      <c r="FB500" s="313"/>
      <c r="FC500" s="7"/>
      <c r="FD500" s="7" t="s">
        <v>3390</v>
      </c>
      <c r="FE500" s="7">
        <f t="shared" si="101"/>
        <v>509</v>
      </c>
      <c r="FF500" s="72">
        <f t="shared" si="102"/>
        <v>9470</v>
      </c>
      <c r="FG500" t="s">
        <v>3516</v>
      </c>
    </row>
    <row r="501" spans="1:163" ht="17.25">
      <c r="A501" s="72">
        <v>139693319</v>
      </c>
      <c r="B501" s="304" t="s">
        <v>694</v>
      </c>
      <c r="C501" s="72"/>
      <c r="D501" s="72"/>
      <c r="E501" s="72"/>
      <c r="F501" s="72"/>
      <c r="G501" s="306"/>
      <c r="H501" s="306"/>
      <c r="I501" s="72">
        <v>3792</v>
      </c>
      <c r="J501" s="72">
        <v>17887</v>
      </c>
      <c r="K501" s="258">
        <f t="shared" si="106"/>
        <v>866</v>
      </c>
      <c r="L501" s="258">
        <f t="shared" si="95"/>
        <v>23954</v>
      </c>
      <c r="M501" s="315">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8"/>
      <c r="AF501" s="309" t="s">
        <v>1798</v>
      </c>
      <c r="AG501" s="7" t="s">
        <v>1130</v>
      </c>
      <c r="AH501" s="72" t="s">
        <v>695</v>
      </c>
      <c r="AI501" s="7" t="s">
        <v>1130</v>
      </c>
      <c r="AJ501" s="7" t="s">
        <v>1130</v>
      </c>
      <c r="AK501" s="7" t="s">
        <v>1130</v>
      </c>
      <c r="AL501" s="7">
        <v>26126</v>
      </c>
      <c r="AM501" s="255">
        <v>17201.34</v>
      </c>
      <c r="AN501" s="258">
        <v>177</v>
      </c>
      <c r="AO501" s="306">
        <v>193</v>
      </c>
      <c r="AP501" s="306" t="str">
        <f t="shared" si="98"/>
        <v>FLOW</v>
      </c>
      <c r="AQ501" s="306"/>
      <c r="AR501" s="306"/>
      <c r="AS501" s="306"/>
      <c r="AT501" s="306"/>
      <c r="AU501" s="72" t="s">
        <v>944</v>
      </c>
      <c r="AV501" s="310" t="s">
        <v>696</v>
      </c>
      <c r="AW501" s="304" t="s">
        <v>92</v>
      </c>
      <c r="AX501" s="311">
        <v>45029</v>
      </c>
      <c r="AY501" s="72">
        <v>36</v>
      </c>
      <c r="AZ501" s="72" t="s">
        <v>1743</v>
      </c>
      <c r="BA501" s="7" t="s">
        <v>3513</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1128</v>
      </c>
      <c r="EU501" s="7" t="s">
        <v>2823</v>
      </c>
      <c r="EV501" s="7" t="s">
        <v>1111</v>
      </c>
      <c r="EW501" s="7" t="s">
        <v>1809</v>
      </c>
      <c r="EX501" s="183" t="s">
        <v>1999</v>
      </c>
      <c r="EY501" s="313">
        <v>46178</v>
      </c>
      <c r="EZ501" s="313"/>
      <c r="FA501" s="183"/>
      <c r="FB501" s="313"/>
      <c r="FC501" s="7" t="s">
        <v>3624</v>
      </c>
      <c r="FD501" s="7" t="s">
        <v>3391</v>
      </c>
      <c r="FE501" s="7">
        <f t="shared" si="101"/>
        <v>866</v>
      </c>
      <c r="FF501" s="72">
        <f t="shared" si="102"/>
        <v>23954</v>
      </c>
      <c r="FG501" t="s">
        <v>3516</v>
      </c>
    </row>
    <row r="502" spans="1:163" ht="17.25">
      <c r="A502" s="72">
        <v>454823699</v>
      </c>
      <c r="B502" s="304" t="s">
        <v>672</v>
      </c>
      <c r="C502" s="72"/>
      <c r="D502" s="72"/>
      <c r="E502" s="72"/>
      <c r="F502" s="72"/>
      <c r="G502" s="306"/>
      <c r="H502" s="306"/>
      <c r="I502" s="72">
        <v>3033</v>
      </c>
      <c r="J502" s="72">
        <v>3022</v>
      </c>
      <c r="K502" s="258">
        <f t="shared" si="106"/>
        <v>3072</v>
      </c>
      <c r="L502" s="258">
        <f t="shared" si="95"/>
        <v>6183</v>
      </c>
      <c r="M502" s="307">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3557</v>
      </c>
      <c r="AC502" s="72">
        <v>26</v>
      </c>
      <c r="AD502" s="72" t="s">
        <v>3023</v>
      </c>
      <c r="AE502" s="308"/>
      <c r="AF502" s="309" t="s">
        <v>1130</v>
      </c>
      <c r="AG502" s="7" t="s">
        <v>1130</v>
      </c>
      <c r="AH502" s="72" t="s">
        <v>662</v>
      </c>
      <c r="AI502" s="7" t="s">
        <v>1130</v>
      </c>
      <c r="AJ502" s="7" t="s">
        <v>1130</v>
      </c>
      <c r="AK502" s="7" t="s">
        <v>1130</v>
      </c>
      <c r="AL502" s="7">
        <v>7477.99</v>
      </c>
      <c r="AM502" s="255">
        <v>17194</v>
      </c>
      <c r="AN502" s="258">
        <v>27</v>
      </c>
      <c r="AO502" s="306">
        <v>43</v>
      </c>
      <c r="AP502" s="306" t="str">
        <f t="shared" si="98"/>
        <v>FLOW</v>
      </c>
      <c r="AQ502" s="306"/>
      <c r="AR502" s="306"/>
      <c r="AS502" s="306"/>
      <c r="AT502" s="306"/>
      <c r="AU502" s="72" t="s">
        <v>944</v>
      </c>
      <c r="AV502" s="310" t="s">
        <v>1024</v>
      </c>
      <c r="AW502" s="304" t="s">
        <v>1082</v>
      </c>
      <c r="AX502" s="311">
        <v>44831</v>
      </c>
      <c r="AY502" s="72">
        <v>48</v>
      </c>
      <c r="AZ502" s="72" t="s">
        <v>1743</v>
      </c>
      <c r="BA502" s="7" t="s">
        <v>3513</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1116</v>
      </c>
      <c r="EU502" s="7" t="s">
        <v>2824</v>
      </c>
      <c r="EV502" s="7" t="s">
        <v>1111</v>
      </c>
      <c r="EW502" s="7" t="s">
        <v>1802</v>
      </c>
      <c r="EX502" s="183" t="s">
        <v>2000</v>
      </c>
      <c r="EY502" s="313">
        <v>46179</v>
      </c>
      <c r="EZ502" s="313"/>
      <c r="FA502" s="183"/>
      <c r="FB502" s="313"/>
      <c r="FC502" s="7"/>
      <c r="FD502" s="7" t="s">
        <v>3172</v>
      </c>
      <c r="FE502" s="7">
        <f t="shared" si="101"/>
        <v>3072</v>
      </c>
      <c r="FF502" s="72">
        <f t="shared" si="102"/>
        <v>6183</v>
      </c>
      <c r="FG502" t="s">
        <v>3516</v>
      </c>
    </row>
    <row r="503" spans="1:163" ht="17.25">
      <c r="A503" s="72">
        <v>460097350</v>
      </c>
      <c r="B503" s="304" t="s">
        <v>1577</v>
      </c>
      <c r="C503" s="72" t="s">
        <v>1776</v>
      </c>
      <c r="D503" s="72" t="s">
        <v>1799</v>
      </c>
      <c r="E503" s="72">
        <v>6000</v>
      </c>
      <c r="F503" s="72"/>
      <c r="G503" s="306"/>
      <c r="H503" s="306"/>
      <c r="I503" s="72">
        <v>3035</v>
      </c>
      <c r="J503" s="72">
        <v>3070</v>
      </c>
      <c r="K503" s="258">
        <f t="shared" si="106"/>
        <v>41</v>
      </c>
      <c r="L503" s="258">
        <f t="shared" si="95"/>
        <v>160</v>
      </c>
      <c r="M503" s="315">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8"/>
      <c r="AF503" s="309" t="s">
        <v>1130</v>
      </c>
      <c r="AG503" s="7" t="s">
        <v>1130</v>
      </c>
      <c r="AH503" s="72" t="s">
        <v>781</v>
      </c>
      <c r="AI503" s="7" t="s">
        <v>1130</v>
      </c>
      <c r="AJ503" s="7" t="s">
        <v>1130</v>
      </c>
      <c r="AK503" s="7" t="s">
        <v>1130</v>
      </c>
      <c r="AL503" s="7">
        <v>3076</v>
      </c>
      <c r="AM503" s="255">
        <v>17153.009999999998</v>
      </c>
      <c r="AN503" s="258">
        <v>57</v>
      </c>
      <c r="AO503" s="306">
        <v>12</v>
      </c>
      <c r="AP503" s="306" t="str">
        <f t="shared" si="98"/>
        <v>STABLE</v>
      </c>
      <c r="AQ503" s="306"/>
      <c r="AR503" s="306"/>
      <c r="AS503" s="306"/>
      <c r="AT503" s="306"/>
      <c r="AU503" s="72" t="s">
        <v>1794</v>
      </c>
      <c r="AV503" s="310" t="s">
        <v>1685</v>
      </c>
      <c r="AW503" s="304" t="s">
        <v>45</v>
      </c>
      <c r="AX503" s="311">
        <v>45211</v>
      </c>
      <c r="AY503" s="72">
        <v>36</v>
      </c>
      <c r="AZ503" s="72" t="s">
        <v>1743</v>
      </c>
      <c r="BA503" s="7" t="s">
        <v>3513</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1117</v>
      </c>
      <c r="EU503" s="7" t="s">
        <v>2825</v>
      </c>
      <c r="EV503" s="7" t="s">
        <v>1111</v>
      </c>
      <c r="EW503" s="7" t="s">
        <v>1802</v>
      </c>
      <c r="EX503" s="183" t="s">
        <v>1842</v>
      </c>
      <c r="EY503" s="313">
        <v>46177</v>
      </c>
      <c r="EZ503" s="313"/>
      <c r="FA503" s="183"/>
      <c r="FB503" s="313"/>
      <c r="FC503" s="7"/>
      <c r="FD503" s="7" t="s">
        <v>3092</v>
      </c>
      <c r="FE503" s="7">
        <f t="shared" si="101"/>
        <v>41</v>
      </c>
      <c r="FF503" s="72">
        <f t="shared" si="102"/>
        <v>6160</v>
      </c>
      <c r="FG503" t="s">
        <v>3516</v>
      </c>
    </row>
    <row r="504" spans="1:163" ht="17.25">
      <c r="A504" s="72">
        <v>458762564</v>
      </c>
      <c r="B504" s="304" t="s">
        <v>2134</v>
      </c>
      <c r="C504" s="72" t="s">
        <v>1776</v>
      </c>
      <c r="D504" s="72" t="s">
        <v>3018</v>
      </c>
      <c r="E504" s="72">
        <v>19309</v>
      </c>
      <c r="F504" s="72"/>
      <c r="G504" s="306"/>
      <c r="H504" s="306" t="s">
        <v>3512</v>
      </c>
      <c r="I504" s="72">
        <v>5807</v>
      </c>
      <c r="J504" s="72">
        <v>5807</v>
      </c>
      <c r="K504" s="258">
        <f t="shared" si="106"/>
        <v>5815</v>
      </c>
      <c r="L504" s="258">
        <f t="shared" si="95"/>
        <v>-7607</v>
      </c>
      <c r="M504" s="307">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8"/>
      <c r="AF504" s="309"/>
      <c r="AG504" s="7"/>
      <c r="AH504" s="72" t="s">
        <v>678</v>
      </c>
      <c r="AI504" s="7"/>
      <c r="AJ504" s="7"/>
      <c r="AK504" s="7"/>
      <c r="AL504" s="7">
        <v>7165</v>
      </c>
      <c r="AM504" s="255">
        <v>16954</v>
      </c>
      <c r="AN504" s="258">
        <v>27</v>
      </c>
      <c r="AO504" s="306">
        <v>0</v>
      </c>
      <c r="AP504" s="306" t="str">
        <f t="shared" si="98"/>
        <v>RB</v>
      </c>
      <c r="AQ504" s="306"/>
      <c r="AR504" s="306"/>
      <c r="AS504" s="306"/>
      <c r="AT504" s="306"/>
      <c r="AU504" s="72" t="s">
        <v>1130</v>
      </c>
      <c r="AV504" s="310" t="s">
        <v>2278</v>
      </c>
      <c r="AW504" s="304" t="s">
        <v>75</v>
      </c>
      <c r="AX504" s="311">
        <v>45106</v>
      </c>
      <c r="AY504" s="72">
        <v>36</v>
      </c>
      <c r="AZ504" s="72" t="s">
        <v>2058</v>
      </c>
      <c r="BA504" s="7" t="s">
        <v>3513</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1120</v>
      </c>
      <c r="EU504" s="7" t="s">
        <v>2826</v>
      </c>
      <c r="EV504" s="7" t="s">
        <v>1111</v>
      </c>
      <c r="EW504" s="7" t="s">
        <v>1802</v>
      </c>
      <c r="EX504" s="183" t="s">
        <v>3600</v>
      </c>
      <c r="EY504" s="313">
        <v>46184</v>
      </c>
      <c r="EZ504" s="313"/>
      <c r="FA504" s="183"/>
      <c r="FB504" s="313"/>
      <c r="FC504" s="7"/>
      <c r="FD504" s="7" t="s">
        <v>3285</v>
      </c>
      <c r="FE504" s="7">
        <f t="shared" si="101"/>
        <v>5815</v>
      </c>
      <c r="FF504" s="72">
        <f t="shared" si="102"/>
        <v>11702</v>
      </c>
      <c r="FG504" t="s">
        <v>3516</v>
      </c>
    </row>
    <row r="505" spans="1:163" ht="17.25">
      <c r="A505" s="72">
        <v>458111295</v>
      </c>
      <c r="B505" s="304" t="s">
        <v>339</v>
      </c>
      <c r="C505" s="72"/>
      <c r="D505" s="72"/>
      <c r="E505" s="72"/>
      <c r="F505" s="72"/>
      <c r="G505" s="306"/>
      <c r="H505" s="306"/>
      <c r="I505" s="72">
        <v>5795</v>
      </c>
      <c r="J505" s="72">
        <v>17385</v>
      </c>
      <c r="K505" s="258">
        <f t="shared" si="106"/>
        <v>805</v>
      </c>
      <c r="L505" s="258">
        <f t="shared" si="95"/>
        <v>23180</v>
      </c>
      <c r="M505" s="315">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8"/>
      <c r="AF505" s="309" t="s">
        <v>1798</v>
      </c>
      <c r="AG505" s="7" t="s">
        <v>1130</v>
      </c>
      <c r="AH505" s="72" t="s">
        <v>338</v>
      </c>
      <c r="AI505" s="7" t="s">
        <v>1130</v>
      </c>
      <c r="AJ505" s="7" t="s">
        <v>1130</v>
      </c>
      <c r="AK505" s="7" t="s">
        <v>1130</v>
      </c>
      <c r="AL505" s="7">
        <v>24490</v>
      </c>
      <c r="AM505" s="255">
        <v>16914.650000000001</v>
      </c>
      <c r="AN505" s="258">
        <v>116</v>
      </c>
      <c r="AO505" s="306">
        <v>132</v>
      </c>
      <c r="AP505" s="306" t="str">
        <f t="shared" si="98"/>
        <v>FLOW</v>
      </c>
      <c r="AQ505" s="306"/>
      <c r="AR505" s="306"/>
      <c r="AS505" s="306"/>
      <c r="AT505" s="306"/>
      <c r="AU505" s="72" t="s">
        <v>944</v>
      </c>
      <c r="AV505" s="310" t="s">
        <v>340</v>
      </c>
      <c r="AW505" s="304" t="s">
        <v>75</v>
      </c>
      <c r="AX505" s="311">
        <v>45061</v>
      </c>
      <c r="AY505" s="72">
        <v>36</v>
      </c>
      <c r="AZ505" s="72" t="s">
        <v>1743</v>
      </c>
      <c r="BA505" s="7" t="s">
        <v>3514</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1126</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3516</v>
      </c>
    </row>
    <row r="506" spans="1:163" ht="17.25">
      <c r="A506" s="72">
        <v>458645849</v>
      </c>
      <c r="B506" s="304" t="s">
        <v>149</v>
      </c>
      <c r="C506" s="72"/>
      <c r="D506" s="72"/>
      <c r="E506" s="72"/>
      <c r="F506" s="72"/>
      <c r="G506" s="306"/>
      <c r="H506" s="306" t="s">
        <v>1791</v>
      </c>
      <c r="I506" s="72">
        <v>4448</v>
      </c>
      <c r="J506" s="72">
        <v>8164</v>
      </c>
      <c r="K506" s="258">
        <f t="shared" si="106"/>
        <v>3942</v>
      </c>
      <c r="L506" s="258">
        <f t="shared" si="95"/>
        <v>12612</v>
      </c>
      <c r="M506" s="315">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8"/>
      <c r="AF506" s="309" t="s">
        <v>1130</v>
      </c>
      <c r="AG506" s="7" t="s">
        <v>1130</v>
      </c>
      <c r="AH506" s="72" t="s">
        <v>113</v>
      </c>
      <c r="AI506" s="7" t="s">
        <v>1130</v>
      </c>
      <c r="AJ506" s="7" t="s">
        <v>1130</v>
      </c>
      <c r="AK506" s="7" t="s">
        <v>1130</v>
      </c>
      <c r="AL506" s="7">
        <v>11647</v>
      </c>
      <c r="AM506" s="255">
        <v>16635</v>
      </c>
      <c r="AN506" s="258">
        <v>57</v>
      </c>
      <c r="AO506" s="306">
        <v>12</v>
      </c>
      <c r="AP506" s="306" t="str">
        <f t="shared" si="98"/>
        <v>STABLE</v>
      </c>
      <c r="AQ506" s="306"/>
      <c r="AR506" s="306"/>
      <c r="AS506" s="306"/>
      <c r="AT506" s="306"/>
      <c r="AU506" s="72" t="s">
        <v>1794</v>
      </c>
      <c r="AV506" s="310" t="s">
        <v>150</v>
      </c>
      <c r="AW506" s="304" t="s">
        <v>151</v>
      </c>
      <c r="AX506" s="311">
        <v>45098</v>
      </c>
      <c r="AY506" s="72">
        <v>36</v>
      </c>
      <c r="AZ506" s="72" t="s">
        <v>1743</v>
      </c>
      <c r="BA506" s="7" t="s">
        <v>3514</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1122</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3516</v>
      </c>
    </row>
    <row r="507" spans="1:163" ht="17.25">
      <c r="A507" s="72">
        <v>459445373</v>
      </c>
      <c r="B507" s="304" t="s">
        <v>1578</v>
      </c>
      <c r="C507" s="72" t="s">
        <v>1776</v>
      </c>
      <c r="D507" s="72" t="s">
        <v>3629</v>
      </c>
      <c r="E507" s="72">
        <v>4600</v>
      </c>
      <c r="F507" s="72"/>
      <c r="G507" s="306"/>
      <c r="H507" s="306"/>
      <c r="I507" s="72">
        <v>4550</v>
      </c>
      <c r="J507" s="72">
        <v>3280</v>
      </c>
      <c r="K507" s="258">
        <f t="shared" si="106"/>
        <v>3361</v>
      </c>
      <c r="L507" s="258">
        <f t="shared" si="95"/>
        <v>3391</v>
      </c>
      <c r="M507" s="307">
        <v>1</v>
      </c>
      <c r="N507" s="72" t="s">
        <v>1281</v>
      </c>
      <c r="O507" s="72" t="s">
        <v>1282</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PAID</v>
      </c>
      <c r="Z507" s="72" t="s">
        <v>1130</v>
      </c>
      <c r="AA507" s="72" t="s">
        <v>1330</v>
      </c>
      <c r="AB507" s="304"/>
      <c r="AC507" s="72">
        <v>18</v>
      </c>
      <c r="AD507" s="72" t="s">
        <v>3020</v>
      </c>
      <c r="AE507" s="308"/>
      <c r="AF507" s="309" t="s">
        <v>1130</v>
      </c>
      <c r="AG507" s="7" t="s">
        <v>1130</v>
      </c>
      <c r="AH507" s="72" t="s">
        <v>678</v>
      </c>
      <c r="AI507" s="7" t="s">
        <v>1130</v>
      </c>
      <c r="AJ507" s="7" t="s">
        <v>1130</v>
      </c>
      <c r="AK507" s="7" t="s">
        <v>1130</v>
      </c>
      <c r="AL507" s="7">
        <v>9661</v>
      </c>
      <c r="AM507" s="255">
        <v>16508.55</v>
      </c>
      <c r="AN507" s="258">
        <v>27</v>
      </c>
      <c r="AO507" s="306">
        <v>43</v>
      </c>
      <c r="AP507" s="306" t="str">
        <f t="shared" si="98"/>
        <v>FLOW</v>
      </c>
      <c r="AQ507" s="306"/>
      <c r="AR507" s="306"/>
      <c r="AS507" s="306"/>
      <c r="AT507" s="306"/>
      <c r="AU507" s="72" t="s">
        <v>1794</v>
      </c>
      <c r="AV507" s="310" t="s">
        <v>1686</v>
      </c>
      <c r="AW507" s="304" t="s">
        <v>17</v>
      </c>
      <c r="AX507" s="311">
        <v>45156</v>
      </c>
      <c r="AY507" s="72">
        <v>36</v>
      </c>
      <c r="AZ507" s="72" t="s">
        <v>1743</v>
      </c>
      <c r="BA507" s="7" t="s">
        <v>3513</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3</v>
      </c>
      <c r="ES507" s="72">
        <f t="shared" si="100"/>
        <v>1</v>
      </c>
      <c r="ET507" s="72" t="s">
        <v>1120</v>
      </c>
      <c r="EU507" s="7" t="s">
        <v>2827</v>
      </c>
      <c r="EV507" s="7" t="s">
        <v>1111</v>
      </c>
      <c r="EW507" s="7" t="s">
        <v>1802</v>
      </c>
      <c r="EX507" s="183" t="s">
        <v>2001</v>
      </c>
      <c r="EY507" s="313">
        <v>46177</v>
      </c>
      <c r="EZ507" s="313"/>
      <c r="FA507" s="183"/>
      <c r="FB507" s="313"/>
      <c r="FC507" s="7"/>
      <c r="FD507" s="7" t="s">
        <v>3392</v>
      </c>
      <c r="FE507" s="7">
        <f t="shared" si="101"/>
        <v>3361</v>
      </c>
      <c r="FF507" s="72">
        <f t="shared" si="102"/>
        <v>7991</v>
      </c>
      <c r="FG507" t="s">
        <v>3516</v>
      </c>
    </row>
    <row r="508" spans="1:163" ht="17.25">
      <c r="A508" s="72">
        <v>463650409</v>
      </c>
      <c r="B508" s="304" t="s">
        <v>2090</v>
      </c>
      <c r="C508" s="72" t="s">
        <v>1776</v>
      </c>
      <c r="D508" s="72" t="s">
        <v>2348</v>
      </c>
      <c r="E508" s="72">
        <v>4303</v>
      </c>
      <c r="F508" s="72"/>
      <c r="G508" s="306"/>
      <c r="H508" s="306"/>
      <c r="I508" s="72">
        <v>4409</v>
      </c>
      <c r="J508" s="72">
        <v>3755</v>
      </c>
      <c r="K508" s="258">
        <f t="shared" si="106"/>
        <v>3796</v>
      </c>
      <c r="L508" s="258">
        <f t="shared" si="95"/>
        <v>3945</v>
      </c>
      <c r="M508" s="307">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8"/>
      <c r="AF508" s="309"/>
      <c r="AG508" s="7"/>
      <c r="AH508" s="72" t="s">
        <v>266</v>
      </c>
      <c r="AI508" s="7"/>
      <c r="AJ508" s="7"/>
      <c r="AK508" s="7"/>
      <c r="AL508" s="7">
        <v>9141</v>
      </c>
      <c r="AM508" s="255">
        <v>16469</v>
      </c>
      <c r="AN508" s="258">
        <v>27</v>
      </c>
      <c r="AO508" s="306">
        <v>12</v>
      </c>
      <c r="AP508" s="306" t="str">
        <f t="shared" si="98"/>
        <v>STABLE</v>
      </c>
      <c r="AQ508" s="306"/>
      <c r="AR508" s="306"/>
      <c r="AS508" s="306"/>
      <c r="AT508" s="306"/>
      <c r="AU508" s="72" t="s">
        <v>1130</v>
      </c>
      <c r="AV508" s="310" t="s">
        <v>2236</v>
      </c>
      <c r="AW508" s="304" t="s">
        <v>32</v>
      </c>
      <c r="AX508" s="311">
        <v>45507</v>
      </c>
      <c r="AY508" s="72">
        <v>24</v>
      </c>
      <c r="AZ508" s="72" t="s">
        <v>2058</v>
      </c>
      <c r="BA508" s="7" t="s">
        <v>3513</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1114</v>
      </c>
      <c r="EU508" s="7" t="s">
        <v>2828</v>
      </c>
      <c r="EV508" s="7" t="s">
        <v>1111</v>
      </c>
      <c r="EW508" s="7" t="s">
        <v>1809</v>
      </c>
      <c r="EX508" s="183" t="s">
        <v>3601</v>
      </c>
      <c r="EY508" s="313">
        <v>46185</v>
      </c>
      <c r="EZ508" s="313"/>
      <c r="FA508" s="183"/>
      <c r="FB508" s="313"/>
      <c r="FC508" s="7"/>
      <c r="FD508" s="7" t="s">
        <v>3393</v>
      </c>
      <c r="FE508" s="7">
        <f t="shared" si="101"/>
        <v>3796</v>
      </c>
      <c r="FF508" s="72">
        <f t="shared" si="102"/>
        <v>8248</v>
      </c>
      <c r="FG508" t="s">
        <v>3516</v>
      </c>
    </row>
    <row r="509" spans="1:163" ht="17.25">
      <c r="A509" s="72">
        <v>460109573</v>
      </c>
      <c r="B509" s="304" t="s">
        <v>1579</v>
      </c>
      <c r="C509" s="72"/>
      <c r="D509" s="72"/>
      <c r="E509" s="72"/>
      <c r="F509" s="72"/>
      <c r="G509" s="306"/>
      <c r="H509" s="306"/>
      <c r="I509" s="72">
        <v>2845</v>
      </c>
      <c r="J509" s="72">
        <v>3152.65</v>
      </c>
      <c r="K509" s="258">
        <f t="shared" si="106"/>
        <v>322.64999999999964</v>
      </c>
      <c r="L509" s="258">
        <f t="shared" si="95"/>
        <v>6063.65</v>
      </c>
      <c r="M509" s="315">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8"/>
      <c r="AF509" s="309" t="s">
        <v>1130</v>
      </c>
      <c r="AG509" s="7" t="s">
        <v>1130</v>
      </c>
      <c r="AH509" s="72" t="s">
        <v>781</v>
      </c>
      <c r="AI509" s="7" t="s">
        <v>1130</v>
      </c>
      <c r="AJ509" s="7" t="s">
        <v>1130</v>
      </c>
      <c r="AK509" s="7" t="s">
        <v>1130</v>
      </c>
      <c r="AL509" s="7">
        <v>4967.6499999999996</v>
      </c>
      <c r="AM509" s="255">
        <v>16448.14</v>
      </c>
      <c r="AN509" s="258">
        <v>57</v>
      </c>
      <c r="AO509" s="306">
        <v>73</v>
      </c>
      <c r="AP509" s="306" t="str">
        <f t="shared" si="98"/>
        <v>FLOW</v>
      </c>
      <c r="AQ509" s="306"/>
      <c r="AR509" s="306"/>
      <c r="AS509" s="306"/>
      <c r="AT509" s="306"/>
      <c r="AU509" s="72" t="s">
        <v>1794</v>
      </c>
      <c r="AV509" s="310" t="s">
        <v>1687</v>
      </c>
      <c r="AW509" s="304" t="s">
        <v>649</v>
      </c>
      <c r="AX509" s="311">
        <v>45211</v>
      </c>
      <c r="AY509" s="72">
        <v>36</v>
      </c>
      <c r="AZ509" s="72" t="s">
        <v>1743</v>
      </c>
      <c r="BA509" s="7" t="s">
        <v>3513</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1117</v>
      </c>
      <c r="EU509" s="7" t="s">
        <v>2829</v>
      </c>
      <c r="EV509" s="7" t="s">
        <v>1111</v>
      </c>
      <c r="EW509" s="7" t="s">
        <v>1802</v>
      </c>
      <c r="EX509" s="183" t="s">
        <v>1842</v>
      </c>
      <c r="EY509" s="313">
        <v>46178</v>
      </c>
      <c r="EZ509" s="313"/>
      <c r="FA509" s="183"/>
      <c r="FB509" s="313"/>
      <c r="FC509" s="7" t="s">
        <v>3623</v>
      </c>
      <c r="FD509" s="7" t="s">
        <v>3394</v>
      </c>
      <c r="FE509" s="7">
        <f t="shared" si="101"/>
        <v>322.64999999999964</v>
      </c>
      <c r="FF509" s="72">
        <f t="shared" si="102"/>
        <v>6063.65</v>
      </c>
      <c r="FG509" t="s">
        <v>3516</v>
      </c>
    </row>
    <row r="510" spans="1:163" ht="17.25">
      <c r="A510" s="72">
        <v>465971898</v>
      </c>
      <c r="B510" s="304" t="s">
        <v>1435</v>
      </c>
      <c r="C510" s="72" t="s">
        <v>1776</v>
      </c>
      <c r="D510" s="72" t="s">
        <v>1801</v>
      </c>
      <c r="E510" s="72">
        <v>6720</v>
      </c>
      <c r="F510" s="72"/>
      <c r="G510" s="306"/>
      <c r="H510" s="306"/>
      <c r="I510" s="72">
        <v>2240</v>
      </c>
      <c r="J510" s="72">
        <v>4480</v>
      </c>
      <c r="K510" s="258">
        <f t="shared" si="106"/>
        <v>2284</v>
      </c>
      <c r="L510" s="258">
        <f t="shared" si="95"/>
        <v>88</v>
      </c>
      <c r="M510" s="315">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8"/>
      <c r="AF510" s="309" t="s">
        <v>1130</v>
      </c>
      <c r="AG510" s="7" t="s">
        <v>1130</v>
      </c>
      <c r="AH510" s="72" t="s">
        <v>722</v>
      </c>
      <c r="AI510" s="7" t="s">
        <v>1130</v>
      </c>
      <c r="AJ510" s="7" t="s">
        <v>1130</v>
      </c>
      <c r="AK510" s="7" t="s">
        <v>1130</v>
      </c>
      <c r="AL510" s="7">
        <v>5424</v>
      </c>
      <c r="AM510" s="255">
        <v>16438</v>
      </c>
      <c r="AN510" s="258">
        <v>56</v>
      </c>
      <c r="AO510" s="306">
        <v>11</v>
      </c>
      <c r="AP510" s="306" t="str">
        <f t="shared" si="98"/>
        <v>STABLE</v>
      </c>
      <c r="AQ510" s="306"/>
      <c r="AR510" s="306"/>
      <c r="AS510" s="306"/>
      <c r="AT510" s="306"/>
      <c r="AU510" s="72" t="s">
        <v>1794</v>
      </c>
      <c r="AV510" s="310" t="s">
        <v>1436</v>
      </c>
      <c r="AW510" s="304" t="s">
        <v>1437</v>
      </c>
      <c r="AX510" s="311">
        <v>45769</v>
      </c>
      <c r="AY510" s="72">
        <v>18</v>
      </c>
      <c r="AZ510" s="72" t="s">
        <v>1743</v>
      </c>
      <c r="BA510" s="7" t="s">
        <v>3513</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1119</v>
      </c>
      <c r="EU510" s="7" t="s">
        <v>2830</v>
      </c>
      <c r="EV510" s="7" t="s">
        <v>1111</v>
      </c>
      <c r="EW510" s="7" t="s">
        <v>1807</v>
      </c>
      <c r="EX510" s="183" t="s">
        <v>1819</v>
      </c>
      <c r="EY510" s="313">
        <v>46182</v>
      </c>
      <c r="EZ510" s="313"/>
      <c r="FA510" s="183"/>
      <c r="FB510" s="313"/>
      <c r="FC510" s="7"/>
      <c r="FD510" s="7" t="s">
        <v>3285</v>
      </c>
      <c r="FE510" s="7">
        <f t="shared" si="101"/>
        <v>2284</v>
      </c>
      <c r="FF510" s="72">
        <f t="shared" si="102"/>
        <v>6808</v>
      </c>
      <c r="FG510" t="s">
        <v>3516</v>
      </c>
    </row>
    <row r="511" spans="1:163" ht="17.25">
      <c r="A511" s="72">
        <v>464487568</v>
      </c>
      <c r="B511" s="304" t="s">
        <v>436</v>
      </c>
      <c r="C511" s="72" t="s">
        <v>1776</v>
      </c>
      <c r="D511" s="72" t="s">
        <v>3555</v>
      </c>
      <c r="E511" s="72">
        <v>2603</v>
      </c>
      <c r="F511" s="72"/>
      <c r="G511" s="306"/>
      <c r="H511" s="306"/>
      <c r="I511" s="72">
        <v>2496</v>
      </c>
      <c r="J511" s="72">
        <v>2240</v>
      </c>
      <c r="K511" s="258">
        <f t="shared" si="106"/>
        <v>2303</v>
      </c>
      <c r="L511" s="258">
        <f t="shared" si="95"/>
        <v>2251</v>
      </c>
      <c r="M511" s="307">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8"/>
      <c r="AF511" s="309" t="s">
        <v>1130</v>
      </c>
      <c r="AG511" s="7" t="s">
        <v>1130</v>
      </c>
      <c r="AH511" s="72" t="s">
        <v>386</v>
      </c>
      <c r="AI511" s="7" t="s">
        <v>1130</v>
      </c>
      <c r="AJ511" s="7" t="s">
        <v>1130</v>
      </c>
      <c r="AK511" s="7" t="s">
        <v>1130</v>
      </c>
      <c r="AL511" s="7">
        <v>5003</v>
      </c>
      <c r="AM511" s="255">
        <v>16402</v>
      </c>
      <c r="AN511" s="258">
        <v>27</v>
      </c>
      <c r="AO511" s="306">
        <v>43</v>
      </c>
      <c r="AP511" s="306" t="str">
        <f t="shared" si="98"/>
        <v>FLOW</v>
      </c>
      <c r="AQ511" s="306"/>
      <c r="AR511" s="306"/>
      <c r="AS511" s="306"/>
      <c r="AT511" s="306"/>
      <c r="AU511" s="72" t="s">
        <v>1794</v>
      </c>
      <c r="AV511" s="310" t="s">
        <v>437</v>
      </c>
      <c r="AW511" s="304" t="s">
        <v>178</v>
      </c>
      <c r="AX511" s="311">
        <v>45594</v>
      </c>
      <c r="AY511" s="72">
        <v>24</v>
      </c>
      <c r="AZ511" s="72" t="s">
        <v>1743</v>
      </c>
      <c r="BA511" s="7" t="s">
        <v>3513</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1116</v>
      </c>
      <c r="EU511" s="7" t="s">
        <v>2831</v>
      </c>
      <c r="EV511" s="7" t="s">
        <v>1111</v>
      </c>
      <c r="EW511" s="7" t="s">
        <v>1807</v>
      </c>
      <c r="EX511" s="183" t="s">
        <v>1816</v>
      </c>
      <c r="EY511" s="313">
        <v>46201</v>
      </c>
      <c r="EZ511" s="313"/>
      <c r="FA511" s="183"/>
      <c r="FB511" s="313"/>
      <c r="FC511" s="7"/>
      <c r="FD511" s="7" t="s">
        <v>3395</v>
      </c>
      <c r="FE511" s="7">
        <f t="shared" si="101"/>
        <v>2303</v>
      </c>
      <c r="FF511" s="72">
        <f t="shared" si="102"/>
        <v>4854</v>
      </c>
      <c r="FG511" t="s">
        <v>3516</v>
      </c>
    </row>
    <row r="512" spans="1:163" ht="17.25">
      <c r="A512" s="72">
        <v>135586566</v>
      </c>
      <c r="B512" s="304" t="s">
        <v>850</v>
      </c>
      <c r="C512" s="72" t="s">
        <v>1776</v>
      </c>
      <c r="D512" s="72" t="s">
        <v>3555</v>
      </c>
      <c r="E512" s="72">
        <v>5140</v>
      </c>
      <c r="F512" s="72"/>
      <c r="G512" s="306"/>
      <c r="H512" s="306"/>
      <c r="I512" s="72">
        <v>2466</v>
      </c>
      <c r="J512" s="72">
        <v>2259</v>
      </c>
      <c r="K512" s="258">
        <f t="shared" si="106"/>
        <v>2307</v>
      </c>
      <c r="L512" s="258">
        <f t="shared" ref="L512:L575" si="109">FF512-E512</f>
        <v>-317</v>
      </c>
      <c r="M512" s="307">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8"/>
      <c r="AF512" s="309" t="s">
        <v>1130</v>
      </c>
      <c r="AG512" s="7" t="s">
        <v>1130</v>
      </c>
      <c r="AH512" s="72" t="s">
        <v>851</v>
      </c>
      <c r="AI512" s="7" t="s">
        <v>1130</v>
      </c>
      <c r="AJ512" s="7" t="s">
        <v>1130</v>
      </c>
      <c r="AK512" s="7" t="s">
        <v>1130</v>
      </c>
      <c r="AL512" s="7">
        <v>5457</v>
      </c>
      <c r="AM512" s="255">
        <v>16376.58</v>
      </c>
      <c r="AN512" s="258">
        <v>26</v>
      </c>
      <c r="AO512" s="306">
        <v>42</v>
      </c>
      <c r="AP512" s="306" t="str">
        <f t="shared" ref="AP512:AP575" si="111">IF(AO512=0,"RB",IF(AO512&lt;AN512,"STABLE",IF(AO512&gt;AN512,"FLOW","SAME")))</f>
        <v>FLOW</v>
      </c>
      <c r="AQ512" s="306"/>
      <c r="AR512" s="306"/>
      <c r="AS512" s="306"/>
      <c r="AT512" s="306"/>
      <c r="AU512" s="72" t="s">
        <v>944</v>
      </c>
      <c r="AV512" s="310" t="s">
        <v>852</v>
      </c>
      <c r="AW512" s="304" t="s">
        <v>385</v>
      </c>
      <c r="AX512" s="311">
        <v>44874</v>
      </c>
      <c r="AY512" s="72">
        <v>48</v>
      </c>
      <c r="AZ512" s="72" t="s">
        <v>1743</v>
      </c>
      <c r="BA512" s="7" t="s">
        <v>3514</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3">
        <v>46178</v>
      </c>
      <c r="EZ512" s="313"/>
      <c r="FA512" s="183"/>
      <c r="FB512" s="313"/>
      <c r="FC512" s="7"/>
      <c r="FD512" s="7" t="s">
        <v>3334</v>
      </c>
      <c r="FE512" s="7">
        <f t="shared" si="101"/>
        <v>2307</v>
      </c>
      <c r="FF512" s="72">
        <f t="shared" si="102"/>
        <v>4823</v>
      </c>
      <c r="FG512" t="s">
        <v>3516</v>
      </c>
    </row>
    <row r="513" spans="1:163" ht="17.25">
      <c r="A513" s="72">
        <v>463022170</v>
      </c>
      <c r="B513" s="304" t="s">
        <v>2175</v>
      </c>
      <c r="C513" s="72"/>
      <c r="D513" s="72"/>
      <c r="E513" s="72"/>
      <c r="F513" s="72"/>
      <c r="G513" s="306"/>
      <c r="H513" s="306"/>
      <c r="I513" s="72">
        <v>5571</v>
      </c>
      <c r="J513" s="72">
        <v>11142</v>
      </c>
      <c r="K513" s="258">
        <f t="shared" si="106"/>
        <v>5887</v>
      </c>
      <c r="L513" s="258">
        <f t="shared" si="109"/>
        <v>17215</v>
      </c>
      <c r="M513" s="315">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8"/>
      <c r="AF513" s="309"/>
      <c r="AG513" s="7"/>
      <c r="AH513" s="72" t="s">
        <v>890</v>
      </c>
      <c r="AI513" s="7"/>
      <c r="AJ513" s="7"/>
      <c r="AK513" s="7"/>
      <c r="AL513" s="7">
        <v>16408</v>
      </c>
      <c r="AM513" s="255">
        <v>16172</v>
      </c>
      <c r="AN513" s="258">
        <v>57</v>
      </c>
      <c r="AO513" s="306">
        <v>73</v>
      </c>
      <c r="AP513" s="306" t="str">
        <f t="shared" si="111"/>
        <v>FLOW</v>
      </c>
      <c r="AQ513" s="306"/>
      <c r="AR513" s="306"/>
      <c r="AS513" s="306"/>
      <c r="AT513" s="306"/>
      <c r="AU513" s="72" t="s">
        <v>1130</v>
      </c>
      <c r="AV513" s="310" t="s">
        <v>2317</v>
      </c>
      <c r="AW513" s="304" t="s">
        <v>108</v>
      </c>
      <c r="AX513" s="311">
        <v>45439</v>
      </c>
      <c r="AY513" s="72">
        <v>24</v>
      </c>
      <c r="AZ513" s="72" t="s">
        <v>2058</v>
      </c>
      <c r="BA513" s="7" t="s">
        <v>3513</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1127</v>
      </c>
      <c r="EU513" s="7" t="s">
        <v>2833</v>
      </c>
      <c r="EV513" s="7" t="s">
        <v>1111</v>
      </c>
      <c r="EW513" s="7" t="s">
        <v>1809</v>
      </c>
      <c r="EX513" s="183" t="s">
        <v>1852</v>
      </c>
      <c r="EY513" s="313">
        <v>46184</v>
      </c>
      <c r="EZ513" s="313"/>
      <c r="FA513" s="183"/>
      <c r="FB513" s="313"/>
      <c r="FC513" s="7"/>
      <c r="FD513" s="7" t="s">
        <v>3396</v>
      </c>
      <c r="FE513" s="7">
        <f t="shared" ref="FE513:FE576" si="114">IF((J513+R513)&lt;=I513+R513,(J513+R513),((I513-(I513*(M513+1)-(I513+J513)))+R513))</f>
        <v>5887</v>
      </c>
      <c r="FF513" s="72">
        <f t="shared" ref="FF513:FF576" si="115">I513+J513+FD513</f>
        <v>17215</v>
      </c>
      <c r="FG513" t="s">
        <v>3516</v>
      </c>
    </row>
    <row r="514" spans="1:163" ht="17.25">
      <c r="A514" s="72">
        <v>460138753</v>
      </c>
      <c r="B514" s="304" t="s">
        <v>2060</v>
      </c>
      <c r="C514" s="72" t="s">
        <v>1776</v>
      </c>
      <c r="D514" s="72" t="s">
        <v>2348</v>
      </c>
      <c r="E514" s="72">
        <f>5754+46</f>
        <v>5800</v>
      </c>
      <c r="F514" s="72"/>
      <c r="G514" s="306"/>
      <c r="H514" s="306"/>
      <c r="I514" s="72">
        <v>2845</v>
      </c>
      <c r="J514" s="72">
        <v>2845</v>
      </c>
      <c r="K514" s="258">
        <f t="shared" si="106"/>
        <v>2845</v>
      </c>
      <c r="L514" s="258">
        <f t="shared" si="109"/>
        <v>-64</v>
      </c>
      <c r="M514" s="307">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8"/>
      <c r="AF514" s="309"/>
      <c r="AG514" s="7"/>
      <c r="AH514" s="72" t="s">
        <v>2180</v>
      </c>
      <c r="AI514" s="7"/>
      <c r="AJ514" s="7"/>
      <c r="AK514" s="7"/>
      <c r="AL514" s="7">
        <v>5538</v>
      </c>
      <c r="AM514" s="255">
        <v>16140.49</v>
      </c>
      <c r="AN514" s="258">
        <v>27</v>
      </c>
      <c r="AO514" s="306">
        <v>0</v>
      </c>
      <c r="AP514" s="306" t="str">
        <f t="shared" si="111"/>
        <v>RB</v>
      </c>
      <c r="AQ514" s="306"/>
      <c r="AR514" s="306"/>
      <c r="AS514" s="306"/>
      <c r="AT514" s="306"/>
      <c r="AU514" s="72" t="s">
        <v>1130</v>
      </c>
      <c r="AV514" s="310" t="s">
        <v>2207</v>
      </c>
      <c r="AW514" s="304" t="s">
        <v>32</v>
      </c>
      <c r="AX514" s="311">
        <v>45215</v>
      </c>
      <c r="AY514" s="72">
        <v>36</v>
      </c>
      <c r="AZ514" s="72" t="s">
        <v>2058</v>
      </c>
      <c r="BA514" s="7" t="s">
        <v>3514</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1115</v>
      </c>
      <c r="EU514" s="7" t="s">
        <v>2834</v>
      </c>
      <c r="EV514" s="7" t="s">
        <v>1111</v>
      </c>
      <c r="EW514" s="7" t="s">
        <v>1821</v>
      </c>
      <c r="EX514" s="183" t="s">
        <v>1821</v>
      </c>
      <c r="EY514" s="313">
        <v>46184</v>
      </c>
      <c r="EZ514" s="313"/>
      <c r="FA514" s="183"/>
      <c r="FB514" s="313"/>
      <c r="FC514" s="7"/>
      <c r="FD514" s="7" t="s">
        <v>3380</v>
      </c>
      <c r="FE514" s="7">
        <f t="shared" si="114"/>
        <v>2845</v>
      </c>
      <c r="FF514" s="72">
        <f t="shared" si="115"/>
        <v>5736</v>
      </c>
      <c r="FG514" t="s">
        <v>3516</v>
      </c>
    </row>
    <row r="515" spans="1:163" ht="17.25">
      <c r="A515" s="72">
        <v>466394730</v>
      </c>
      <c r="B515" s="304" t="s">
        <v>2154</v>
      </c>
      <c r="C515" s="72"/>
      <c r="D515" s="72"/>
      <c r="E515" s="72"/>
      <c r="F515" s="72"/>
      <c r="G515" s="306"/>
      <c r="H515" s="306"/>
      <c r="I515" s="72">
        <v>5558</v>
      </c>
      <c r="J515" s="72">
        <v>5558</v>
      </c>
      <c r="K515" s="258">
        <f t="shared" si="106"/>
        <v>5561</v>
      </c>
      <c r="L515" s="258">
        <f t="shared" si="109"/>
        <v>11212</v>
      </c>
      <c r="M515" s="307">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8"/>
      <c r="AF515" s="309"/>
      <c r="AG515" s="7"/>
      <c r="AH515" s="72" t="s">
        <v>781</v>
      </c>
      <c r="AI515" s="7"/>
      <c r="AJ515" s="7"/>
      <c r="AK515" s="7"/>
      <c r="AL515" s="7">
        <v>6084</v>
      </c>
      <c r="AM515" s="255">
        <v>16134</v>
      </c>
      <c r="AN515" s="258">
        <v>26</v>
      </c>
      <c r="AO515" s="306">
        <v>42</v>
      </c>
      <c r="AP515" s="306" t="str">
        <f t="shared" si="111"/>
        <v>FLOW</v>
      </c>
      <c r="AQ515" s="306"/>
      <c r="AR515" s="306"/>
      <c r="AS515" s="306"/>
      <c r="AT515" s="306"/>
      <c r="AU515" s="72" t="s">
        <v>1130</v>
      </c>
      <c r="AV515" s="310" t="s">
        <v>2297</v>
      </c>
      <c r="AW515" s="304" t="s">
        <v>2344</v>
      </c>
      <c r="AX515" s="311">
        <v>45833</v>
      </c>
      <c r="AY515" s="72">
        <v>12</v>
      </c>
      <c r="AZ515" s="72" t="s">
        <v>2058</v>
      </c>
      <c r="BA515" s="7" t="s">
        <v>3513</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1117</v>
      </c>
      <c r="EU515" s="7" t="s">
        <v>2835</v>
      </c>
      <c r="EV515" s="7" t="s">
        <v>1111</v>
      </c>
      <c r="EW515" s="7" t="s">
        <v>1809</v>
      </c>
      <c r="EX515" s="183" t="s">
        <v>1939</v>
      </c>
      <c r="EY515" s="313">
        <v>46184</v>
      </c>
      <c r="EZ515" s="313"/>
      <c r="FA515" s="183"/>
      <c r="FB515" s="313"/>
      <c r="FC515" s="7"/>
      <c r="FD515" s="7" t="s">
        <v>3180</v>
      </c>
      <c r="FE515" s="7">
        <f t="shared" si="114"/>
        <v>5561</v>
      </c>
      <c r="FF515" s="72">
        <f t="shared" si="115"/>
        <v>11212</v>
      </c>
      <c r="FG515" t="s">
        <v>3516</v>
      </c>
    </row>
    <row r="516" spans="1:163" ht="17.25">
      <c r="A516" s="72">
        <v>459750261</v>
      </c>
      <c r="B516" s="304" t="s">
        <v>2092</v>
      </c>
      <c r="C516" s="72" t="s">
        <v>1776</v>
      </c>
      <c r="D516" s="72" t="s">
        <v>2348</v>
      </c>
      <c r="E516" s="72">
        <f>3000+410</f>
        <v>3410</v>
      </c>
      <c r="F516" s="72"/>
      <c r="G516" s="306"/>
      <c r="H516" s="306"/>
      <c r="I516" s="72">
        <v>3370</v>
      </c>
      <c r="J516" s="72">
        <v>3341</v>
      </c>
      <c r="K516" s="258">
        <f t="shared" si="106"/>
        <v>3406</v>
      </c>
      <c r="L516" s="258">
        <f t="shared" si="109"/>
        <v>3362</v>
      </c>
      <c r="M516" s="307">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8"/>
      <c r="AF516" s="309"/>
      <c r="AG516" s="7"/>
      <c r="AH516" s="72" t="s">
        <v>284</v>
      </c>
      <c r="AI516" s="7"/>
      <c r="AJ516" s="7"/>
      <c r="AK516" s="7"/>
      <c r="AL516" s="7">
        <v>9706</v>
      </c>
      <c r="AM516" s="255">
        <v>16059.4</v>
      </c>
      <c r="AN516" s="258">
        <v>27</v>
      </c>
      <c r="AO516" s="306">
        <v>12</v>
      </c>
      <c r="AP516" s="306" t="str">
        <f t="shared" si="111"/>
        <v>STABLE</v>
      </c>
      <c r="AQ516" s="306"/>
      <c r="AR516" s="306"/>
      <c r="AS516" s="306"/>
      <c r="AT516" s="306"/>
      <c r="AU516" s="72" t="s">
        <v>1130</v>
      </c>
      <c r="AV516" s="310" t="s">
        <v>2238</v>
      </c>
      <c r="AW516" s="304" t="s">
        <v>102</v>
      </c>
      <c r="AX516" s="311">
        <v>45182</v>
      </c>
      <c r="AY516" s="72">
        <v>36</v>
      </c>
      <c r="AZ516" s="72" t="s">
        <v>2058</v>
      </c>
      <c r="BA516" s="7" t="s">
        <v>3514</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1115</v>
      </c>
      <c r="EU516" s="7" t="s">
        <v>2836</v>
      </c>
      <c r="EV516" s="7" t="s">
        <v>1111</v>
      </c>
      <c r="EW516" s="7" t="s">
        <v>1807</v>
      </c>
      <c r="EX516" s="183" t="s">
        <v>3602</v>
      </c>
      <c r="EY516" s="313">
        <v>46184</v>
      </c>
      <c r="EZ516" s="313"/>
      <c r="FA516" s="183"/>
      <c r="FB516" s="313"/>
      <c r="FC516" s="7"/>
      <c r="FD516" s="7" t="s">
        <v>3323</v>
      </c>
      <c r="FE516" s="7">
        <f t="shared" si="114"/>
        <v>3406</v>
      </c>
      <c r="FF516" s="72">
        <f t="shared" si="115"/>
        <v>6772</v>
      </c>
      <c r="FG516" t="s">
        <v>3516</v>
      </c>
    </row>
    <row r="517" spans="1:163" ht="17.25">
      <c r="A517" s="72">
        <v>462901902</v>
      </c>
      <c r="B517" s="304" t="s">
        <v>626</v>
      </c>
      <c r="C517" s="72" t="s">
        <v>1776</v>
      </c>
      <c r="D517" s="72" t="s">
        <v>3018</v>
      </c>
      <c r="E517" s="72">
        <v>10000</v>
      </c>
      <c r="F517" s="72"/>
      <c r="G517" s="306"/>
      <c r="H517" s="306"/>
      <c r="I517" s="72">
        <v>4441</v>
      </c>
      <c r="J517" s="72">
        <v>16360</v>
      </c>
      <c r="K517" s="258">
        <f t="shared" si="106"/>
        <v>3712</v>
      </c>
      <c r="L517" s="258">
        <f t="shared" si="109"/>
        <v>11536</v>
      </c>
      <c r="M517" s="315">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8"/>
      <c r="AF517" s="309" t="s">
        <v>1798</v>
      </c>
      <c r="AG517" s="7" t="s">
        <v>1130</v>
      </c>
      <c r="AH517" s="72" t="s">
        <v>627</v>
      </c>
      <c r="AI517" s="7" t="s">
        <v>1130</v>
      </c>
      <c r="AJ517" s="7" t="s">
        <v>1130</v>
      </c>
      <c r="AK517" s="7" t="s">
        <v>1130</v>
      </c>
      <c r="AL517" s="7">
        <v>19964</v>
      </c>
      <c r="AM517" s="255">
        <v>15860</v>
      </c>
      <c r="AN517" s="258">
        <v>116</v>
      </c>
      <c r="AO517" s="306">
        <v>73</v>
      </c>
      <c r="AP517" s="306" t="str">
        <f t="shared" si="111"/>
        <v>STABLE</v>
      </c>
      <c r="AQ517" s="306"/>
      <c r="AR517" s="306"/>
      <c r="AS517" s="306"/>
      <c r="AT517" s="306"/>
      <c r="AU517" s="72" t="s">
        <v>944</v>
      </c>
      <c r="AV517" s="310" t="s">
        <v>628</v>
      </c>
      <c r="AW517" s="304" t="s">
        <v>51</v>
      </c>
      <c r="AX517" s="311">
        <v>45426</v>
      </c>
      <c r="AY517" s="72">
        <v>24</v>
      </c>
      <c r="AZ517" s="72" t="s">
        <v>1743</v>
      </c>
      <c r="BA517" s="7" t="s">
        <v>3513</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1116</v>
      </c>
      <c r="EU517" s="7" t="s">
        <v>2837</v>
      </c>
      <c r="EV517" s="7" t="s">
        <v>1111</v>
      </c>
      <c r="EW517" s="7" t="s">
        <v>1802</v>
      </c>
      <c r="EX517" s="183" t="s">
        <v>2002</v>
      </c>
      <c r="EY517" s="313">
        <v>46182</v>
      </c>
      <c r="EZ517" s="313"/>
      <c r="FA517" s="183"/>
      <c r="FB517" s="313"/>
      <c r="FC517" s="7"/>
      <c r="FD517" s="7" t="s">
        <v>3162</v>
      </c>
      <c r="FE517" s="7">
        <f t="shared" si="114"/>
        <v>3712</v>
      </c>
      <c r="FF517" s="72">
        <f t="shared" si="115"/>
        <v>21536</v>
      </c>
      <c r="FG517" t="s">
        <v>3516</v>
      </c>
    </row>
    <row r="518" spans="1:163" ht="17.25">
      <c r="A518" s="314">
        <v>459836925</v>
      </c>
      <c r="B518" s="304" t="s">
        <v>673</v>
      </c>
      <c r="C518" s="72" t="s">
        <v>1776</v>
      </c>
      <c r="D518" s="72" t="s">
        <v>3017</v>
      </c>
      <c r="E518" s="72">
        <v>3453</v>
      </c>
      <c r="F518" s="72"/>
      <c r="G518" s="306"/>
      <c r="H518" s="306"/>
      <c r="I518" s="72">
        <v>3191</v>
      </c>
      <c r="J518" s="72">
        <v>593</v>
      </c>
      <c r="K518" s="258">
        <f t="shared" si="106"/>
        <v>621</v>
      </c>
      <c r="L518" s="258">
        <f t="shared" si="109"/>
        <v>331</v>
      </c>
      <c r="M518" s="307">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8"/>
      <c r="AF518" s="309" t="s">
        <v>1130</v>
      </c>
      <c r="AG518" s="7" t="s">
        <v>1130</v>
      </c>
      <c r="AH518" s="72" t="s">
        <v>674</v>
      </c>
      <c r="AI518" s="7" t="s">
        <v>1130</v>
      </c>
      <c r="AJ518" s="7" t="s">
        <v>1130</v>
      </c>
      <c r="AK518" s="7" t="s">
        <v>1130</v>
      </c>
      <c r="AL518" s="7">
        <v>6921</v>
      </c>
      <c r="AM518" s="255">
        <v>15837</v>
      </c>
      <c r="AN518" s="258">
        <v>27</v>
      </c>
      <c r="AO518" s="306">
        <v>12</v>
      </c>
      <c r="AP518" s="306" t="str">
        <f t="shared" si="111"/>
        <v>STABLE</v>
      </c>
      <c r="AQ518" s="306"/>
      <c r="AR518" s="306"/>
      <c r="AS518" s="306"/>
      <c r="AT518" s="306"/>
      <c r="AU518" s="72" t="s">
        <v>1794</v>
      </c>
      <c r="AV518" s="310" t="s">
        <v>675</v>
      </c>
      <c r="AW518" s="304" t="s">
        <v>676</v>
      </c>
      <c r="AX518" s="311">
        <v>45190</v>
      </c>
      <c r="AY518" s="72">
        <v>36</v>
      </c>
      <c r="AZ518" s="72" t="s">
        <v>1743</v>
      </c>
      <c r="BA518" s="7" t="s">
        <v>3513</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1116</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3516</v>
      </c>
    </row>
    <row r="519" spans="1:163" ht="17.25">
      <c r="A519" s="72">
        <v>126147108</v>
      </c>
      <c r="B519" s="304" t="s">
        <v>612</v>
      </c>
      <c r="C519" s="72"/>
      <c r="D519" s="72"/>
      <c r="E519" s="72"/>
      <c r="F519" s="72"/>
      <c r="G519" s="306"/>
      <c r="H519" s="306"/>
      <c r="I519" s="72">
        <v>9255</v>
      </c>
      <c r="J519" s="72">
        <v>15877.19</v>
      </c>
      <c r="K519" s="258">
        <f t="shared" si="106"/>
        <v>-29384.809999999998</v>
      </c>
      <c r="L519" s="258">
        <f t="shared" si="109"/>
        <v>26317.190000000002</v>
      </c>
      <c r="M519" s="315">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3519</v>
      </c>
      <c r="AC519" s="72"/>
      <c r="AD519" s="72" t="s">
        <v>3022</v>
      </c>
      <c r="AE519" s="308"/>
      <c r="AF519" s="309" t="s">
        <v>1798</v>
      </c>
      <c r="AG519" s="7" t="s">
        <v>1130</v>
      </c>
      <c r="AH519" s="72" t="s">
        <v>613</v>
      </c>
      <c r="AI519" s="7" t="s">
        <v>1130</v>
      </c>
      <c r="AJ519" s="7" t="s">
        <v>1130</v>
      </c>
      <c r="AK519" s="7" t="s">
        <v>1130</v>
      </c>
      <c r="AL519" s="7">
        <v>18690.189999999999</v>
      </c>
      <c r="AM519" s="255">
        <v>15777.82</v>
      </c>
      <c r="AN519" s="258">
        <v>178</v>
      </c>
      <c r="AO519" s="306">
        <v>194</v>
      </c>
      <c r="AP519" s="306" t="str">
        <f t="shared" si="111"/>
        <v>FLOW</v>
      </c>
      <c r="AQ519" s="306"/>
      <c r="AR519" s="306"/>
      <c r="AS519" s="306"/>
      <c r="AT519" s="306"/>
      <c r="AU519" s="72" t="s">
        <v>944</v>
      </c>
      <c r="AV519" s="310" t="s">
        <v>614</v>
      </c>
      <c r="AW519" s="304" t="s">
        <v>615</v>
      </c>
      <c r="AX519" s="311">
        <v>44576</v>
      </c>
      <c r="AY519" s="72">
        <v>48</v>
      </c>
      <c r="AZ519" s="72" t="s">
        <v>1743</v>
      </c>
      <c r="BA519" s="7" t="s">
        <v>3513</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1127</v>
      </c>
      <c r="EU519" s="7" t="s">
        <v>2838</v>
      </c>
      <c r="EV519" s="7" t="s">
        <v>1111</v>
      </c>
      <c r="EW519" s="7" t="s">
        <v>1802</v>
      </c>
      <c r="EX519" s="183" t="s">
        <v>1823</v>
      </c>
      <c r="EY519" s="313">
        <v>46177</v>
      </c>
      <c r="EZ519" s="313"/>
      <c r="FA519" s="183"/>
      <c r="FB519" s="313"/>
      <c r="FC519" s="7" t="s">
        <v>3623</v>
      </c>
      <c r="FD519" s="7" t="s">
        <v>3397</v>
      </c>
      <c r="FE519" s="7">
        <f t="shared" si="114"/>
        <v>-29384.809999999998</v>
      </c>
      <c r="FF519" s="72">
        <f t="shared" si="115"/>
        <v>26317.190000000002</v>
      </c>
      <c r="FG519" t="s">
        <v>3516</v>
      </c>
    </row>
    <row r="520" spans="1:163" ht="17.25">
      <c r="A520" s="72">
        <v>459748188</v>
      </c>
      <c r="B520" s="304" t="s">
        <v>2123</v>
      </c>
      <c r="C520" s="72"/>
      <c r="D520" s="72"/>
      <c r="E520" s="72"/>
      <c r="F520" s="72"/>
      <c r="G520" s="306"/>
      <c r="H520" s="306" t="s">
        <v>2350</v>
      </c>
      <c r="I520" s="72">
        <v>3283</v>
      </c>
      <c r="J520" s="72">
        <v>3288</v>
      </c>
      <c r="K520" s="258">
        <f t="shared" si="106"/>
        <v>152</v>
      </c>
      <c r="L520" s="258">
        <f t="shared" si="109"/>
        <v>6771</v>
      </c>
      <c r="M520" s="315">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8"/>
      <c r="AF520" s="309"/>
      <c r="AG520" s="7"/>
      <c r="AH520" s="72" t="s">
        <v>585</v>
      </c>
      <c r="AI520" s="7"/>
      <c r="AJ520" s="7"/>
      <c r="AK520" s="7"/>
      <c r="AL520" s="7">
        <v>4785</v>
      </c>
      <c r="AM520" s="255">
        <v>15648.83</v>
      </c>
      <c r="AN520" s="258">
        <v>57</v>
      </c>
      <c r="AO520" s="306">
        <v>43</v>
      </c>
      <c r="AP520" s="306" t="str">
        <f t="shared" si="111"/>
        <v>STABLE</v>
      </c>
      <c r="AQ520" s="306"/>
      <c r="AR520" s="306"/>
      <c r="AS520" s="306"/>
      <c r="AT520" s="306"/>
      <c r="AU520" s="72" t="s">
        <v>1130</v>
      </c>
      <c r="AV520" s="310" t="s">
        <v>2267</v>
      </c>
      <c r="AW520" s="304" t="s">
        <v>130</v>
      </c>
      <c r="AX520" s="311">
        <v>45182</v>
      </c>
      <c r="AY520" s="72">
        <v>36</v>
      </c>
      <c r="AZ520" s="72" t="s">
        <v>2058</v>
      </c>
      <c r="BA520" s="7" t="s">
        <v>3514</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1112</v>
      </c>
      <c r="EU520" s="7" t="s">
        <v>2839</v>
      </c>
      <c r="EV520" s="7" t="s">
        <v>1111</v>
      </c>
      <c r="EW520" s="7" t="s">
        <v>1832</v>
      </c>
      <c r="EX520" s="183" t="s">
        <v>1993</v>
      </c>
      <c r="EY520" s="313">
        <v>46177</v>
      </c>
      <c r="EZ520" s="313"/>
      <c r="FA520" s="183"/>
      <c r="FB520" s="313"/>
      <c r="FC520" s="7"/>
      <c r="FD520" s="7" t="s">
        <v>3087</v>
      </c>
      <c r="FE520" s="7">
        <f t="shared" si="114"/>
        <v>152</v>
      </c>
      <c r="FF520" s="72">
        <f t="shared" si="115"/>
        <v>6771</v>
      </c>
      <c r="FG520" t="s">
        <v>3516</v>
      </c>
    </row>
    <row r="521" spans="1:163" ht="17.25">
      <c r="A521" s="72">
        <v>457900568</v>
      </c>
      <c r="B521" s="304" t="s">
        <v>765</v>
      </c>
      <c r="C521" s="72"/>
      <c r="D521" s="72"/>
      <c r="E521" s="72"/>
      <c r="F521" s="72"/>
      <c r="G521" s="306"/>
      <c r="H521" s="306"/>
      <c r="I521" s="72">
        <v>4053</v>
      </c>
      <c r="J521" s="72">
        <v>16188</v>
      </c>
      <c r="K521" s="258">
        <f t="shared" si="106"/>
        <v>4574</v>
      </c>
      <c r="L521" s="258">
        <f t="shared" si="109"/>
        <v>21110</v>
      </c>
      <c r="M521" s="315">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3509</v>
      </c>
      <c r="AC521" s="72"/>
      <c r="AD521" s="72" t="s">
        <v>3022</v>
      </c>
      <c r="AE521" s="308"/>
      <c r="AF521" s="309" t="s">
        <v>1798</v>
      </c>
      <c r="AG521" s="7" t="s">
        <v>1130</v>
      </c>
      <c r="AH521" s="72" t="s">
        <v>758</v>
      </c>
      <c r="AI521" s="7" t="s">
        <v>1130</v>
      </c>
      <c r="AJ521" s="7" t="s">
        <v>1130</v>
      </c>
      <c r="AK521" s="7" t="s">
        <v>1130</v>
      </c>
      <c r="AL521" s="7">
        <v>18533</v>
      </c>
      <c r="AM521" s="255">
        <v>15411</v>
      </c>
      <c r="AN521" s="258">
        <v>116</v>
      </c>
      <c r="AO521" s="306">
        <v>132</v>
      </c>
      <c r="AP521" s="306" t="str">
        <f t="shared" si="111"/>
        <v>FLOW</v>
      </c>
      <c r="AQ521" s="306"/>
      <c r="AR521" s="306"/>
      <c r="AS521" s="306"/>
      <c r="AT521" s="306"/>
      <c r="AU521" s="72" t="s">
        <v>944</v>
      </c>
      <c r="AV521" s="310" t="s">
        <v>766</v>
      </c>
      <c r="AW521" s="304" t="s">
        <v>253</v>
      </c>
      <c r="AX521" s="311">
        <v>45045</v>
      </c>
      <c r="AY521" s="72">
        <v>36</v>
      </c>
      <c r="AZ521" s="72" t="s">
        <v>1743</v>
      </c>
      <c r="BA521" s="7" t="s">
        <v>3514</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1121</v>
      </c>
      <c r="EU521" s="7" t="s">
        <v>2840</v>
      </c>
      <c r="EV521" s="7" t="s">
        <v>1111</v>
      </c>
      <c r="EW521" s="7" t="s">
        <v>1802</v>
      </c>
      <c r="EX521" s="183" t="s">
        <v>1862</v>
      </c>
      <c r="EY521" s="313">
        <v>46177</v>
      </c>
      <c r="EZ521" s="313"/>
      <c r="FA521" s="183"/>
      <c r="FB521" s="313"/>
      <c r="FC521" s="7"/>
      <c r="FD521" s="7" t="s">
        <v>3398</v>
      </c>
      <c r="FE521" s="7">
        <f t="shared" si="114"/>
        <v>4574</v>
      </c>
      <c r="FF521" s="72">
        <f t="shared" si="115"/>
        <v>21110</v>
      </c>
      <c r="FG521" t="s">
        <v>3516</v>
      </c>
    </row>
    <row r="522" spans="1:163" ht="17.25">
      <c r="A522" s="72">
        <v>461914236</v>
      </c>
      <c r="B522" s="304" t="s">
        <v>2109</v>
      </c>
      <c r="C522" s="72"/>
      <c r="D522" s="72"/>
      <c r="E522" s="72"/>
      <c r="F522" s="72"/>
      <c r="G522" s="306"/>
      <c r="H522" s="306"/>
      <c r="I522" s="72">
        <v>3993</v>
      </c>
      <c r="J522" s="72">
        <v>3988</v>
      </c>
      <c r="K522" s="258">
        <f t="shared" si="106"/>
        <v>4054</v>
      </c>
      <c r="L522" s="258">
        <f t="shared" si="109"/>
        <v>8170</v>
      </c>
      <c r="M522" s="307">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8"/>
      <c r="AF522" s="309"/>
      <c r="AG522" s="7"/>
      <c r="AH522" s="72" t="s">
        <v>438</v>
      </c>
      <c r="AI522" s="7"/>
      <c r="AJ522" s="7"/>
      <c r="AK522" s="7"/>
      <c r="AL522" s="7">
        <v>5459.9</v>
      </c>
      <c r="AM522" s="255">
        <v>15338</v>
      </c>
      <c r="AN522" s="258">
        <v>27</v>
      </c>
      <c r="AO522" s="306">
        <v>43</v>
      </c>
      <c r="AP522" s="306" t="str">
        <f t="shared" si="111"/>
        <v>FLOW</v>
      </c>
      <c r="AQ522" s="306"/>
      <c r="AR522" s="306"/>
      <c r="AS522" s="306"/>
      <c r="AT522" s="306"/>
      <c r="AU522" s="72" t="s">
        <v>1130</v>
      </c>
      <c r="AV522" s="310" t="s">
        <v>2254</v>
      </c>
      <c r="AW522" s="304" t="s">
        <v>54</v>
      </c>
      <c r="AX522" s="311">
        <v>45336</v>
      </c>
      <c r="AY522" s="72">
        <v>30</v>
      </c>
      <c r="AZ522" s="72" t="s">
        <v>2058</v>
      </c>
      <c r="BA522" s="7" t="s">
        <v>3513</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1128</v>
      </c>
      <c r="EU522" s="7" t="s">
        <v>2841</v>
      </c>
      <c r="EV522" s="7" t="s">
        <v>1111</v>
      </c>
      <c r="EW522" s="7" t="s">
        <v>1849</v>
      </c>
      <c r="EX522" s="183" t="s">
        <v>3603</v>
      </c>
      <c r="EY522" s="313">
        <v>46185</v>
      </c>
      <c r="EZ522" s="313"/>
      <c r="FA522" s="183"/>
      <c r="FB522" s="313"/>
      <c r="FC522" s="7"/>
      <c r="FD522" s="7" t="s">
        <v>3399</v>
      </c>
      <c r="FE522" s="7">
        <f t="shared" si="114"/>
        <v>4054</v>
      </c>
      <c r="FF522" s="72">
        <f t="shared" si="115"/>
        <v>8170</v>
      </c>
      <c r="FG522" t="s">
        <v>3516</v>
      </c>
    </row>
    <row r="523" spans="1:163" ht="17.25">
      <c r="A523" s="72">
        <v>467004508</v>
      </c>
      <c r="B523" s="304" t="s">
        <v>2178</v>
      </c>
      <c r="C523" s="72"/>
      <c r="D523" s="72"/>
      <c r="E523" s="72"/>
      <c r="F523" s="72"/>
      <c r="G523" s="306"/>
      <c r="H523" s="306"/>
      <c r="I523" s="72">
        <v>1000</v>
      </c>
      <c r="J523" s="72">
        <v>1000</v>
      </c>
      <c r="K523" s="258">
        <f t="shared" si="106"/>
        <v>1000</v>
      </c>
      <c r="L523" s="258">
        <f t="shared" si="109"/>
        <v>2020</v>
      </c>
      <c r="M523" s="307">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8"/>
      <c r="AF523" s="309"/>
      <c r="AG523" s="7"/>
      <c r="AH523" s="72" t="s">
        <v>909</v>
      </c>
      <c r="AI523" s="7"/>
      <c r="AJ523" s="7"/>
      <c r="AK523" s="7"/>
      <c r="AL523" s="7">
        <v>1450</v>
      </c>
      <c r="AM523" s="255">
        <v>15045</v>
      </c>
      <c r="AN523" s="258">
        <v>26</v>
      </c>
      <c r="AO523" s="306">
        <v>42</v>
      </c>
      <c r="AP523" s="306" t="str">
        <f t="shared" si="111"/>
        <v>FLOW</v>
      </c>
      <c r="AQ523" s="306"/>
      <c r="AR523" s="306"/>
      <c r="AS523" s="306"/>
      <c r="AT523" s="306"/>
      <c r="AU523" s="72" t="s">
        <v>1130</v>
      </c>
      <c r="AV523" s="310" t="s">
        <v>2320</v>
      </c>
      <c r="AW523" s="304" t="s">
        <v>190</v>
      </c>
      <c r="AX523" s="311">
        <v>45934</v>
      </c>
      <c r="AY523" s="72">
        <v>24</v>
      </c>
      <c r="AZ523" s="72" t="s">
        <v>2058</v>
      </c>
      <c r="BA523" s="7" t="s">
        <v>3514</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1126</v>
      </c>
      <c r="EU523" s="7" t="s">
        <v>3496</v>
      </c>
      <c r="EV523" s="7" t="s">
        <v>1111</v>
      </c>
      <c r="EW523" s="7" t="s">
        <v>1849</v>
      </c>
      <c r="EX523" s="183" t="s">
        <v>1810</v>
      </c>
      <c r="EY523" s="313">
        <v>46188</v>
      </c>
      <c r="EZ523" s="313"/>
      <c r="FA523" s="183"/>
      <c r="FB523" s="313"/>
      <c r="FC523" s="7"/>
      <c r="FD523" s="7" t="s">
        <v>1250</v>
      </c>
      <c r="FE523" s="7">
        <f t="shared" si="114"/>
        <v>1000</v>
      </c>
      <c r="FF523" s="72">
        <f t="shared" si="115"/>
        <v>2020</v>
      </c>
      <c r="FG523" t="s">
        <v>3516</v>
      </c>
    </row>
    <row r="524" spans="1:163" ht="17.25">
      <c r="A524" s="72">
        <v>459565125</v>
      </c>
      <c r="B524" s="304" t="s">
        <v>2129</v>
      </c>
      <c r="C524" s="72"/>
      <c r="D524" s="72"/>
      <c r="E524" s="72"/>
      <c r="F524" s="72"/>
      <c r="G524" s="306"/>
      <c r="H524" s="306"/>
      <c r="I524" s="72">
        <v>3152</v>
      </c>
      <c r="J524" s="72">
        <v>3152</v>
      </c>
      <c r="K524" s="258">
        <f t="shared" si="106"/>
        <v>3212</v>
      </c>
      <c r="L524" s="258">
        <f t="shared" si="109"/>
        <v>6421</v>
      </c>
      <c r="M524" s="307">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8"/>
      <c r="AF524" s="309"/>
      <c r="AG524" s="7"/>
      <c r="AH524" s="72" t="s">
        <v>2196</v>
      </c>
      <c r="AI524" s="7"/>
      <c r="AJ524" s="7"/>
      <c r="AK524" s="7"/>
      <c r="AL524" s="7">
        <v>9085</v>
      </c>
      <c r="AM524" s="255">
        <v>14946</v>
      </c>
      <c r="AN524" s="258">
        <v>27</v>
      </c>
      <c r="AO524" s="306">
        <v>43</v>
      </c>
      <c r="AP524" s="306" t="str">
        <f t="shared" si="111"/>
        <v>FLOW</v>
      </c>
      <c r="AQ524" s="306"/>
      <c r="AR524" s="306"/>
      <c r="AS524" s="306"/>
      <c r="AT524" s="306"/>
      <c r="AU524" s="72" t="s">
        <v>1130</v>
      </c>
      <c r="AV524" s="310" t="s">
        <v>2273</v>
      </c>
      <c r="AW524" s="304" t="s">
        <v>45</v>
      </c>
      <c r="AX524" s="311">
        <v>45166</v>
      </c>
      <c r="AY524" s="72">
        <v>36</v>
      </c>
      <c r="AZ524" s="72" t="s">
        <v>2058</v>
      </c>
      <c r="BA524" s="7" t="s">
        <v>3513</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1117</v>
      </c>
      <c r="EU524" s="7" t="s">
        <v>2842</v>
      </c>
      <c r="EV524" s="7" t="s">
        <v>1111</v>
      </c>
      <c r="EW524" s="7" t="s">
        <v>1809</v>
      </c>
      <c r="EX524" s="183" t="s">
        <v>1939</v>
      </c>
      <c r="EY524" s="313">
        <v>46185</v>
      </c>
      <c r="EZ524" s="313"/>
      <c r="FA524" s="183"/>
      <c r="FB524" s="313"/>
      <c r="FC524" s="7"/>
      <c r="FD524" s="7" t="s">
        <v>3218</v>
      </c>
      <c r="FE524" s="7">
        <f t="shared" si="114"/>
        <v>3212</v>
      </c>
      <c r="FF524" s="72">
        <f t="shared" si="115"/>
        <v>6421</v>
      </c>
      <c r="FG524" t="s">
        <v>3516</v>
      </c>
    </row>
    <row r="525" spans="1:163" ht="17.25">
      <c r="A525" s="72">
        <v>463286136</v>
      </c>
      <c r="B525" s="304" t="s">
        <v>840</v>
      </c>
      <c r="C525" s="72"/>
      <c r="D525" s="72"/>
      <c r="E525" s="72"/>
      <c r="F525" s="72"/>
      <c r="G525" s="306"/>
      <c r="H525" s="306"/>
      <c r="I525" s="72">
        <v>5122</v>
      </c>
      <c r="J525" s="72">
        <v>5116</v>
      </c>
      <c r="K525" s="258">
        <f t="shared" si="106"/>
        <v>5267</v>
      </c>
      <c r="L525" s="258">
        <f t="shared" si="109"/>
        <v>10517</v>
      </c>
      <c r="M525" s="307">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3539</v>
      </c>
      <c r="AC525" s="72"/>
      <c r="AD525" s="72" t="s">
        <v>3023</v>
      </c>
      <c r="AE525" s="308"/>
      <c r="AF525" s="309" t="s">
        <v>1130</v>
      </c>
      <c r="AG525" s="7" t="s">
        <v>1130</v>
      </c>
      <c r="AH525" s="72" t="s">
        <v>835</v>
      </c>
      <c r="AI525" s="7" t="s">
        <v>1130</v>
      </c>
      <c r="AJ525" s="7" t="s">
        <v>1130</v>
      </c>
      <c r="AK525" s="7" t="s">
        <v>1130</v>
      </c>
      <c r="AL525" s="7">
        <v>11553</v>
      </c>
      <c r="AM525" s="255">
        <v>14868</v>
      </c>
      <c r="AN525" s="258">
        <v>27</v>
      </c>
      <c r="AO525" s="306">
        <v>43</v>
      </c>
      <c r="AP525" s="306" t="str">
        <f t="shared" si="111"/>
        <v>FLOW</v>
      </c>
      <c r="AQ525" s="306"/>
      <c r="AR525" s="306"/>
      <c r="AS525" s="306"/>
      <c r="AT525" s="306"/>
      <c r="AU525" s="72" t="s">
        <v>1794</v>
      </c>
      <c r="AV525" s="310" t="s">
        <v>841</v>
      </c>
      <c r="AW525" s="304" t="s">
        <v>76</v>
      </c>
      <c r="AX525" s="311">
        <v>45467</v>
      </c>
      <c r="AY525" s="72">
        <v>24</v>
      </c>
      <c r="AZ525" s="72" t="s">
        <v>1743</v>
      </c>
      <c r="BA525" s="7" t="s">
        <v>3513</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1114</v>
      </c>
      <c r="EU525" s="7" t="s">
        <v>2843</v>
      </c>
      <c r="EV525" s="7" t="s">
        <v>1111</v>
      </c>
      <c r="EW525" s="7" t="s">
        <v>1849</v>
      </c>
      <c r="EX525" s="183" t="s">
        <v>2003</v>
      </c>
      <c r="EY525" s="313">
        <v>46176</v>
      </c>
      <c r="EZ525" s="313"/>
      <c r="FA525" s="183"/>
      <c r="FB525" s="313"/>
      <c r="FC525" s="7"/>
      <c r="FD525" s="7" t="s">
        <v>3400</v>
      </c>
      <c r="FE525" s="7">
        <f t="shared" si="114"/>
        <v>5267</v>
      </c>
      <c r="FF525" s="72">
        <f t="shared" si="115"/>
        <v>10517</v>
      </c>
      <c r="FG525" t="s">
        <v>3516</v>
      </c>
    </row>
    <row r="526" spans="1:163" ht="17.25">
      <c r="A526" s="72">
        <v>460859858</v>
      </c>
      <c r="B526" s="304" t="s">
        <v>688</v>
      </c>
      <c r="C526" s="72" t="s">
        <v>1776</v>
      </c>
      <c r="D526" s="72" t="s">
        <v>3499</v>
      </c>
      <c r="E526" s="72">
        <v>4100</v>
      </c>
      <c r="F526" s="72"/>
      <c r="G526" s="306"/>
      <c r="H526" s="306"/>
      <c r="I526" s="72">
        <v>3900</v>
      </c>
      <c r="J526" s="72">
        <v>11194</v>
      </c>
      <c r="K526" s="258">
        <f t="shared" si="106"/>
        <v>3896</v>
      </c>
      <c r="L526" s="258">
        <f t="shared" si="109"/>
        <v>10994</v>
      </c>
      <c r="M526" s="315">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8"/>
      <c r="AF526" s="309" t="s">
        <v>1798</v>
      </c>
      <c r="AG526" s="7" t="s">
        <v>1130</v>
      </c>
      <c r="AH526" s="72" t="s">
        <v>689</v>
      </c>
      <c r="AI526" s="7" t="s">
        <v>1130</v>
      </c>
      <c r="AJ526" s="7" t="s">
        <v>1130</v>
      </c>
      <c r="AK526" s="7" t="s">
        <v>1130</v>
      </c>
      <c r="AL526" s="7">
        <v>14846</v>
      </c>
      <c r="AM526" s="255">
        <v>14743</v>
      </c>
      <c r="AN526" s="258">
        <v>88</v>
      </c>
      <c r="AO526" s="306">
        <v>73</v>
      </c>
      <c r="AP526" s="306" t="str">
        <f t="shared" si="111"/>
        <v>STABLE</v>
      </c>
      <c r="AQ526" s="306"/>
      <c r="AR526" s="306"/>
      <c r="AS526" s="306"/>
      <c r="AT526" s="306"/>
      <c r="AU526" s="72" t="s">
        <v>944</v>
      </c>
      <c r="AV526" s="310" t="s">
        <v>690</v>
      </c>
      <c r="AW526" s="304" t="s">
        <v>691</v>
      </c>
      <c r="AX526" s="311">
        <v>45254</v>
      </c>
      <c r="AY526" s="72">
        <v>30</v>
      </c>
      <c r="AZ526" s="72" t="s">
        <v>1743</v>
      </c>
      <c r="BA526" s="7" t="s">
        <v>3513</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1116</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3517</v>
      </c>
    </row>
    <row r="527" spans="1:163" ht="17.25">
      <c r="A527" s="72">
        <v>94397306</v>
      </c>
      <c r="B527" s="304" t="s">
        <v>1405</v>
      </c>
      <c r="C527" s="72" t="s">
        <v>1776</v>
      </c>
      <c r="D527" s="72" t="s">
        <v>1790</v>
      </c>
      <c r="E527" s="72">
        <v>5133</v>
      </c>
      <c r="F527" s="72"/>
      <c r="G527" s="306"/>
      <c r="H527" s="306"/>
      <c r="I527" s="72">
        <v>5053</v>
      </c>
      <c r="J527" s="72">
        <v>10148</v>
      </c>
      <c r="K527" s="258">
        <f t="shared" si="106"/>
        <v>5175</v>
      </c>
      <c r="L527" s="258">
        <f t="shared" si="109"/>
        <v>10309</v>
      </c>
      <c r="M527" s="315">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8"/>
      <c r="AF527" s="309" t="s">
        <v>1130</v>
      </c>
      <c r="AG527" s="7" t="s">
        <v>1130</v>
      </c>
      <c r="AH527" s="72" t="s">
        <v>553</v>
      </c>
      <c r="AI527" s="7" t="s">
        <v>1130</v>
      </c>
      <c r="AJ527" s="7" t="s">
        <v>1130</v>
      </c>
      <c r="AK527" s="7" t="s">
        <v>1130</v>
      </c>
      <c r="AL527" s="7">
        <v>16073</v>
      </c>
      <c r="AM527" s="255">
        <v>14731.53</v>
      </c>
      <c r="AN527" s="258">
        <v>58</v>
      </c>
      <c r="AO527" s="306">
        <v>44</v>
      </c>
      <c r="AP527" s="306" t="str">
        <f t="shared" si="111"/>
        <v>STABLE</v>
      </c>
      <c r="AQ527" s="306"/>
      <c r="AR527" s="306"/>
      <c r="AS527" s="306"/>
      <c r="AT527" s="306"/>
      <c r="AU527" s="72" t="s">
        <v>1794</v>
      </c>
      <c r="AV527" s="310" t="s">
        <v>1406</v>
      </c>
      <c r="AW527" s="304" t="s">
        <v>430</v>
      </c>
      <c r="AX527" s="311">
        <v>43748</v>
      </c>
      <c r="AY527" s="72">
        <v>80</v>
      </c>
      <c r="AZ527" s="72" t="s">
        <v>1743</v>
      </c>
      <c r="BA527" s="7" t="s">
        <v>3514</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1112</v>
      </c>
      <c r="EU527" s="7" t="s">
        <v>2844</v>
      </c>
      <c r="EV527" s="7" t="s">
        <v>1111</v>
      </c>
      <c r="EW527" s="7" t="s">
        <v>1821</v>
      </c>
      <c r="EX527" s="183" t="s">
        <v>1866</v>
      </c>
      <c r="EY527" s="313">
        <v>46177</v>
      </c>
      <c r="EZ527" s="313"/>
      <c r="FA527" s="183"/>
      <c r="FB527" s="313"/>
      <c r="FC527" s="7"/>
      <c r="FD527" s="7" t="s">
        <v>3222</v>
      </c>
      <c r="FE527" s="7">
        <f t="shared" si="114"/>
        <v>5175</v>
      </c>
      <c r="FF527" s="72">
        <f t="shared" si="115"/>
        <v>15442</v>
      </c>
      <c r="FG527" t="s">
        <v>3516</v>
      </c>
    </row>
    <row r="528" spans="1:163" ht="17.25">
      <c r="A528" s="72">
        <v>459188219</v>
      </c>
      <c r="B528" s="304" t="s">
        <v>1396</v>
      </c>
      <c r="C528" s="72" t="s">
        <v>1776</v>
      </c>
      <c r="D528" s="72" t="s">
        <v>3554</v>
      </c>
      <c r="E528" s="72">
        <f>3200+3200</f>
        <v>6400</v>
      </c>
      <c r="F528" s="72"/>
      <c r="G528" s="306"/>
      <c r="H528" s="306"/>
      <c r="I528" s="72">
        <v>3107</v>
      </c>
      <c r="J528" s="72">
        <v>6141</v>
      </c>
      <c r="K528" s="258">
        <f t="shared" si="106"/>
        <v>3227</v>
      </c>
      <c r="L528" s="258">
        <f t="shared" si="109"/>
        <v>2848</v>
      </c>
      <c r="M528" s="315">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8"/>
      <c r="AF528" s="309" t="s">
        <v>1130</v>
      </c>
      <c r="AG528" s="7" t="s">
        <v>1130</v>
      </c>
      <c r="AH528" s="72" t="s">
        <v>1397</v>
      </c>
      <c r="AI528" s="7" t="s">
        <v>1130</v>
      </c>
      <c r="AJ528" s="7" t="s">
        <v>1130</v>
      </c>
      <c r="AK528" s="7" t="s">
        <v>1130</v>
      </c>
      <c r="AL528" s="7">
        <v>11695</v>
      </c>
      <c r="AM528" s="255">
        <v>14730</v>
      </c>
      <c r="AN528" s="258">
        <v>57</v>
      </c>
      <c r="AO528" s="306">
        <v>43</v>
      </c>
      <c r="AP528" s="306" t="str">
        <f t="shared" si="111"/>
        <v>STABLE</v>
      </c>
      <c r="AQ528" s="306"/>
      <c r="AR528" s="306"/>
      <c r="AS528" s="306"/>
      <c r="AT528" s="306"/>
      <c r="AU528" s="72" t="s">
        <v>1794</v>
      </c>
      <c r="AV528" s="310" t="s">
        <v>1398</v>
      </c>
      <c r="AW528" s="304" t="s">
        <v>533</v>
      </c>
      <c r="AX528" s="311">
        <v>45138</v>
      </c>
      <c r="AY528" s="72">
        <v>36</v>
      </c>
      <c r="AZ528" s="72" t="s">
        <v>1743</v>
      </c>
      <c r="BA528" s="7" t="s">
        <v>3513</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1119</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3517</v>
      </c>
    </row>
    <row r="529" spans="1:163" ht="17.25">
      <c r="A529" s="72">
        <v>459074627</v>
      </c>
      <c r="B529" s="304" t="s">
        <v>1580</v>
      </c>
      <c r="C529" s="72" t="s">
        <v>1776</v>
      </c>
      <c r="D529" s="72" t="s">
        <v>1790</v>
      </c>
      <c r="E529" s="72">
        <v>3925</v>
      </c>
      <c r="F529" s="72"/>
      <c r="G529" s="306"/>
      <c r="H529" s="306" t="s">
        <v>1142</v>
      </c>
      <c r="I529" s="72">
        <v>3797</v>
      </c>
      <c r="J529" s="72">
        <v>3911</v>
      </c>
      <c r="K529" s="258">
        <f t="shared" si="106"/>
        <v>126</v>
      </c>
      <c r="L529" s="258">
        <f t="shared" si="109"/>
        <v>3851</v>
      </c>
      <c r="M529" s="315">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8"/>
      <c r="AF529" s="309" t="s">
        <v>1130</v>
      </c>
      <c r="AG529" s="7" t="s">
        <v>1130</v>
      </c>
      <c r="AH529" s="72" t="s">
        <v>698</v>
      </c>
      <c r="AI529" s="7" t="s">
        <v>1130</v>
      </c>
      <c r="AJ529" s="7" t="s">
        <v>1130</v>
      </c>
      <c r="AK529" s="7" t="s">
        <v>1130</v>
      </c>
      <c r="AL529" s="7">
        <v>8862</v>
      </c>
      <c r="AM529" s="255">
        <v>14648</v>
      </c>
      <c r="AN529" s="258">
        <v>57</v>
      </c>
      <c r="AO529" s="306">
        <v>12</v>
      </c>
      <c r="AP529" s="306" t="str">
        <f t="shared" si="111"/>
        <v>STABLE</v>
      </c>
      <c r="AQ529" s="306"/>
      <c r="AR529" s="306"/>
      <c r="AS529" s="306"/>
      <c r="AT529" s="306"/>
      <c r="AU529" s="72" t="s">
        <v>1794</v>
      </c>
      <c r="AV529" s="310" t="s">
        <v>1688</v>
      </c>
      <c r="AW529" s="304" t="s">
        <v>27</v>
      </c>
      <c r="AX529" s="311">
        <v>45128</v>
      </c>
      <c r="AY529" s="72">
        <v>36</v>
      </c>
      <c r="AZ529" s="72" t="s">
        <v>1743</v>
      </c>
      <c r="BA529" s="7" t="s">
        <v>3513</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1128</v>
      </c>
      <c r="EU529" s="7" t="s">
        <v>2845</v>
      </c>
      <c r="EV529" s="7" t="s">
        <v>1111</v>
      </c>
      <c r="EW529" s="7" t="s">
        <v>1807</v>
      </c>
      <c r="EX529" s="183" t="s">
        <v>2004</v>
      </c>
      <c r="EY529" s="313">
        <v>46190</v>
      </c>
      <c r="EZ529" s="313"/>
      <c r="FA529" s="183"/>
      <c r="FB529" s="313"/>
      <c r="FC529" s="7"/>
      <c r="FD529" s="7" t="s">
        <v>3091</v>
      </c>
      <c r="FE529" s="7">
        <f t="shared" si="114"/>
        <v>126</v>
      </c>
      <c r="FF529" s="72">
        <f t="shared" si="115"/>
        <v>7776</v>
      </c>
      <c r="FG529" t="s">
        <v>3516</v>
      </c>
    </row>
    <row r="530" spans="1:163" ht="17.25">
      <c r="A530" s="72">
        <v>463481628</v>
      </c>
      <c r="B530" s="304" t="s">
        <v>2138</v>
      </c>
      <c r="C530" s="72" t="s">
        <v>1776</v>
      </c>
      <c r="D530" s="72" t="s">
        <v>2348</v>
      </c>
      <c r="E530" s="72">
        <f>5006+200</f>
        <v>5206</v>
      </c>
      <c r="F530" s="72"/>
      <c r="G530" s="306"/>
      <c r="H530" s="306"/>
      <c r="I530" s="72">
        <v>5006</v>
      </c>
      <c r="J530" s="72">
        <v>5006</v>
      </c>
      <c r="K530" s="258">
        <f t="shared" si="106"/>
        <v>5087</v>
      </c>
      <c r="L530" s="258">
        <f t="shared" si="109"/>
        <v>4889</v>
      </c>
      <c r="M530" s="307">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8" t="s">
        <v>3546</v>
      </c>
      <c r="AF530" s="309"/>
      <c r="AG530" s="7"/>
      <c r="AH530" s="72" t="s">
        <v>708</v>
      </c>
      <c r="AI530" s="7"/>
      <c r="AJ530" s="7"/>
      <c r="AK530" s="7"/>
      <c r="AL530" s="7">
        <v>9102</v>
      </c>
      <c r="AM530" s="255">
        <v>14518</v>
      </c>
      <c r="AN530" s="258">
        <v>27</v>
      </c>
      <c r="AO530" s="306">
        <v>12</v>
      </c>
      <c r="AP530" s="306" t="str">
        <f t="shared" si="111"/>
        <v>STABLE</v>
      </c>
      <c r="AQ530" s="306"/>
      <c r="AR530" s="306"/>
      <c r="AS530" s="306"/>
      <c r="AT530" s="306"/>
      <c r="AU530" s="72" t="s">
        <v>1130</v>
      </c>
      <c r="AV530" s="310" t="s">
        <v>2282</v>
      </c>
      <c r="AW530" s="304" t="s">
        <v>562</v>
      </c>
      <c r="AX530" s="311">
        <v>45488</v>
      </c>
      <c r="AY530" s="72">
        <v>24</v>
      </c>
      <c r="AZ530" s="72" t="s">
        <v>2058</v>
      </c>
      <c r="BA530" s="7" t="s">
        <v>3513</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1128</v>
      </c>
      <c r="EU530" s="7" t="s">
        <v>2846</v>
      </c>
      <c r="EV530" s="7" t="s">
        <v>1111</v>
      </c>
      <c r="EW530" s="7" t="s">
        <v>1849</v>
      </c>
      <c r="EX530" s="183" t="s">
        <v>1997</v>
      </c>
      <c r="EY530" s="313">
        <v>46184</v>
      </c>
      <c r="EZ530" s="313"/>
      <c r="FA530" s="183"/>
      <c r="FB530" s="313"/>
      <c r="FC530" s="7"/>
      <c r="FD530" s="7" t="s">
        <v>3356</v>
      </c>
      <c r="FE530" s="7">
        <f t="shared" si="114"/>
        <v>5087</v>
      </c>
      <c r="FF530" s="72">
        <f t="shared" si="115"/>
        <v>10095</v>
      </c>
      <c r="FG530" t="s">
        <v>3516</v>
      </c>
    </row>
    <row r="531" spans="1:163" ht="17.25">
      <c r="A531" s="72">
        <v>465402369</v>
      </c>
      <c r="B531" s="304" t="s">
        <v>55</v>
      </c>
      <c r="C531" s="72"/>
      <c r="D531" s="72"/>
      <c r="E531" s="72"/>
      <c r="F531" s="72"/>
      <c r="G531" s="306"/>
      <c r="H531" s="306"/>
      <c r="I531" s="72">
        <v>1317</v>
      </c>
      <c r="J531" s="72">
        <v>3845</v>
      </c>
      <c r="K531" s="258">
        <f t="shared" si="106"/>
        <v>1317</v>
      </c>
      <c r="L531" s="258">
        <f t="shared" si="109"/>
        <v>5334</v>
      </c>
      <c r="M531" s="315">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v>
      </c>
      <c r="Z531" s="72" t="s">
        <v>1327</v>
      </c>
      <c r="AA531" s="72" t="s">
        <v>1130</v>
      </c>
      <c r="AB531" s="304"/>
      <c r="AC531" s="72"/>
      <c r="AD531" s="72" t="s">
        <v>3020</v>
      </c>
      <c r="AE531" s="308"/>
      <c r="AF531" s="309" t="s">
        <v>1798</v>
      </c>
      <c r="AG531" s="7" t="s">
        <v>1130</v>
      </c>
      <c r="AH531" s="72" t="s">
        <v>49</v>
      </c>
      <c r="AI531" s="7" t="s">
        <v>1130</v>
      </c>
      <c r="AJ531" s="7" t="s">
        <v>1130</v>
      </c>
      <c r="AK531" s="7" t="s">
        <v>1130</v>
      </c>
      <c r="AL531" s="7">
        <v>6855.53</v>
      </c>
      <c r="AM531" s="255">
        <v>14515</v>
      </c>
      <c r="AN531" s="258">
        <v>87</v>
      </c>
      <c r="AO531" s="306">
        <v>103</v>
      </c>
      <c r="AP531" s="306" t="str">
        <f t="shared" si="111"/>
        <v>FLOW</v>
      </c>
      <c r="AQ531" s="306"/>
      <c r="AR531" s="306"/>
      <c r="AS531" s="306"/>
      <c r="AT531" s="306"/>
      <c r="AU531" s="72" t="s">
        <v>944</v>
      </c>
      <c r="AV531" s="310" t="s">
        <v>56</v>
      </c>
      <c r="AW531" s="304" t="s">
        <v>57</v>
      </c>
      <c r="AX531" s="311">
        <v>45691</v>
      </c>
      <c r="AY531" s="72">
        <v>24</v>
      </c>
      <c r="AZ531" s="72" t="s">
        <v>1743</v>
      </c>
      <c r="BA531" s="7" t="s">
        <v>3514</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1113</v>
      </c>
      <c r="EU531" s="7" t="s">
        <v>2847</v>
      </c>
      <c r="EV531" s="7" t="s">
        <v>1111</v>
      </c>
      <c r="EW531" s="7" t="s">
        <v>1802</v>
      </c>
      <c r="EX531" s="183" t="s">
        <v>2005</v>
      </c>
      <c r="EY531" s="313">
        <v>46176</v>
      </c>
      <c r="EZ531" s="313"/>
      <c r="FA531" s="183"/>
      <c r="FB531" s="313"/>
      <c r="FC531" s="7" t="s">
        <v>3623</v>
      </c>
      <c r="FD531" s="7" t="s">
        <v>3353</v>
      </c>
      <c r="FE531" s="7">
        <f t="shared" si="114"/>
        <v>1317</v>
      </c>
      <c r="FF531" s="72">
        <f t="shared" si="115"/>
        <v>5334</v>
      </c>
      <c r="FG531" t="s">
        <v>3516</v>
      </c>
    </row>
    <row r="532" spans="1:163" ht="17.25">
      <c r="A532" s="72">
        <v>458545884</v>
      </c>
      <c r="B532" s="304" t="s">
        <v>609</v>
      </c>
      <c r="C532" s="72" t="s">
        <v>1776</v>
      </c>
      <c r="D532" s="72" t="s">
        <v>3555</v>
      </c>
      <c r="E532" s="72">
        <f>3817+130</f>
        <v>3947</v>
      </c>
      <c r="F532" s="72"/>
      <c r="G532" s="306"/>
      <c r="H532" s="306" t="s">
        <v>3549</v>
      </c>
      <c r="I532" s="72">
        <v>3817</v>
      </c>
      <c r="J532" s="72">
        <v>11002</v>
      </c>
      <c r="K532" s="258">
        <f t="shared" si="106"/>
        <v>3871</v>
      </c>
      <c r="L532" s="258">
        <f t="shared" si="109"/>
        <v>11580</v>
      </c>
      <c r="M532" s="315">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8"/>
      <c r="AF532" s="309" t="s">
        <v>1798</v>
      </c>
      <c r="AG532" s="7" t="s">
        <v>1130</v>
      </c>
      <c r="AH532" s="72" t="s">
        <v>610</v>
      </c>
      <c r="AI532" s="7" t="s">
        <v>1130</v>
      </c>
      <c r="AJ532" s="7" t="s">
        <v>1130</v>
      </c>
      <c r="AK532" s="7" t="s">
        <v>1130</v>
      </c>
      <c r="AL532" s="7">
        <v>17690</v>
      </c>
      <c r="AM532" s="255">
        <v>14451.24</v>
      </c>
      <c r="AN532" s="258">
        <v>88</v>
      </c>
      <c r="AO532" s="306">
        <v>73</v>
      </c>
      <c r="AP532" s="306" t="str">
        <f t="shared" si="111"/>
        <v>STABLE</v>
      </c>
      <c r="AQ532" s="306"/>
      <c r="AR532" s="306"/>
      <c r="AS532" s="306"/>
      <c r="AT532" s="306"/>
      <c r="AU532" s="72" t="s">
        <v>944</v>
      </c>
      <c r="AV532" s="310" t="s">
        <v>611</v>
      </c>
      <c r="AW532" s="304" t="s">
        <v>158</v>
      </c>
      <c r="AX532" s="311">
        <v>45091</v>
      </c>
      <c r="AY532" s="72">
        <v>36</v>
      </c>
      <c r="AZ532" s="72" t="s">
        <v>1743</v>
      </c>
      <c r="BA532" s="7" t="s">
        <v>3513</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1117</v>
      </c>
      <c r="EU532" s="7" t="s">
        <v>2848</v>
      </c>
      <c r="EV532" s="7" t="s">
        <v>1111</v>
      </c>
      <c r="EW532" s="7" t="s">
        <v>1802</v>
      </c>
      <c r="EX532" s="183" t="s">
        <v>2006</v>
      </c>
      <c r="EY532" s="313">
        <v>46177</v>
      </c>
      <c r="EZ532" s="313"/>
      <c r="FA532" s="183"/>
      <c r="FB532" s="313"/>
      <c r="FC532" s="7"/>
      <c r="FD532" s="7" t="s">
        <v>3401</v>
      </c>
      <c r="FE532" s="7">
        <f t="shared" si="114"/>
        <v>3871</v>
      </c>
      <c r="FF532" s="72">
        <f t="shared" si="115"/>
        <v>15527</v>
      </c>
      <c r="FG532" t="s">
        <v>3516</v>
      </c>
    </row>
    <row r="533" spans="1:163" ht="17.25">
      <c r="A533" s="72">
        <v>457308586</v>
      </c>
      <c r="B533" s="304" t="s">
        <v>706</v>
      </c>
      <c r="C533" s="72" t="s">
        <v>1776</v>
      </c>
      <c r="D533" s="72" t="s">
        <v>1777</v>
      </c>
      <c r="E533" s="72">
        <f>7232+363</f>
        <v>7595</v>
      </c>
      <c r="F533" s="72"/>
      <c r="G533" s="306"/>
      <c r="H533" s="306"/>
      <c r="I533" s="72">
        <v>7229</v>
      </c>
      <c r="J533" s="72">
        <v>14458</v>
      </c>
      <c r="K533" s="258">
        <f t="shared" si="106"/>
        <v>320</v>
      </c>
      <c r="L533" s="258">
        <f t="shared" si="109"/>
        <v>14517</v>
      </c>
      <c r="M533" s="315">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8"/>
      <c r="AF533" s="309" t="s">
        <v>1798</v>
      </c>
      <c r="AG533" s="7" t="s">
        <v>1130</v>
      </c>
      <c r="AH533" s="72" t="s">
        <v>1769</v>
      </c>
      <c r="AI533" s="7" t="s">
        <v>1130</v>
      </c>
      <c r="AJ533" s="7" t="s">
        <v>1130</v>
      </c>
      <c r="AK533" s="7" t="s">
        <v>1130</v>
      </c>
      <c r="AL533" s="7">
        <v>18784</v>
      </c>
      <c r="AM533" s="255">
        <v>14201</v>
      </c>
      <c r="AN533" s="258">
        <v>88</v>
      </c>
      <c r="AO533" s="306">
        <v>73</v>
      </c>
      <c r="AP533" s="306" t="str">
        <f t="shared" si="111"/>
        <v>STABLE</v>
      </c>
      <c r="AQ533" s="306"/>
      <c r="AR533" s="306"/>
      <c r="AS533" s="306"/>
      <c r="AT533" s="306"/>
      <c r="AU533" s="72" t="s">
        <v>1794</v>
      </c>
      <c r="AV533" s="310" t="s">
        <v>707</v>
      </c>
      <c r="AW533" s="304" t="s">
        <v>493</v>
      </c>
      <c r="AX533" s="311">
        <v>45006</v>
      </c>
      <c r="AY533" s="72">
        <v>36</v>
      </c>
      <c r="AZ533" s="72" t="s">
        <v>1743</v>
      </c>
      <c r="BA533" s="7" t="s">
        <v>3513</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1114</v>
      </c>
      <c r="EU533" s="7" t="s">
        <v>2849</v>
      </c>
      <c r="EV533" s="7" t="s">
        <v>1111</v>
      </c>
      <c r="EW533" s="7" t="s">
        <v>1804</v>
      </c>
      <c r="EX533" s="183" t="s">
        <v>2007</v>
      </c>
      <c r="EY533" s="313">
        <v>46174</v>
      </c>
      <c r="EZ533" s="313"/>
      <c r="FA533" s="183"/>
      <c r="FB533" s="313"/>
      <c r="FC533" s="7"/>
      <c r="FD533" s="7" t="s">
        <v>3402</v>
      </c>
      <c r="FE533" s="7">
        <f t="shared" si="114"/>
        <v>320</v>
      </c>
      <c r="FF533" s="72">
        <f t="shared" si="115"/>
        <v>22112</v>
      </c>
      <c r="FG533" t="s">
        <v>3516</v>
      </c>
    </row>
    <row r="534" spans="1:163" ht="17.25">
      <c r="A534" s="72">
        <v>462695298</v>
      </c>
      <c r="B534" s="304" t="s">
        <v>482</v>
      </c>
      <c r="C534" s="72"/>
      <c r="D534" s="72"/>
      <c r="E534" s="72"/>
      <c r="F534" s="72"/>
      <c r="G534" s="306"/>
      <c r="H534" s="306"/>
      <c r="I534" s="72">
        <v>4905</v>
      </c>
      <c r="J534" s="72">
        <v>14361</v>
      </c>
      <c r="K534" s="258">
        <f t="shared" si="106"/>
        <v>5165</v>
      </c>
      <c r="L534" s="258">
        <f t="shared" si="109"/>
        <v>20137</v>
      </c>
      <c r="M534" s="315">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8"/>
      <c r="AF534" s="309" t="s">
        <v>1798</v>
      </c>
      <c r="AG534" s="7" t="s">
        <v>1130</v>
      </c>
      <c r="AH534" s="72" t="s">
        <v>480</v>
      </c>
      <c r="AI534" s="7" t="s">
        <v>1130</v>
      </c>
      <c r="AJ534" s="7" t="s">
        <v>1130</v>
      </c>
      <c r="AK534" s="7" t="s">
        <v>1130</v>
      </c>
      <c r="AL534" s="7">
        <v>17225</v>
      </c>
      <c r="AM534" s="255">
        <v>14102</v>
      </c>
      <c r="AN534" s="258">
        <v>88</v>
      </c>
      <c r="AO534" s="306">
        <v>104</v>
      </c>
      <c r="AP534" s="306" t="str">
        <f t="shared" si="111"/>
        <v>FLOW</v>
      </c>
      <c r="AQ534" s="306"/>
      <c r="AR534" s="306"/>
      <c r="AS534" s="306"/>
      <c r="AT534" s="306"/>
      <c r="AU534" s="72" t="s">
        <v>1794</v>
      </c>
      <c r="AV534" s="310" t="s">
        <v>483</v>
      </c>
      <c r="AW534" s="304" t="s">
        <v>102</v>
      </c>
      <c r="AX534" s="311">
        <v>45407</v>
      </c>
      <c r="AY534" s="72">
        <v>24</v>
      </c>
      <c r="AZ534" s="72" t="s">
        <v>1743</v>
      </c>
      <c r="BA534" s="7" t="s">
        <v>3513</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1124</v>
      </c>
      <c r="EU534" s="7" t="s">
        <v>2850</v>
      </c>
      <c r="EV534" s="7" t="s">
        <v>1111</v>
      </c>
      <c r="EW534" s="7" t="s">
        <v>1802</v>
      </c>
      <c r="EX534" s="183" t="s">
        <v>2008</v>
      </c>
      <c r="EY534" s="313">
        <v>46175</v>
      </c>
      <c r="EZ534" s="313"/>
      <c r="FA534" s="183"/>
      <c r="FB534" s="313"/>
      <c r="FC534" s="7"/>
      <c r="FD534" s="7" t="s">
        <v>3403</v>
      </c>
      <c r="FE534" s="7">
        <f t="shared" si="114"/>
        <v>5165</v>
      </c>
      <c r="FF534" s="72">
        <f t="shared" si="115"/>
        <v>20137</v>
      </c>
      <c r="FG534" t="s">
        <v>3516</v>
      </c>
    </row>
    <row r="535" spans="1:163" ht="17.25">
      <c r="A535" s="72">
        <v>142456496</v>
      </c>
      <c r="B535" s="304" t="s">
        <v>700</v>
      </c>
      <c r="C535" s="72"/>
      <c r="D535" s="72"/>
      <c r="E535" s="72"/>
      <c r="F535" s="72"/>
      <c r="G535" s="306"/>
      <c r="H535" s="306"/>
      <c r="I535" s="72">
        <v>3125</v>
      </c>
      <c r="J535" s="72">
        <v>11290</v>
      </c>
      <c r="K535" s="258">
        <f t="shared" si="106"/>
        <v>2305</v>
      </c>
      <c r="L535" s="258">
        <f t="shared" si="109"/>
        <v>14973</v>
      </c>
      <c r="M535" s="315">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3505</v>
      </c>
      <c r="AC535" s="72"/>
      <c r="AD535" s="72" t="s">
        <v>3020</v>
      </c>
      <c r="AE535" s="308"/>
      <c r="AF535" s="309" t="s">
        <v>1798</v>
      </c>
      <c r="AG535" s="7" t="s">
        <v>1130</v>
      </c>
      <c r="AH535" s="72" t="s">
        <v>698</v>
      </c>
      <c r="AI535" s="7" t="s">
        <v>1130</v>
      </c>
      <c r="AJ535" s="7" t="s">
        <v>1130</v>
      </c>
      <c r="AK535" s="7" t="s">
        <v>1130</v>
      </c>
      <c r="AL535" s="7">
        <v>11680</v>
      </c>
      <c r="AM535" s="255">
        <v>13966.14</v>
      </c>
      <c r="AN535" s="258">
        <v>115</v>
      </c>
      <c r="AO535" s="306">
        <v>131</v>
      </c>
      <c r="AP535" s="306" t="str">
        <f t="shared" si="111"/>
        <v>FLOW</v>
      </c>
      <c r="AQ535" s="306"/>
      <c r="AR535" s="306"/>
      <c r="AS535" s="306"/>
      <c r="AT535" s="306"/>
      <c r="AU535" s="72" t="s">
        <v>944</v>
      </c>
      <c r="AV535" s="310" t="s">
        <v>701</v>
      </c>
      <c r="AW535" s="304" t="s">
        <v>99</v>
      </c>
      <c r="AX535" s="311">
        <v>45092</v>
      </c>
      <c r="AY535" s="72">
        <v>36</v>
      </c>
      <c r="AZ535" s="72" t="s">
        <v>1743</v>
      </c>
      <c r="BA535" s="7" t="s">
        <v>3513</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6</v>
      </c>
      <c r="ES535" s="72">
        <f t="shared" si="113"/>
        <v>1</v>
      </c>
      <c r="ET535" s="72" t="s">
        <v>1128</v>
      </c>
      <c r="EU535" s="7" t="s">
        <v>2851</v>
      </c>
      <c r="EV535" s="7" t="s">
        <v>1111</v>
      </c>
      <c r="EW535" s="7" t="s">
        <v>1802</v>
      </c>
      <c r="EX535" s="183" t="s">
        <v>2009</v>
      </c>
      <c r="EY535" s="313">
        <v>46181</v>
      </c>
      <c r="EZ535" s="313"/>
      <c r="FA535" s="183"/>
      <c r="FB535" s="313"/>
      <c r="FC535" s="7"/>
      <c r="FD535" s="7" t="s">
        <v>3404</v>
      </c>
      <c r="FE535" s="7">
        <f t="shared" si="114"/>
        <v>2305</v>
      </c>
      <c r="FF535" s="72">
        <f t="shared" si="115"/>
        <v>14973</v>
      </c>
      <c r="FG535" t="s">
        <v>3516</v>
      </c>
    </row>
    <row r="536" spans="1:163" ht="17.25">
      <c r="A536" s="72">
        <v>458063666</v>
      </c>
      <c r="B536" s="304" t="s">
        <v>155</v>
      </c>
      <c r="C536" s="72"/>
      <c r="D536" s="72"/>
      <c r="E536" s="72"/>
      <c r="F536" s="72"/>
      <c r="G536" s="306"/>
      <c r="H536" s="306"/>
      <c r="I536" s="72">
        <v>6040</v>
      </c>
      <c r="J536" s="72">
        <v>14063</v>
      </c>
      <c r="K536" s="258">
        <f t="shared" si="106"/>
        <v>2545</v>
      </c>
      <c r="L536" s="258">
        <f t="shared" si="109"/>
        <v>20861</v>
      </c>
      <c r="M536" s="315">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8"/>
      <c r="AF536" s="309" t="s">
        <v>1798</v>
      </c>
      <c r="AG536" s="7" t="s">
        <v>1130</v>
      </c>
      <c r="AH536" s="72" t="s">
        <v>152</v>
      </c>
      <c r="AI536" s="7" t="s">
        <v>1130</v>
      </c>
      <c r="AJ536" s="7" t="s">
        <v>1130</v>
      </c>
      <c r="AK536" s="7" t="s">
        <v>1130</v>
      </c>
      <c r="AL536" s="7">
        <v>14625</v>
      </c>
      <c r="AM536" s="255">
        <v>13817.2</v>
      </c>
      <c r="AN536" s="258">
        <v>88</v>
      </c>
      <c r="AO536" s="306">
        <v>104</v>
      </c>
      <c r="AP536" s="306" t="str">
        <f t="shared" si="111"/>
        <v>FLOW</v>
      </c>
      <c r="AQ536" s="306"/>
      <c r="AR536" s="306"/>
      <c r="AS536" s="306"/>
      <c r="AT536" s="306"/>
      <c r="AU536" s="72" t="s">
        <v>944</v>
      </c>
      <c r="AV536" s="310" t="s">
        <v>156</v>
      </c>
      <c r="AW536" s="304" t="s">
        <v>86</v>
      </c>
      <c r="AX536" s="311">
        <v>45057</v>
      </c>
      <c r="AY536" s="72">
        <v>36</v>
      </c>
      <c r="AZ536" s="72" t="s">
        <v>1743</v>
      </c>
      <c r="BA536" s="7" t="s">
        <v>3514</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1123</v>
      </c>
      <c r="EU536" s="7" t="s">
        <v>2852</v>
      </c>
      <c r="EV536" s="7" t="s">
        <v>1111</v>
      </c>
      <c r="EW536" s="7" t="s">
        <v>1830</v>
      </c>
      <c r="EX536" s="183" t="s">
        <v>1938</v>
      </c>
      <c r="EY536" s="313">
        <v>46176</v>
      </c>
      <c r="EZ536" s="313"/>
      <c r="FA536" s="183"/>
      <c r="FB536" s="313"/>
      <c r="FC536" s="7"/>
      <c r="FD536" s="7" t="s">
        <v>3405</v>
      </c>
      <c r="FE536" s="7">
        <f t="shared" si="114"/>
        <v>2545</v>
      </c>
      <c r="FF536" s="72">
        <f t="shared" si="115"/>
        <v>20861</v>
      </c>
      <c r="FG536" t="s">
        <v>3516</v>
      </c>
    </row>
    <row r="537" spans="1:163" ht="17.25">
      <c r="A537" s="72">
        <v>458751236</v>
      </c>
      <c r="B537" s="304" t="s">
        <v>467</v>
      </c>
      <c r="C537" s="72" t="s">
        <v>1778</v>
      </c>
      <c r="D537" s="72" t="s">
        <v>2058</v>
      </c>
      <c r="E537" s="72">
        <v>4700</v>
      </c>
      <c r="F537" s="72"/>
      <c r="G537" s="306"/>
      <c r="H537" s="306"/>
      <c r="I537" s="72">
        <v>4655</v>
      </c>
      <c r="J537" s="72">
        <v>4374</v>
      </c>
      <c r="K537" s="258">
        <f t="shared" si="106"/>
        <v>4459</v>
      </c>
      <c r="L537" s="258">
        <f t="shared" si="109"/>
        <v>4420</v>
      </c>
      <c r="M537" s="307">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8"/>
      <c r="AF537" s="309" t="s">
        <v>1130</v>
      </c>
      <c r="AG537" s="7" t="s">
        <v>1130</v>
      </c>
      <c r="AH537" s="72" t="s">
        <v>464</v>
      </c>
      <c r="AI537" s="7" t="s">
        <v>1130</v>
      </c>
      <c r="AJ537" s="7" t="s">
        <v>1130</v>
      </c>
      <c r="AK537" s="7" t="s">
        <v>1130</v>
      </c>
      <c r="AL537" s="7">
        <v>10759</v>
      </c>
      <c r="AM537" s="255">
        <v>13494</v>
      </c>
      <c r="AN537" s="258">
        <v>27</v>
      </c>
      <c r="AO537" s="306">
        <v>12</v>
      </c>
      <c r="AP537" s="306" t="str">
        <f t="shared" si="111"/>
        <v>STABLE</v>
      </c>
      <c r="AQ537" s="306"/>
      <c r="AR537" s="306"/>
      <c r="AS537" s="306"/>
      <c r="AT537" s="306"/>
      <c r="AU537" s="72" t="s">
        <v>1794</v>
      </c>
      <c r="AV537" s="310" t="s">
        <v>468</v>
      </c>
      <c r="AW537" s="304" t="s">
        <v>385</v>
      </c>
      <c r="AX537" s="311">
        <v>45105</v>
      </c>
      <c r="AY537" s="72">
        <v>36</v>
      </c>
      <c r="AZ537" s="72" t="s">
        <v>1743</v>
      </c>
      <c r="BA537" s="7" t="s">
        <v>3514</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1118</v>
      </c>
      <c r="EU537" s="7" t="s">
        <v>2853</v>
      </c>
      <c r="EV537" s="7" t="s">
        <v>1111</v>
      </c>
      <c r="EW537" s="7" t="s">
        <v>1807</v>
      </c>
      <c r="EX537" s="183" t="s">
        <v>1894</v>
      </c>
      <c r="EY537" s="313">
        <v>46188</v>
      </c>
      <c r="EZ537" s="313"/>
      <c r="FA537" s="183"/>
      <c r="FB537" s="313"/>
      <c r="FC537" s="7"/>
      <c r="FD537" s="7" t="s">
        <v>3406</v>
      </c>
      <c r="FE537" s="7">
        <f t="shared" si="114"/>
        <v>4459</v>
      </c>
      <c r="FF537" s="72">
        <f t="shared" si="115"/>
        <v>9120</v>
      </c>
      <c r="FG537" t="s">
        <v>3516</v>
      </c>
    </row>
    <row r="538" spans="1:163" ht="17.25">
      <c r="A538" s="72">
        <v>457133918</v>
      </c>
      <c r="B538" s="304" t="s">
        <v>679</v>
      </c>
      <c r="C538" s="72"/>
      <c r="D538" s="72"/>
      <c r="E538" s="72"/>
      <c r="F538" s="72"/>
      <c r="G538" s="306"/>
      <c r="H538" s="306" t="s">
        <v>2351</v>
      </c>
      <c r="I538" s="72">
        <v>6692</v>
      </c>
      <c r="J538" s="72">
        <v>13284</v>
      </c>
      <c r="K538" s="258">
        <f t="shared" ref="K538:K601" si="119">IF((J538+R538)&lt;=I538+R538,(J538+R538),((I538-(I538*(M538+1)-(I538+J538)))+R538))</f>
        <v>-6232</v>
      </c>
      <c r="L538" s="258">
        <f t="shared" si="109"/>
        <v>19976</v>
      </c>
      <c r="M538" s="315">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8"/>
      <c r="AF538" s="309" t="s">
        <v>1798</v>
      </c>
      <c r="AG538" s="7" t="s">
        <v>1130</v>
      </c>
      <c r="AH538" s="72" t="s">
        <v>678</v>
      </c>
      <c r="AI538" s="7" t="s">
        <v>1130</v>
      </c>
      <c r="AJ538" s="7" t="s">
        <v>1130</v>
      </c>
      <c r="AK538" s="7" t="s">
        <v>1130</v>
      </c>
      <c r="AL538" s="7">
        <v>14744</v>
      </c>
      <c r="AM538" s="255">
        <v>13105.56</v>
      </c>
      <c r="AN538" s="258">
        <v>116</v>
      </c>
      <c r="AO538" s="306">
        <v>0</v>
      </c>
      <c r="AP538" s="306" t="str">
        <f t="shared" si="111"/>
        <v>RB</v>
      </c>
      <c r="AQ538" s="306"/>
      <c r="AR538" s="306"/>
      <c r="AS538" s="306"/>
      <c r="AT538" s="306"/>
      <c r="AU538" s="72" t="s">
        <v>944</v>
      </c>
      <c r="AV538" s="310" t="s">
        <v>680</v>
      </c>
      <c r="AW538" s="304" t="s">
        <v>75</v>
      </c>
      <c r="AX538" s="311">
        <v>44993</v>
      </c>
      <c r="AY538" s="72">
        <v>36</v>
      </c>
      <c r="AZ538" s="72" t="s">
        <v>1743</v>
      </c>
      <c r="BA538" s="7" t="s">
        <v>3513</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1120</v>
      </c>
      <c r="EU538" s="7" t="s">
        <v>2854</v>
      </c>
      <c r="EV538" s="7" t="s">
        <v>1111</v>
      </c>
      <c r="EW538" s="7" t="s">
        <v>1809</v>
      </c>
      <c r="EX538" s="183" t="s">
        <v>1887</v>
      </c>
      <c r="EY538" s="313">
        <v>46177</v>
      </c>
      <c r="EZ538" s="313"/>
      <c r="FA538" s="183"/>
      <c r="FB538" s="313"/>
      <c r="FC538" s="7"/>
      <c r="FD538" s="7" t="s">
        <v>3123</v>
      </c>
      <c r="FE538" s="7">
        <f t="shared" si="114"/>
        <v>-6232</v>
      </c>
      <c r="FF538" s="72">
        <f t="shared" si="115"/>
        <v>19976</v>
      </c>
      <c r="FG538" t="s">
        <v>3516</v>
      </c>
    </row>
    <row r="539" spans="1:163" ht="17.25">
      <c r="A539" s="72">
        <v>129678051</v>
      </c>
      <c r="B539" s="304" t="s">
        <v>1349</v>
      </c>
      <c r="C539" s="72"/>
      <c r="D539" s="72"/>
      <c r="E539" s="72"/>
      <c r="F539" s="72"/>
      <c r="G539" s="306"/>
      <c r="H539" s="306"/>
      <c r="I539" s="72">
        <v>6682</v>
      </c>
      <c r="J539" s="72">
        <v>13175</v>
      </c>
      <c r="K539" s="258">
        <f t="shared" si="119"/>
        <v>6664</v>
      </c>
      <c r="L539" s="258">
        <f t="shared" si="109"/>
        <v>20176</v>
      </c>
      <c r="M539" s="315">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8"/>
      <c r="AF539" s="309" t="s">
        <v>1130</v>
      </c>
      <c r="AG539" s="7" t="s">
        <v>1130</v>
      </c>
      <c r="AH539" s="72" t="s">
        <v>84</v>
      </c>
      <c r="AI539" s="7" t="s">
        <v>1130</v>
      </c>
      <c r="AJ539" s="7" t="s">
        <v>1130</v>
      </c>
      <c r="AK539" s="7" t="s">
        <v>1130</v>
      </c>
      <c r="AL539" s="7">
        <v>18746</v>
      </c>
      <c r="AM539" s="255">
        <v>13101.15</v>
      </c>
      <c r="AN539" s="258">
        <v>57</v>
      </c>
      <c r="AO539" s="306">
        <v>73</v>
      </c>
      <c r="AP539" s="306" t="str">
        <f t="shared" si="111"/>
        <v>FLOW</v>
      </c>
      <c r="AQ539" s="306"/>
      <c r="AR539" s="306"/>
      <c r="AS539" s="306"/>
      <c r="AT539" s="306"/>
      <c r="AU539" s="72" t="s">
        <v>944</v>
      </c>
      <c r="AV539" s="310" t="s">
        <v>1350</v>
      </c>
      <c r="AW539" s="304" t="s">
        <v>1351</v>
      </c>
      <c r="AX539" s="311">
        <v>44682</v>
      </c>
      <c r="AY539" s="72">
        <v>48</v>
      </c>
      <c r="AZ539" s="72" t="s">
        <v>1743</v>
      </c>
      <c r="BA539" s="7" t="s">
        <v>3513</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1120</v>
      </c>
      <c r="EU539" s="7" t="s">
        <v>2855</v>
      </c>
      <c r="EV539" s="7" t="s">
        <v>1111</v>
      </c>
      <c r="EW539" s="7" t="s">
        <v>1809</v>
      </c>
      <c r="EX539" s="183" t="s">
        <v>1912</v>
      </c>
      <c r="EY539" s="313">
        <v>46177</v>
      </c>
      <c r="EZ539" s="313"/>
      <c r="FA539" s="183"/>
      <c r="FB539" s="313"/>
      <c r="FC539" s="7"/>
      <c r="FD539" s="7" t="s">
        <v>3055</v>
      </c>
      <c r="FE539" s="7">
        <f t="shared" si="114"/>
        <v>6664</v>
      </c>
      <c r="FF539" s="72">
        <f t="shared" si="115"/>
        <v>20176</v>
      </c>
      <c r="FG539" t="s">
        <v>3516</v>
      </c>
    </row>
    <row r="540" spans="1:163" ht="17.25">
      <c r="A540" s="72">
        <v>140932285</v>
      </c>
      <c r="B540" s="304" t="s">
        <v>1381</v>
      </c>
      <c r="C540" s="72" t="s">
        <v>1776</v>
      </c>
      <c r="D540" s="72" t="s">
        <v>3621</v>
      </c>
      <c r="E540" s="72">
        <f>4600+36</f>
        <v>4636</v>
      </c>
      <c r="F540" s="72"/>
      <c r="G540" s="306"/>
      <c r="H540" s="306"/>
      <c r="I540" s="72">
        <v>4489</v>
      </c>
      <c r="J540" s="72">
        <v>13376</v>
      </c>
      <c r="K540" s="258">
        <f t="shared" si="119"/>
        <v>4715</v>
      </c>
      <c r="L540" s="258">
        <f t="shared" si="109"/>
        <v>13733</v>
      </c>
      <c r="M540" s="315">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3528</v>
      </c>
      <c r="AC540" s="72"/>
      <c r="AD540" s="72" t="s">
        <v>3022</v>
      </c>
      <c r="AE540" s="308"/>
      <c r="AF540" s="309" t="s">
        <v>1798</v>
      </c>
      <c r="AG540" s="7" t="s">
        <v>1130</v>
      </c>
      <c r="AH540" s="72" t="s">
        <v>333</v>
      </c>
      <c r="AI540" s="7" t="s">
        <v>1130</v>
      </c>
      <c r="AJ540" s="7" t="s">
        <v>1130</v>
      </c>
      <c r="AK540" s="7" t="s">
        <v>1130</v>
      </c>
      <c r="AL540" s="7">
        <v>20196</v>
      </c>
      <c r="AM540" s="255">
        <v>13099.43</v>
      </c>
      <c r="AN540" s="258">
        <v>87</v>
      </c>
      <c r="AO540" s="306">
        <v>103</v>
      </c>
      <c r="AP540" s="306" t="str">
        <f t="shared" si="111"/>
        <v>FLOW</v>
      </c>
      <c r="AQ540" s="306"/>
      <c r="AR540" s="306"/>
      <c r="AS540" s="306"/>
      <c r="AT540" s="306"/>
      <c r="AU540" s="72" t="s">
        <v>944</v>
      </c>
      <c r="AV540" s="310" t="s">
        <v>1382</v>
      </c>
      <c r="AW540" s="304" t="s">
        <v>1383</v>
      </c>
      <c r="AX540" s="311">
        <v>45041</v>
      </c>
      <c r="AY540" s="72">
        <v>36</v>
      </c>
      <c r="AZ540" s="72" t="s">
        <v>1743</v>
      </c>
      <c r="BA540" s="7" t="s">
        <v>3514</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1126</v>
      </c>
      <c r="EU540" s="7" t="s">
        <v>2856</v>
      </c>
      <c r="EV540" s="7" t="s">
        <v>1111</v>
      </c>
      <c r="EW540" s="7" t="s">
        <v>1804</v>
      </c>
      <c r="EX540" s="183" t="s">
        <v>1810</v>
      </c>
      <c r="EY540" s="313">
        <v>46175</v>
      </c>
      <c r="EZ540" s="313"/>
      <c r="FA540" s="183"/>
      <c r="FB540" s="313"/>
      <c r="FC540" s="7"/>
      <c r="FD540" s="7" t="s">
        <v>3407</v>
      </c>
      <c r="FE540" s="7">
        <f t="shared" si="114"/>
        <v>4715</v>
      </c>
      <c r="FF540" s="72">
        <f t="shared" si="115"/>
        <v>18369</v>
      </c>
      <c r="FG540" t="s">
        <v>3516</v>
      </c>
    </row>
    <row r="541" spans="1:163" ht="17.25">
      <c r="A541" s="72">
        <v>462898516</v>
      </c>
      <c r="B541" s="304" t="s">
        <v>1581</v>
      </c>
      <c r="C541" s="72" t="s">
        <v>1776</v>
      </c>
      <c r="D541" s="72" t="s">
        <v>3017</v>
      </c>
      <c r="E541" s="72">
        <v>4650</v>
      </c>
      <c r="F541" s="72"/>
      <c r="G541" s="306"/>
      <c r="H541" s="306"/>
      <c r="I541" s="72">
        <v>4514</v>
      </c>
      <c r="J541" s="72">
        <v>13425</v>
      </c>
      <c r="K541" s="258">
        <f t="shared" si="119"/>
        <v>4842</v>
      </c>
      <c r="L541" s="258">
        <f t="shared" si="109"/>
        <v>13878</v>
      </c>
      <c r="M541" s="315">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8"/>
      <c r="AF541" s="309" t="s">
        <v>1798</v>
      </c>
      <c r="AG541" s="7" t="s">
        <v>1130</v>
      </c>
      <c r="AH541" s="72" t="s">
        <v>909</v>
      </c>
      <c r="AI541" s="7" t="s">
        <v>1130</v>
      </c>
      <c r="AJ541" s="7" t="s">
        <v>1130</v>
      </c>
      <c r="AK541" s="7" t="s">
        <v>1130</v>
      </c>
      <c r="AL541" s="7">
        <v>19203.03</v>
      </c>
      <c r="AM541" s="255">
        <v>13057</v>
      </c>
      <c r="AN541" s="258">
        <v>88</v>
      </c>
      <c r="AO541" s="306">
        <v>73</v>
      </c>
      <c r="AP541" s="306" t="str">
        <f t="shared" si="111"/>
        <v>STABLE</v>
      </c>
      <c r="AQ541" s="306"/>
      <c r="AR541" s="306"/>
      <c r="AS541" s="306"/>
      <c r="AT541" s="306"/>
      <c r="AU541" s="72" t="s">
        <v>944</v>
      </c>
      <c r="AV541" s="310" t="s">
        <v>1689</v>
      </c>
      <c r="AW541" s="304" t="s">
        <v>99</v>
      </c>
      <c r="AX541" s="311">
        <v>45426</v>
      </c>
      <c r="AY541" s="72">
        <v>24</v>
      </c>
      <c r="AZ541" s="72" t="s">
        <v>1743</v>
      </c>
      <c r="BA541" s="7" t="s">
        <v>3514</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1126</v>
      </c>
      <c r="EU541" s="7" t="s">
        <v>2857</v>
      </c>
      <c r="EV541" s="7" t="s">
        <v>1111</v>
      </c>
      <c r="EW541" s="7" t="s">
        <v>1802</v>
      </c>
      <c r="EX541" s="183" t="s">
        <v>1871</v>
      </c>
      <c r="EY541" s="313">
        <v>46177</v>
      </c>
      <c r="EZ541" s="313"/>
      <c r="FA541" s="183"/>
      <c r="FB541" s="313"/>
      <c r="FC541" s="7"/>
      <c r="FD541" s="7" t="s">
        <v>3408</v>
      </c>
      <c r="FE541" s="7">
        <f t="shared" si="114"/>
        <v>4842</v>
      </c>
      <c r="FF541" s="72">
        <f t="shared" si="115"/>
        <v>18528</v>
      </c>
      <c r="FG541" t="s">
        <v>3516</v>
      </c>
    </row>
    <row r="542" spans="1:163" ht="17.25">
      <c r="A542" s="72">
        <v>463989879</v>
      </c>
      <c r="B542" s="304" t="s">
        <v>2066</v>
      </c>
      <c r="C542" s="72"/>
      <c r="D542" s="72"/>
      <c r="E542" s="72"/>
      <c r="F542" s="72"/>
      <c r="G542" s="306"/>
      <c r="H542" s="306" t="s">
        <v>3512</v>
      </c>
      <c r="I542" s="72">
        <v>2728</v>
      </c>
      <c r="J542" s="72">
        <v>2708</v>
      </c>
      <c r="K542" s="258">
        <f t="shared" si="119"/>
        <v>2713</v>
      </c>
      <c r="L542" s="258">
        <f t="shared" si="109"/>
        <v>5486</v>
      </c>
      <c r="M542" s="307">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8"/>
      <c r="AF542" s="309"/>
      <c r="AG542" s="7"/>
      <c r="AH542" s="72" t="s">
        <v>84</v>
      </c>
      <c r="AI542" s="7"/>
      <c r="AJ542" s="7"/>
      <c r="AK542" s="7"/>
      <c r="AL542" s="7">
        <v>3613</v>
      </c>
      <c r="AM542" s="255">
        <v>12985</v>
      </c>
      <c r="AN542" s="258">
        <v>26</v>
      </c>
      <c r="AO542" s="306">
        <v>0</v>
      </c>
      <c r="AP542" s="306" t="str">
        <f t="shared" si="111"/>
        <v>RB</v>
      </c>
      <c r="AQ542" s="306"/>
      <c r="AR542" s="306"/>
      <c r="AS542" s="306"/>
      <c r="AT542" s="306"/>
      <c r="AU542" s="72" t="s">
        <v>1130</v>
      </c>
      <c r="AV542" s="310" t="s">
        <v>2212</v>
      </c>
      <c r="AW542" s="304" t="s">
        <v>1090</v>
      </c>
      <c r="AX542" s="311">
        <v>45545</v>
      </c>
      <c r="AY542" s="72">
        <v>24</v>
      </c>
      <c r="AZ542" s="72" t="s">
        <v>2058</v>
      </c>
      <c r="BA542" s="7" t="s">
        <v>3513</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1120</v>
      </c>
      <c r="EU542" s="7" t="s">
        <v>2858</v>
      </c>
      <c r="EV542" s="7" t="s">
        <v>1111</v>
      </c>
      <c r="EW542" s="7" t="s">
        <v>1830</v>
      </c>
      <c r="EX542" s="183" t="s">
        <v>3604</v>
      </c>
      <c r="EY542" s="313">
        <v>46184</v>
      </c>
      <c r="EZ542" s="313"/>
      <c r="FA542" s="183"/>
      <c r="FB542" s="313"/>
      <c r="FC542" s="7"/>
      <c r="FD542" s="7" t="s">
        <v>3409</v>
      </c>
      <c r="FE542" s="7">
        <f t="shared" si="114"/>
        <v>2713</v>
      </c>
      <c r="FF542" s="72">
        <f t="shared" si="115"/>
        <v>5486</v>
      </c>
      <c r="FG542" t="s">
        <v>3516</v>
      </c>
    </row>
    <row r="543" spans="1:163" ht="17.25">
      <c r="A543" s="72">
        <v>458739499</v>
      </c>
      <c r="B543" s="304" t="s">
        <v>1456</v>
      </c>
      <c r="C543" s="72"/>
      <c r="D543" s="72"/>
      <c r="E543" s="72"/>
      <c r="F543" s="72"/>
      <c r="G543" s="306"/>
      <c r="H543" s="306"/>
      <c r="I543" s="72">
        <v>3402</v>
      </c>
      <c r="J543" s="72">
        <v>6804</v>
      </c>
      <c r="K543" s="258">
        <f t="shared" si="119"/>
        <v>3540</v>
      </c>
      <c r="L543" s="258">
        <f t="shared" si="109"/>
        <v>10477</v>
      </c>
      <c r="M543" s="315">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3505</v>
      </c>
      <c r="AC543" s="72">
        <v>25</v>
      </c>
      <c r="AD543" s="72" t="s">
        <v>3020</v>
      </c>
      <c r="AE543" s="308"/>
      <c r="AF543" s="309" t="s">
        <v>1130</v>
      </c>
      <c r="AG543" s="7" t="s">
        <v>1130</v>
      </c>
      <c r="AH543" s="72" t="s">
        <v>828</v>
      </c>
      <c r="AI543" s="7" t="s">
        <v>1130</v>
      </c>
      <c r="AJ543" s="7" t="s">
        <v>1130</v>
      </c>
      <c r="AK543" s="7" t="s">
        <v>1130</v>
      </c>
      <c r="AL543" s="7">
        <v>12335</v>
      </c>
      <c r="AM543" s="255">
        <v>12964</v>
      </c>
      <c r="AN543" s="258">
        <v>57</v>
      </c>
      <c r="AO543" s="306">
        <v>73</v>
      </c>
      <c r="AP543" s="306" t="str">
        <f t="shared" si="111"/>
        <v>FLOW</v>
      </c>
      <c r="AQ543" s="306"/>
      <c r="AR543" s="306"/>
      <c r="AS543" s="306"/>
      <c r="AT543" s="306"/>
      <c r="AU543" s="72" t="s">
        <v>1794</v>
      </c>
      <c r="AV543" s="310" t="s">
        <v>1457</v>
      </c>
      <c r="AW543" s="304" t="s">
        <v>25</v>
      </c>
      <c r="AX543" s="311">
        <v>45104</v>
      </c>
      <c r="AY543" s="72">
        <v>36</v>
      </c>
      <c r="AZ543" s="72" t="s">
        <v>1743</v>
      </c>
      <c r="BA543" s="7" t="s">
        <v>3513</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1117</v>
      </c>
      <c r="EU543" s="7" t="s">
        <v>2859</v>
      </c>
      <c r="EV543" s="7" t="s">
        <v>1111</v>
      </c>
      <c r="EW543" s="7" t="s">
        <v>1802</v>
      </c>
      <c r="EX543" s="183" t="s">
        <v>1838</v>
      </c>
      <c r="EY543" s="313">
        <v>46179</v>
      </c>
      <c r="EZ543" s="313"/>
      <c r="FA543" s="183"/>
      <c r="FB543" s="313"/>
      <c r="FC543" s="7"/>
      <c r="FD543" s="7" t="s">
        <v>3410</v>
      </c>
      <c r="FE543" s="7">
        <f t="shared" si="114"/>
        <v>3540</v>
      </c>
      <c r="FF543" s="72">
        <f t="shared" si="115"/>
        <v>10477</v>
      </c>
      <c r="FG543" t="s">
        <v>3516</v>
      </c>
    </row>
    <row r="544" spans="1:163" ht="17.25">
      <c r="A544" s="72">
        <v>459755661</v>
      </c>
      <c r="B544" s="304" t="s">
        <v>429</v>
      </c>
      <c r="C544" s="72" t="s">
        <v>1778</v>
      </c>
      <c r="D544" s="72" t="s">
        <v>3499</v>
      </c>
      <c r="E544" s="72">
        <v>3000</v>
      </c>
      <c r="F544" s="72"/>
      <c r="G544" s="306"/>
      <c r="H544" s="306"/>
      <c r="I544" s="72">
        <v>2850</v>
      </c>
      <c r="J544" s="72">
        <v>1999</v>
      </c>
      <c r="K544" s="258">
        <f t="shared" si="119"/>
        <v>2058</v>
      </c>
      <c r="L544" s="258">
        <f t="shared" si="109"/>
        <v>1978</v>
      </c>
      <c r="M544" s="307">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8"/>
      <c r="AF544" s="309" t="s">
        <v>1130</v>
      </c>
      <c r="AG544" s="7" t="s">
        <v>1130</v>
      </c>
      <c r="AH544" s="72" t="s">
        <v>386</v>
      </c>
      <c r="AI544" s="7" t="s">
        <v>1130</v>
      </c>
      <c r="AJ544" s="7" t="s">
        <v>1130</v>
      </c>
      <c r="AK544" s="7" t="s">
        <v>1130</v>
      </c>
      <c r="AL544" s="7">
        <v>8298</v>
      </c>
      <c r="AM544" s="255">
        <v>12909.02</v>
      </c>
      <c r="AN544" s="258">
        <v>27</v>
      </c>
      <c r="AO544" s="306">
        <v>12</v>
      </c>
      <c r="AP544" s="306" t="str">
        <f t="shared" si="111"/>
        <v>STABLE</v>
      </c>
      <c r="AQ544" s="306"/>
      <c r="AR544" s="306"/>
      <c r="AS544" s="306"/>
      <c r="AT544" s="306"/>
      <c r="AU544" s="72" t="s">
        <v>1794</v>
      </c>
      <c r="AV544" s="310"/>
      <c r="AW544" s="304" t="s">
        <v>87</v>
      </c>
      <c r="AX544" s="311">
        <v>45183</v>
      </c>
      <c r="AY544" s="72">
        <v>36</v>
      </c>
      <c r="AZ544" s="72" t="s">
        <v>1743</v>
      </c>
      <c r="BA544" s="7" t="s">
        <v>3513</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1116</v>
      </c>
      <c r="EU544" s="7" t="s">
        <v>2860</v>
      </c>
      <c r="EV544" s="7" t="s">
        <v>1111</v>
      </c>
      <c r="EW544" s="7" t="s">
        <v>1807</v>
      </c>
      <c r="EX544" s="183" t="s">
        <v>1819</v>
      </c>
      <c r="EY544" s="313">
        <v>46202</v>
      </c>
      <c r="EZ544" s="313"/>
      <c r="FA544" s="183"/>
      <c r="FB544" s="313"/>
      <c r="FC544" s="7"/>
      <c r="FD544" s="7" t="s">
        <v>3411</v>
      </c>
      <c r="FE544" s="7">
        <f t="shared" si="114"/>
        <v>2058</v>
      </c>
      <c r="FF544" s="72">
        <f t="shared" si="115"/>
        <v>4978</v>
      </c>
      <c r="FG544" t="s">
        <v>3516</v>
      </c>
    </row>
    <row r="545" spans="1:163" ht="17.25">
      <c r="A545" s="72">
        <v>465002328</v>
      </c>
      <c r="B545" s="304" t="s">
        <v>2061</v>
      </c>
      <c r="C545" s="72" t="s">
        <v>1776</v>
      </c>
      <c r="D545" s="72" t="s">
        <v>3518</v>
      </c>
      <c r="E545" s="72">
        <f>4500+75</f>
        <v>4575</v>
      </c>
      <c r="F545" s="72"/>
      <c r="G545" s="306"/>
      <c r="H545" s="306"/>
      <c r="I545" s="72">
        <v>4483</v>
      </c>
      <c r="J545" s="72">
        <v>4482</v>
      </c>
      <c r="K545" s="258">
        <f t="shared" si="119"/>
        <v>4573</v>
      </c>
      <c r="L545" s="258">
        <f t="shared" si="109"/>
        <v>4575</v>
      </c>
      <c r="M545" s="307">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8"/>
      <c r="AF545" s="309"/>
      <c r="AG545" s="7"/>
      <c r="AH545" s="72" t="s">
        <v>1101</v>
      </c>
      <c r="AI545" s="7"/>
      <c r="AJ545" s="7"/>
      <c r="AK545" s="7"/>
      <c r="AL545" s="7">
        <v>7861.51</v>
      </c>
      <c r="AM545" s="255">
        <v>12905</v>
      </c>
      <c r="AN545" s="258">
        <v>27</v>
      </c>
      <c r="AO545" s="306">
        <v>12</v>
      </c>
      <c r="AP545" s="306" t="str">
        <f t="shared" si="111"/>
        <v>STABLE</v>
      </c>
      <c r="AQ545" s="306"/>
      <c r="AR545" s="306"/>
      <c r="AS545" s="306"/>
      <c r="AT545" s="306"/>
      <c r="AU545" s="72" t="s">
        <v>1130</v>
      </c>
      <c r="AV545" s="310" t="s">
        <v>2208</v>
      </c>
      <c r="AW545" s="304" t="s">
        <v>54</v>
      </c>
      <c r="AX545" s="311">
        <v>45647</v>
      </c>
      <c r="AY545" s="72">
        <v>18</v>
      </c>
      <c r="AZ545" s="72" t="s">
        <v>2058</v>
      </c>
      <c r="BA545" s="7" t="s">
        <v>3513</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1117</v>
      </c>
      <c r="EU545" s="7" t="s">
        <v>2861</v>
      </c>
      <c r="EV545" s="7" t="s">
        <v>1111</v>
      </c>
      <c r="EW545" s="7" t="s">
        <v>1802</v>
      </c>
      <c r="EX545" s="183" t="s">
        <v>1897</v>
      </c>
      <c r="EY545" s="313">
        <v>46185</v>
      </c>
      <c r="EZ545" s="313"/>
      <c r="FA545" s="183"/>
      <c r="FB545" s="313"/>
      <c r="FC545" s="7"/>
      <c r="FD545" s="7" t="s">
        <v>3412</v>
      </c>
      <c r="FE545" s="7">
        <f t="shared" si="114"/>
        <v>4573</v>
      </c>
      <c r="FF545" s="72">
        <f t="shared" si="115"/>
        <v>9150</v>
      </c>
      <c r="FG545" t="s">
        <v>3516</v>
      </c>
    </row>
    <row r="546" spans="1:163" ht="17.25">
      <c r="A546" s="72">
        <v>460840197</v>
      </c>
      <c r="B546" s="304" t="s">
        <v>320</v>
      </c>
      <c r="C546" s="72" t="s">
        <v>1776</v>
      </c>
      <c r="D546" s="72" t="s">
        <v>2058</v>
      </c>
      <c r="E546" s="72">
        <v>3730</v>
      </c>
      <c r="F546" s="72"/>
      <c r="G546" s="306"/>
      <c r="H546" s="306" t="s">
        <v>2350</v>
      </c>
      <c r="I546" s="72">
        <v>3730</v>
      </c>
      <c r="J546" s="72">
        <v>9250</v>
      </c>
      <c r="K546" s="258">
        <f t="shared" si="119"/>
        <v>2222</v>
      </c>
      <c r="L546" s="258">
        <f t="shared" si="109"/>
        <v>9695</v>
      </c>
      <c r="M546" s="315">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8"/>
      <c r="AF546" s="309" t="s">
        <v>1798</v>
      </c>
      <c r="AG546" s="7" t="s">
        <v>1130</v>
      </c>
      <c r="AH546" s="72" t="s">
        <v>315</v>
      </c>
      <c r="AI546" s="7" t="s">
        <v>1130</v>
      </c>
      <c r="AJ546" s="7" t="s">
        <v>1130</v>
      </c>
      <c r="AK546" s="7" t="s">
        <v>1130</v>
      </c>
      <c r="AL546" s="7">
        <v>15982</v>
      </c>
      <c r="AM546" s="255">
        <v>12625</v>
      </c>
      <c r="AN546" s="258">
        <v>88</v>
      </c>
      <c r="AO546" s="306">
        <v>73</v>
      </c>
      <c r="AP546" s="306" t="str">
        <f t="shared" si="111"/>
        <v>STABLE</v>
      </c>
      <c r="AQ546" s="306"/>
      <c r="AR546" s="306"/>
      <c r="AS546" s="306"/>
      <c r="AT546" s="306"/>
      <c r="AU546" s="72" t="s">
        <v>944</v>
      </c>
      <c r="AV546" s="310" t="s">
        <v>321</v>
      </c>
      <c r="AW546" s="304" t="s">
        <v>27</v>
      </c>
      <c r="AX546" s="311">
        <v>45252</v>
      </c>
      <c r="AY546" s="72">
        <v>30</v>
      </c>
      <c r="AZ546" s="72" t="s">
        <v>1743</v>
      </c>
      <c r="BA546" s="7" t="s">
        <v>3514</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1125</v>
      </c>
      <c r="EU546" s="7" t="s">
        <v>2862</v>
      </c>
      <c r="EV546" s="7" t="s">
        <v>1111</v>
      </c>
      <c r="EW546" s="7" t="s">
        <v>1802</v>
      </c>
      <c r="EX546" s="183" t="s">
        <v>2010</v>
      </c>
      <c r="EY546" s="313">
        <v>46178</v>
      </c>
      <c r="EZ546" s="313"/>
      <c r="FA546" s="183"/>
      <c r="FB546" s="313"/>
      <c r="FC546" s="7"/>
      <c r="FD546" s="7" t="s">
        <v>3413</v>
      </c>
      <c r="FE546" s="7">
        <f t="shared" si="114"/>
        <v>2222</v>
      </c>
      <c r="FF546" s="72">
        <f t="shared" si="115"/>
        <v>13425</v>
      </c>
      <c r="FG546" t="s">
        <v>3516</v>
      </c>
    </row>
    <row r="547" spans="1:163" ht="17.25">
      <c r="A547" s="72">
        <v>459133250</v>
      </c>
      <c r="B547" s="304" t="s">
        <v>1582</v>
      </c>
      <c r="C547" s="72"/>
      <c r="D547" s="72"/>
      <c r="E547" s="72"/>
      <c r="F547" s="72"/>
      <c r="G547" s="306"/>
      <c r="H547" s="306"/>
      <c r="I547" s="72">
        <v>3259</v>
      </c>
      <c r="J547" s="72">
        <v>3375</v>
      </c>
      <c r="K547" s="258">
        <f t="shared" si="119"/>
        <v>163</v>
      </c>
      <c r="L547" s="258">
        <f t="shared" si="109"/>
        <v>6741</v>
      </c>
      <c r="M547" s="315">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3551</v>
      </c>
      <c r="AC547" s="72"/>
      <c r="AD547" s="72" t="s">
        <v>3022</v>
      </c>
      <c r="AE547" s="308"/>
      <c r="AF547" s="309" t="s">
        <v>1130</v>
      </c>
      <c r="AG547" s="7" t="s">
        <v>1130</v>
      </c>
      <c r="AH547" s="72" t="s">
        <v>485</v>
      </c>
      <c r="AI547" s="7" t="s">
        <v>1130</v>
      </c>
      <c r="AJ547" s="7" t="s">
        <v>1130</v>
      </c>
      <c r="AK547" s="7" t="s">
        <v>1130</v>
      </c>
      <c r="AL547" s="7">
        <v>9692</v>
      </c>
      <c r="AM547" s="255">
        <v>12585</v>
      </c>
      <c r="AN547" s="258">
        <v>57</v>
      </c>
      <c r="AO547" s="306">
        <v>73</v>
      </c>
      <c r="AP547" s="306" t="str">
        <f t="shared" si="111"/>
        <v>FLOW</v>
      </c>
      <c r="AQ547" s="306"/>
      <c r="AR547" s="306"/>
      <c r="AS547" s="306"/>
      <c r="AT547" s="306"/>
      <c r="AU547" s="72" t="s">
        <v>1794</v>
      </c>
      <c r="AV547" s="310" t="s">
        <v>1690</v>
      </c>
      <c r="AW547" s="304" t="s">
        <v>1738</v>
      </c>
      <c r="AX547" s="311">
        <v>45133</v>
      </c>
      <c r="AY547" s="72">
        <v>36</v>
      </c>
      <c r="AZ547" s="72" t="s">
        <v>1743</v>
      </c>
      <c r="BA547" s="7" t="s">
        <v>3513</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1120</v>
      </c>
      <c r="EU547" s="7" t="s">
        <v>2863</v>
      </c>
      <c r="EV547" s="7" t="s">
        <v>1111</v>
      </c>
      <c r="EW547" s="7" t="s">
        <v>1802</v>
      </c>
      <c r="EX547" s="183" t="s">
        <v>2001</v>
      </c>
      <c r="EY547" s="313">
        <v>46178</v>
      </c>
      <c r="EZ547" s="313"/>
      <c r="FA547" s="183"/>
      <c r="FB547" s="313"/>
      <c r="FC547" s="7"/>
      <c r="FD547" s="7" t="s">
        <v>3099</v>
      </c>
      <c r="FE547" s="7">
        <f t="shared" si="114"/>
        <v>163</v>
      </c>
      <c r="FF547" s="72">
        <f t="shared" si="115"/>
        <v>6741</v>
      </c>
      <c r="FG547" t="s">
        <v>3516</v>
      </c>
    </row>
    <row r="548" spans="1:163" ht="17.25">
      <c r="A548" s="72">
        <v>458188534</v>
      </c>
      <c r="B548" s="304" t="s">
        <v>958</v>
      </c>
      <c r="C548" s="72"/>
      <c r="D548" s="72"/>
      <c r="E548" s="72"/>
      <c r="F548" s="72"/>
      <c r="G548" s="306"/>
      <c r="H548" s="306"/>
      <c r="I548" s="72">
        <v>3298</v>
      </c>
      <c r="J548" s="72">
        <v>13114</v>
      </c>
      <c r="K548" s="258">
        <f t="shared" si="119"/>
        <v>3734</v>
      </c>
      <c r="L548" s="258">
        <f t="shared" si="109"/>
        <v>17183</v>
      </c>
      <c r="M548" s="315">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8"/>
      <c r="AF548" s="309" t="s">
        <v>1798</v>
      </c>
      <c r="AG548" s="7" t="s">
        <v>1130</v>
      </c>
      <c r="AH548" s="72" t="s">
        <v>1097</v>
      </c>
      <c r="AI548" s="7" t="s">
        <v>1130</v>
      </c>
      <c r="AJ548" s="7" t="s">
        <v>1130</v>
      </c>
      <c r="AK548" s="7" t="s">
        <v>1130</v>
      </c>
      <c r="AL548" s="7">
        <v>19478</v>
      </c>
      <c r="AM548" s="255">
        <v>12571.97</v>
      </c>
      <c r="AN548" s="258">
        <v>116</v>
      </c>
      <c r="AO548" s="306">
        <v>132</v>
      </c>
      <c r="AP548" s="306" t="str">
        <f t="shared" si="111"/>
        <v>FLOW</v>
      </c>
      <c r="AQ548" s="306"/>
      <c r="AR548" s="306"/>
      <c r="AS548" s="306"/>
      <c r="AT548" s="306"/>
      <c r="AU548" s="72" t="s">
        <v>944</v>
      </c>
      <c r="AV548" s="310" t="s">
        <v>1028</v>
      </c>
      <c r="AW548" s="304" t="s">
        <v>1083</v>
      </c>
      <c r="AX548" s="311">
        <v>45066</v>
      </c>
      <c r="AY548" s="72">
        <v>36</v>
      </c>
      <c r="AZ548" s="72" t="s">
        <v>1743</v>
      </c>
      <c r="BA548" s="7" t="s">
        <v>3513</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1117</v>
      </c>
      <c r="EU548" s="7" t="s">
        <v>2864</v>
      </c>
      <c r="EV548" s="7" t="s">
        <v>1111</v>
      </c>
      <c r="EW548" s="7" t="s">
        <v>1804</v>
      </c>
      <c r="EX548" s="183" t="s">
        <v>1812</v>
      </c>
      <c r="EY548" s="313">
        <v>46177</v>
      </c>
      <c r="EZ548" s="313"/>
      <c r="FA548" s="183"/>
      <c r="FB548" s="313"/>
      <c r="FC548" s="7"/>
      <c r="FD548" s="7" t="s">
        <v>3414</v>
      </c>
      <c r="FE548" s="7">
        <f t="shared" si="114"/>
        <v>3734</v>
      </c>
      <c r="FF548" s="72">
        <f t="shared" si="115"/>
        <v>17183</v>
      </c>
      <c r="FG548" t="s">
        <v>3516</v>
      </c>
    </row>
    <row r="549" spans="1:163" ht="17.25">
      <c r="A549" s="72">
        <v>458430421</v>
      </c>
      <c r="B549" s="304" t="s">
        <v>28</v>
      </c>
      <c r="C549" s="72" t="s">
        <v>1776</v>
      </c>
      <c r="D549" s="72" t="s">
        <v>1788</v>
      </c>
      <c r="E549" s="72">
        <v>3203</v>
      </c>
      <c r="F549" s="72"/>
      <c r="G549" s="306"/>
      <c r="H549" s="306"/>
      <c r="I549" s="72">
        <v>3038</v>
      </c>
      <c r="J549" s="72">
        <v>9077</v>
      </c>
      <c r="K549" s="258">
        <f t="shared" si="119"/>
        <v>3475</v>
      </c>
      <c r="L549" s="258">
        <f t="shared" si="109"/>
        <v>9388</v>
      </c>
      <c r="M549" s="315">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8"/>
      <c r="AF549" s="309" t="s">
        <v>1798</v>
      </c>
      <c r="AG549" s="7" t="s">
        <v>1130</v>
      </c>
      <c r="AH549" s="72" t="s">
        <v>26</v>
      </c>
      <c r="AI549" s="7" t="s">
        <v>1130</v>
      </c>
      <c r="AJ549" s="7" t="s">
        <v>1130</v>
      </c>
      <c r="AK549" s="7" t="s">
        <v>1130</v>
      </c>
      <c r="AL549" s="7">
        <v>15851</v>
      </c>
      <c r="AM549" s="255">
        <v>11622.25</v>
      </c>
      <c r="AN549" s="258">
        <v>88</v>
      </c>
      <c r="AO549" s="306">
        <v>73</v>
      </c>
      <c r="AP549" s="306" t="str">
        <f t="shared" si="111"/>
        <v>STABLE</v>
      </c>
      <c r="AQ549" s="306"/>
      <c r="AR549" s="306"/>
      <c r="AS549" s="306"/>
      <c r="AT549" s="306"/>
      <c r="AU549" s="72" t="s">
        <v>1794</v>
      </c>
      <c r="AV549" s="310" t="s">
        <v>29</v>
      </c>
      <c r="AW549" s="304" t="s">
        <v>25</v>
      </c>
      <c r="AX549" s="311">
        <v>45083</v>
      </c>
      <c r="AY549" s="72">
        <v>36</v>
      </c>
      <c r="AZ549" s="72" t="s">
        <v>1743</v>
      </c>
      <c r="BA549" s="7" t="s">
        <v>3514</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1115</v>
      </c>
      <c r="EU549" s="7" t="s">
        <v>2865</v>
      </c>
      <c r="EV549" s="7" t="s">
        <v>1111</v>
      </c>
      <c r="EW549" s="7" t="s">
        <v>1807</v>
      </c>
      <c r="EX549" s="183" t="s">
        <v>2011</v>
      </c>
      <c r="EY549" s="313">
        <v>46175</v>
      </c>
      <c r="EZ549" s="313"/>
      <c r="FA549" s="183"/>
      <c r="FB549" s="313"/>
      <c r="FC549" s="7"/>
      <c r="FD549" s="7" t="s">
        <v>3415</v>
      </c>
      <c r="FE549" s="7">
        <f t="shared" si="114"/>
        <v>3475</v>
      </c>
      <c r="FF549" s="72">
        <f t="shared" si="115"/>
        <v>12591</v>
      </c>
      <c r="FG549" t="s">
        <v>3516</v>
      </c>
    </row>
    <row r="550" spans="1:163" ht="17.25">
      <c r="A550" s="72">
        <v>140151869</v>
      </c>
      <c r="B550" s="304" t="s">
        <v>1583</v>
      </c>
      <c r="C550" s="72"/>
      <c r="D550" s="72"/>
      <c r="E550" s="72"/>
      <c r="F550" s="72"/>
      <c r="G550" s="306"/>
      <c r="H550" s="306"/>
      <c r="I550" s="72">
        <v>2969</v>
      </c>
      <c r="J550" s="72">
        <v>11869</v>
      </c>
      <c r="K550" s="258">
        <f t="shared" si="119"/>
        <v>447</v>
      </c>
      <c r="L550" s="258">
        <f t="shared" si="109"/>
        <v>15467</v>
      </c>
      <c r="M550" s="315">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8"/>
      <c r="AF550" s="309" t="s">
        <v>1798</v>
      </c>
      <c r="AG550" s="7" t="s">
        <v>1130</v>
      </c>
      <c r="AH550" s="72" t="s">
        <v>1754</v>
      </c>
      <c r="AI550" s="7" t="s">
        <v>1130</v>
      </c>
      <c r="AJ550" s="7" t="s">
        <v>1130</v>
      </c>
      <c r="AK550" s="7" t="s">
        <v>1130</v>
      </c>
      <c r="AL550" s="7">
        <v>14193.88</v>
      </c>
      <c r="AM550" s="255">
        <v>11450.34</v>
      </c>
      <c r="AN550" s="258">
        <v>146</v>
      </c>
      <c r="AO550" s="306">
        <v>162</v>
      </c>
      <c r="AP550" s="306" t="str">
        <f t="shared" si="111"/>
        <v>FLOW</v>
      </c>
      <c r="AQ550" s="306"/>
      <c r="AR550" s="306"/>
      <c r="AS550" s="306"/>
      <c r="AT550" s="306"/>
      <c r="AU550" s="72" t="s">
        <v>944</v>
      </c>
      <c r="AV550" s="310" t="s">
        <v>1691</v>
      </c>
      <c r="AW550" s="304" t="s">
        <v>54</v>
      </c>
      <c r="AX550" s="311">
        <v>45008</v>
      </c>
      <c r="AY550" s="72">
        <v>36</v>
      </c>
      <c r="AZ550" s="72" t="s">
        <v>1743</v>
      </c>
      <c r="BA550" s="7" t="s">
        <v>3513</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1128</v>
      </c>
      <c r="EU550" s="7" t="s">
        <v>2866</v>
      </c>
      <c r="EV550" s="7" t="s">
        <v>1111</v>
      </c>
      <c r="EW550" s="7" t="s">
        <v>1942</v>
      </c>
      <c r="EX550" s="183" t="s">
        <v>2012</v>
      </c>
      <c r="EY550" s="313">
        <v>46178</v>
      </c>
      <c r="EZ550" s="313"/>
      <c r="FA550" s="183"/>
      <c r="FB550" s="313"/>
      <c r="FC550" s="7" t="s">
        <v>3624</v>
      </c>
      <c r="FD550" s="7" t="s">
        <v>3416</v>
      </c>
      <c r="FE550" s="7">
        <f t="shared" si="114"/>
        <v>447</v>
      </c>
      <c r="FF550" s="72">
        <f t="shared" si="115"/>
        <v>15467</v>
      </c>
      <c r="FG550" t="s">
        <v>3516</v>
      </c>
    </row>
    <row r="551" spans="1:163" ht="17.25">
      <c r="A551" s="72">
        <v>465718124</v>
      </c>
      <c r="B551" s="304" t="s">
        <v>290</v>
      </c>
      <c r="C551" s="72"/>
      <c r="D551" s="72"/>
      <c r="E551" s="72"/>
      <c r="F551" s="72"/>
      <c r="G551" s="306"/>
      <c r="H551" s="306"/>
      <c r="I551" s="72">
        <v>2406</v>
      </c>
      <c r="J551" s="72">
        <v>2372</v>
      </c>
      <c r="K551" s="258">
        <f t="shared" si="119"/>
        <v>2422</v>
      </c>
      <c r="L551" s="258">
        <f t="shared" si="109"/>
        <v>4860</v>
      </c>
      <c r="M551" s="307">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8"/>
      <c r="AF551" s="309" t="s">
        <v>1130</v>
      </c>
      <c r="AG551" s="7" t="s">
        <v>1130</v>
      </c>
      <c r="AH551" s="72" t="s">
        <v>284</v>
      </c>
      <c r="AI551" s="7" t="s">
        <v>1130</v>
      </c>
      <c r="AJ551" s="7" t="s">
        <v>1130</v>
      </c>
      <c r="AK551" s="7" t="s">
        <v>1130</v>
      </c>
      <c r="AL551" s="7">
        <v>5572</v>
      </c>
      <c r="AM551" s="255">
        <v>11353</v>
      </c>
      <c r="AN551" s="258">
        <v>26</v>
      </c>
      <c r="AO551" s="306">
        <v>42</v>
      </c>
      <c r="AP551" s="306" t="str">
        <f t="shared" si="111"/>
        <v>FLOW</v>
      </c>
      <c r="AQ551" s="306"/>
      <c r="AR551" s="306"/>
      <c r="AS551" s="306"/>
      <c r="AT551" s="306"/>
      <c r="AU551" s="72" t="s">
        <v>1794</v>
      </c>
      <c r="AV551" s="310" t="s">
        <v>291</v>
      </c>
      <c r="AW551" s="304" t="s">
        <v>97</v>
      </c>
      <c r="AX551" s="311">
        <v>45733</v>
      </c>
      <c r="AY551" s="72">
        <v>18</v>
      </c>
      <c r="AZ551" s="72" t="s">
        <v>1743</v>
      </c>
      <c r="BA551" s="7" t="s">
        <v>3514</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1115</v>
      </c>
      <c r="EU551" s="7" t="s">
        <v>2867</v>
      </c>
      <c r="EV551" s="7" t="s">
        <v>1111</v>
      </c>
      <c r="EW551" s="7" t="s">
        <v>1807</v>
      </c>
      <c r="EX551" s="183" t="s">
        <v>2013</v>
      </c>
      <c r="EY551" s="313">
        <v>46182</v>
      </c>
      <c r="EZ551" s="313"/>
      <c r="FA551" s="183"/>
      <c r="FB551" s="313"/>
      <c r="FC551" s="7"/>
      <c r="FD551" s="7" t="s">
        <v>3295</v>
      </c>
      <c r="FE551" s="7">
        <f t="shared" si="114"/>
        <v>2422</v>
      </c>
      <c r="FF551" s="72">
        <f t="shared" si="115"/>
        <v>4860</v>
      </c>
      <c r="FG551" t="s">
        <v>3516</v>
      </c>
    </row>
    <row r="552" spans="1:163" ht="17.25">
      <c r="A552" s="72">
        <v>140926524</v>
      </c>
      <c r="B552" s="304" t="s">
        <v>176</v>
      </c>
      <c r="C552" s="72" t="s">
        <v>1776</v>
      </c>
      <c r="D552" s="72" t="s">
        <v>1799</v>
      </c>
      <c r="E552" s="72">
        <f>3173+676</f>
        <v>3849</v>
      </c>
      <c r="F552" s="72"/>
      <c r="G552" s="306"/>
      <c r="H552" s="306"/>
      <c r="I552" s="72">
        <v>3170</v>
      </c>
      <c r="J552" s="72">
        <v>11669</v>
      </c>
      <c r="K552" s="258">
        <f t="shared" si="119"/>
        <v>2740</v>
      </c>
      <c r="L552" s="258">
        <f t="shared" si="109"/>
        <v>11666</v>
      </c>
      <c r="M552" s="315">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8"/>
      <c r="AF552" s="309" t="s">
        <v>1798</v>
      </c>
      <c r="AG552" s="7" t="s">
        <v>1130</v>
      </c>
      <c r="AH552" s="72" t="s">
        <v>152</v>
      </c>
      <c r="AI552" s="7" t="s">
        <v>1130</v>
      </c>
      <c r="AJ552" s="7" t="s">
        <v>1130</v>
      </c>
      <c r="AK552" s="7" t="s">
        <v>1130</v>
      </c>
      <c r="AL552" s="7">
        <v>18550</v>
      </c>
      <c r="AM552" s="255">
        <v>11338.31</v>
      </c>
      <c r="AN552" s="258">
        <v>115</v>
      </c>
      <c r="AO552" s="306">
        <v>103</v>
      </c>
      <c r="AP552" s="306" t="str">
        <f t="shared" si="111"/>
        <v>STABLE</v>
      </c>
      <c r="AQ552" s="306"/>
      <c r="AR552" s="306"/>
      <c r="AS552" s="306"/>
      <c r="AT552" s="306"/>
      <c r="AU552" s="72" t="s">
        <v>944</v>
      </c>
      <c r="AV552" s="310" t="s">
        <v>177</v>
      </c>
      <c r="AW552" s="304" t="s">
        <v>32</v>
      </c>
      <c r="AX552" s="311">
        <v>45045</v>
      </c>
      <c r="AY552" s="72">
        <v>36</v>
      </c>
      <c r="AZ552" s="72" t="s">
        <v>1743</v>
      </c>
      <c r="BA552" s="7" t="s">
        <v>3514</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1123</v>
      </c>
      <c r="EU552" s="7" t="s">
        <v>2868</v>
      </c>
      <c r="EV552" s="7" t="s">
        <v>1111</v>
      </c>
      <c r="EW552" s="7" t="s">
        <v>1807</v>
      </c>
      <c r="EX552" s="183" t="s">
        <v>1808</v>
      </c>
      <c r="EY552" s="313">
        <v>46183</v>
      </c>
      <c r="EZ552" s="313"/>
      <c r="FA552" s="183"/>
      <c r="FB552" s="313"/>
      <c r="FC552" s="7"/>
      <c r="FD552" s="7" t="s">
        <v>3417</v>
      </c>
      <c r="FE552" s="7">
        <f t="shared" si="114"/>
        <v>2740</v>
      </c>
      <c r="FF552" s="72">
        <f t="shared" si="115"/>
        <v>15515</v>
      </c>
      <c r="FG552" t="s">
        <v>3516</v>
      </c>
    </row>
    <row r="553" spans="1:163" ht="17.25">
      <c r="A553" s="72">
        <v>118808490</v>
      </c>
      <c r="B553" s="304" t="s">
        <v>2167</v>
      </c>
      <c r="C553" s="72" t="s">
        <v>1776</v>
      </c>
      <c r="D553" s="72" t="s">
        <v>3018</v>
      </c>
      <c r="E553" s="72">
        <v>67100</v>
      </c>
      <c r="F553" s="72"/>
      <c r="G553" s="306"/>
      <c r="H553" s="306" t="s">
        <v>3512</v>
      </c>
      <c r="I553" s="72">
        <v>5612</v>
      </c>
      <c r="J553" s="72">
        <v>5612</v>
      </c>
      <c r="K553" s="258">
        <f t="shared" si="119"/>
        <v>5641</v>
      </c>
      <c r="L553" s="258">
        <f t="shared" si="109"/>
        <v>-55789</v>
      </c>
      <c r="M553" s="307">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8"/>
      <c r="AF553" s="309"/>
      <c r="AG553" s="7"/>
      <c r="AH553" s="72" t="s">
        <v>2206</v>
      </c>
      <c r="AI553" s="7"/>
      <c r="AJ553" s="7"/>
      <c r="AK553" s="7"/>
      <c r="AL553" s="7">
        <v>6091</v>
      </c>
      <c r="AM553" s="255">
        <v>11052.48</v>
      </c>
      <c r="AN553" s="258">
        <v>26</v>
      </c>
      <c r="AO553" s="306">
        <v>0</v>
      </c>
      <c r="AP553" s="306" t="str">
        <f t="shared" si="111"/>
        <v>RB</v>
      </c>
      <c r="AQ553" s="306"/>
      <c r="AR553" s="306"/>
      <c r="AS553" s="306"/>
      <c r="AT553" s="306"/>
      <c r="AU553" s="72" t="s">
        <v>1130</v>
      </c>
      <c r="AV553" s="310" t="s">
        <v>2309</v>
      </c>
      <c r="AW553" s="304" t="s">
        <v>2346</v>
      </c>
      <c r="AX553" s="311">
        <v>44347</v>
      </c>
      <c r="AY553" s="72">
        <v>60</v>
      </c>
      <c r="AZ553" s="72" t="s">
        <v>2058</v>
      </c>
      <c r="BA553" s="7" t="s">
        <v>3514</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1126</v>
      </c>
      <c r="EU553" s="7" t="s">
        <v>3497</v>
      </c>
      <c r="EV553" s="7" t="s">
        <v>1111</v>
      </c>
      <c r="EW553" s="7" t="s">
        <v>1807</v>
      </c>
      <c r="EX553" s="183" t="s">
        <v>1816</v>
      </c>
      <c r="EY553" s="313">
        <v>46190</v>
      </c>
      <c r="EZ553" s="313"/>
      <c r="FA553" s="183"/>
      <c r="FB553" s="313"/>
      <c r="FC553" s="7"/>
      <c r="FD553" s="7" t="s">
        <v>3269</v>
      </c>
      <c r="FE553" s="7">
        <f t="shared" si="114"/>
        <v>5641</v>
      </c>
      <c r="FF553" s="72">
        <f t="shared" si="115"/>
        <v>11311</v>
      </c>
      <c r="FG553" t="s">
        <v>3516</v>
      </c>
    </row>
    <row r="554" spans="1:163" ht="17.25">
      <c r="A554" s="72">
        <v>463281065</v>
      </c>
      <c r="B554" s="304" t="s">
        <v>2179</v>
      </c>
      <c r="C554" s="72"/>
      <c r="D554" s="72"/>
      <c r="E554" s="72"/>
      <c r="F554" s="72"/>
      <c r="G554" s="306"/>
      <c r="H554" s="306" t="s">
        <v>3548</v>
      </c>
      <c r="I554" s="72">
        <v>3806</v>
      </c>
      <c r="J554" s="72">
        <v>3709</v>
      </c>
      <c r="K554" s="258">
        <f t="shared" si="119"/>
        <v>3713</v>
      </c>
      <c r="L554" s="258">
        <f t="shared" si="109"/>
        <v>7515</v>
      </c>
      <c r="M554" s="307">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8"/>
      <c r="AF554" s="309"/>
      <c r="AG554" s="7"/>
      <c r="AH554" s="72" t="s">
        <v>2205</v>
      </c>
      <c r="AI554" s="7"/>
      <c r="AJ554" s="7"/>
      <c r="AK554" s="7"/>
      <c r="AL554" s="7">
        <v>4163</v>
      </c>
      <c r="AM554" s="255">
        <v>11047</v>
      </c>
      <c r="AN554" s="258">
        <v>27</v>
      </c>
      <c r="AO554" s="306">
        <v>0</v>
      </c>
      <c r="AP554" s="306" t="str">
        <f t="shared" si="111"/>
        <v>RB</v>
      </c>
      <c r="AQ554" s="306"/>
      <c r="AR554" s="306"/>
      <c r="AS554" s="306"/>
      <c r="AT554" s="306"/>
      <c r="AU554" s="72" t="s">
        <v>1130</v>
      </c>
      <c r="AV554" s="310" t="s">
        <v>2321</v>
      </c>
      <c r="AW554" s="304" t="s">
        <v>2347</v>
      </c>
      <c r="AX554" s="311">
        <v>45466</v>
      </c>
      <c r="AY554" s="72">
        <v>24</v>
      </c>
      <c r="AZ554" s="72" t="s">
        <v>2058</v>
      </c>
      <c r="BA554" s="7" t="s">
        <v>3514</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1112</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3517</v>
      </c>
    </row>
    <row r="555" spans="1:163" ht="17.25">
      <c r="A555" s="72">
        <v>463254087</v>
      </c>
      <c r="B555" s="304" t="s">
        <v>982</v>
      </c>
      <c r="C555" s="72"/>
      <c r="D555" s="72"/>
      <c r="E555" s="72"/>
      <c r="F555" s="72"/>
      <c r="G555" s="306"/>
      <c r="H555" s="306"/>
      <c r="I555" s="72">
        <v>4397</v>
      </c>
      <c r="J555" s="72">
        <v>6794</v>
      </c>
      <c r="K555" s="258">
        <f t="shared" si="119"/>
        <v>2541</v>
      </c>
      <c r="L555" s="258">
        <f t="shared" si="109"/>
        <v>11449</v>
      </c>
      <c r="M555" s="315">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8"/>
      <c r="AF555" s="309" t="s">
        <v>1130</v>
      </c>
      <c r="AG555" s="7" t="s">
        <v>1130</v>
      </c>
      <c r="AH555" s="72" t="s">
        <v>438</v>
      </c>
      <c r="AI555" s="7" t="s">
        <v>1130</v>
      </c>
      <c r="AJ555" s="7" t="s">
        <v>1130</v>
      </c>
      <c r="AK555" s="7" t="s">
        <v>1130</v>
      </c>
      <c r="AL555" s="7">
        <v>7838</v>
      </c>
      <c r="AM555" s="255">
        <v>10977</v>
      </c>
      <c r="AN555" s="258">
        <v>57</v>
      </c>
      <c r="AO555" s="306">
        <v>73</v>
      </c>
      <c r="AP555" s="306" t="str">
        <f t="shared" si="111"/>
        <v>FLOW</v>
      </c>
      <c r="AQ555" s="306"/>
      <c r="AR555" s="306"/>
      <c r="AS555" s="306"/>
      <c r="AT555" s="306"/>
      <c r="AU555" s="72" t="s">
        <v>1794</v>
      </c>
      <c r="AV555" s="310" t="s">
        <v>1051</v>
      </c>
      <c r="AW555" s="304" t="s">
        <v>401</v>
      </c>
      <c r="AX555" s="311">
        <v>45462</v>
      </c>
      <c r="AY555" s="72">
        <v>24</v>
      </c>
      <c r="AZ555" s="72" t="s">
        <v>1743</v>
      </c>
      <c r="BA555" s="7" t="s">
        <v>3513</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1128</v>
      </c>
      <c r="EU555" s="7" t="s">
        <v>2869</v>
      </c>
      <c r="EV555" s="7" t="s">
        <v>1111</v>
      </c>
      <c r="EW555" s="7" t="s">
        <v>1830</v>
      </c>
      <c r="EX555" s="183" t="s">
        <v>2014</v>
      </c>
      <c r="EY555" s="313">
        <v>46179</v>
      </c>
      <c r="EZ555" s="313"/>
      <c r="FA555" s="183"/>
      <c r="FB555" s="313"/>
      <c r="FC555" s="7" t="s">
        <v>3624</v>
      </c>
      <c r="FD555" s="7" t="s">
        <v>3418</v>
      </c>
      <c r="FE555" s="7">
        <f t="shared" si="114"/>
        <v>2541</v>
      </c>
      <c r="FF555" s="72">
        <f t="shared" si="115"/>
        <v>11449</v>
      </c>
      <c r="FG555" t="s">
        <v>3516</v>
      </c>
    </row>
    <row r="556" spans="1:163" ht="17.25">
      <c r="A556" s="72">
        <v>459315274</v>
      </c>
      <c r="B556" s="304" t="s">
        <v>2157</v>
      </c>
      <c r="C556" s="72"/>
      <c r="D556" s="72"/>
      <c r="E556" s="72"/>
      <c r="F556" s="72"/>
      <c r="G556" s="306"/>
      <c r="H556" s="306"/>
      <c r="I556" s="72">
        <v>2936</v>
      </c>
      <c r="J556" s="72">
        <v>2438</v>
      </c>
      <c r="K556" s="258">
        <f t="shared" si="119"/>
        <v>2438</v>
      </c>
      <c r="L556" s="258">
        <f t="shared" si="109"/>
        <v>5418</v>
      </c>
      <c r="M556" s="307">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8"/>
      <c r="AF556" s="309"/>
      <c r="AG556" s="7"/>
      <c r="AH556" s="72" t="s">
        <v>806</v>
      </c>
      <c r="AI556" s="7"/>
      <c r="AJ556" s="7"/>
      <c r="AK556" s="7"/>
      <c r="AL556" s="7">
        <v>2438</v>
      </c>
      <c r="AM556" s="255">
        <v>10939.08</v>
      </c>
      <c r="AN556" s="258">
        <v>27</v>
      </c>
      <c r="AO556" s="306">
        <v>43</v>
      </c>
      <c r="AP556" s="306" t="str">
        <f t="shared" si="111"/>
        <v>FLOW</v>
      </c>
      <c r="AQ556" s="306"/>
      <c r="AR556" s="306"/>
      <c r="AS556" s="306"/>
      <c r="AT556" s="306"/>
      <c r="AU556" s="72" t="s">
        <v>1130</v>
      </c>
      <c r="AV556" s="310" t="s">
        <v>2300</v>
      </c>
      <c r="AW556" s="304" t="s">
        <v>25</v>
      </c>
      <c r="AX556" s="311">
        <v>45147</v>
      </c>
      <c r="AY556" s="72">
        <v>36</v>
      </c>
      <c r="AZ556" s="72" t="s">
        <v>2058</v>
      </c>
      <c r="BA556" s="7" t="s">
        <v>3513</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1120</v>
      </c>
      <c r="EU556" s="7" t="s">
        <v>2870</v>
      </c>
      <c r="EV556" s="7" t="s">
        <v>1111</v>
      </c>
      <c r="EW556" s="7" t="s">
        <v>1830</v>
      </c>
      <c r="EX556" s="183" t="s">
        <v>3604</v>
      </c>
      <c r="EY556" s="313">
        <v>46184</v>
      </c>
      <c r="EZ556" s="313"/>
      <c r="FA556" s="183"/>
      <c r="FB556" s="313"/>
      <c r="FC556" s="7"/>
      <c r="FD556" s="7" t="s">
        <v>3419</v>
      </c>
      <c r="FE556" s="7">
        <f t="shared" si="114"/>
        <v>2438</v>
      </c>
      <c r="FF556" s="72">
        <f t="shared" si="115"/>
        <v>5418</v>
      </c>
      <c r="FG556" t="s">
        <v>3516</v>
      </c>
    </row>
    <row r="557" spans="1:163" ht="17.25">
      <c r="A557" s="72">
        <v>458368125</v>
      </c>
      <c r="B557" s="304" t="s">
        <v>192</v>
      </c>
      <c r="C557" s="72" t="s">
        <v>1778</v>
      </c>
      <c r="D557" s="72" t="s">
        <v>1796</v>
      </c>
      <c r="E557" s="72">
        <v>5600</v>
      </c>
      <c r="F557" s="72"/>
      <c r="G557" s="306"/>
      <c r="H557" s="306"/>
      <c r="I557" s="72">
        <v>5482</v>
      </c>
      <c r="J557" s="72">
        <v>5482</v>
      </c>
      <c r="K557" s="258">
        <f t="shared" si="119"/>
        <v>5558</v>
      </c>
      <c r="L557" s="258">
        <f t="shared" si="109"/>
        <v>5439</v>
      </c>
      <c r="M557" s="307">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8"/>
      <c r="AF557" s="309" t="s">
        <v>1130</v>
      </c>
      <c r="AG557" s="7" t="s">
        <v>1130</v>
      </c>
      <c r="AH557" s="72" t="s">
        <v>193</v>
      </c>
      <c r="AI557" s="7" t="s">
        <v>1130</v>
      </c>
      <c r="AJ557" s="7" t="s">
        <v>1130</v>
      </c>
      <c r="AK557" s="7" t="s">
        <v>1130</v>
      </c>
      <c r="AL557" s="7">
        <v>9476</v>
      </c>
      <c r="AM557" s="255">
        <v>10744</v>
      </c>
      <c r="AN557" s="258">
        <v>27</v>
      </c>
      <c r="AO557" s="306">
        <v>12</v>
      </c>
      <c r="AP557" s="306" t="str">
        <f t="shared" si="111"/>
        <v>STABLE</v>
      </c>
      <c r="AQ557" s="306"/>
      <c r="AR557" s="306"/>
      <c r="AS557" s="306"/>
      <c r="AT557" s="306"/>
      <c r="AU557" s="72" t="s">
        <v>1794</v>
      </c>
      <c r="AV557" s="310" t="s">
        <v>194</v>
      </c>
      <c r="AW557" s="304" t="s">
        <v>195</v>
      </c>
      <c r="AX557" s="311">
        <v>45079</v>
      </c>
      <c r="AY557" s="72">
        <v>36</v>
      </c>
      <c r="AZ557" s="72" t="s">
        <v>1743</v>
      </c>
      <c r="BA557" s="7" t="s">
        <v>3514</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1123</v>
      </c>
      <c r="EU557" s="7" t="s">
        <v>2871</v>
      </c>
      <c r="EV557" s="7" t="s">
        <v>1111</v>
      </c>
      <c r="EW557" s="7" t="s">
        <v>1821</v>
      </c>
      <c r="EX557" s="183" t="s">
        <v>1821</v>
      </c>
      <c r="EY557" s="313">
        <v>46179</v>
      </c>
      <c r="EZ557" s="313"/>
      <c r="FA557" s="183"/>
      <c r="FB557" s="313"/>
      <c r="FC557" s="7"/>
      <c r="FD557" s="7" t="s">
        <v>3318</v>
      </c>
      <c r="FE557" s="7">
        <f t="shared" si="114"/>
        <v>5558</v>
      </c>
      <c r="FF557" s="72">
        <f t="shared" si="115"/>
        <v>11039</v>
      </c>
      <c r="FG557" t="s">
        <v>3516</v>
      </c>
    </row>
    <row r="558" spans="1:163" ht="17.25">
      <c r="A558" s="72">
        <v>454220390</v>
      </c>
      <c r="B558" s="304" t="s">
        <v>2135</v>
      </c>
      <c r="C558" s="72"/>
      <c r="D558" s="72"/>
      <c r="E558" s="72"/>
      <c r="F558" s="72"/>
      <c r="G558" s="306"/>
      <c r="H558" s="306"/>
      <c r="I558" s="72">
        <v>3127</v>
      </c>
      <c r="J558" s="72">
        <v>1328.19</v>
      </c>
      <c r="K558" s="258">
        <f t="shared" si="119"/>
        <v>1371.19</v>
      </c>
      <c r="L558" s="258">
        <f t="shared" si="109"/>
        <v>4521.1900000000005</v>
      </c>
      <c r="M558" s="307">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8"/>
      <c r="AF558" s="309"/>
      <c r="AG558" s="7"/>
      <c r="AH558" s="72" t="s">
        <v>2198</v>
      </c>
      <c r="AI558" s="7"/>
      <c r="AJ558" s="7"/>
      <c r="AK558" s="7"/>
      <c r="AL558" s="7">
        <v>1821.19</v>
      </c>
      <c r="AM558" s="255">
        <v>10409.19</v>
      </c>
      <c r="AN558" s="258">
        <v>27</v>
      </c>
      <c r="AO558" s="306">
        <v>43</v>
      </c>
      <c r="AP558" s="306" t="str">
        <f t="shared" si="111"/>
        <v>FLOW</v>
      </c>
      <c r="AQ558" s="306"/>
      <c r="AR558" s="306"/>
      <c r="AS558" s="306"/>
      <c r="AT558" s="306"/>
      <c r="AU558" s="72" t="s">
        <v>1130</v>
      </c>
      <c r="AV558" s="310" t="s">
        <v>2279</v>
      </c>
      <c r="AW558" s="304" t="s">
        <v>93</v>
      </c>
      <c r="AX558" s="311">
        <v>44773</v>
      </c>
      <c r="AY558" s="72">
        <v>48</v>
      </c>
      <c r="AZ558" s="72" t="s">
        <v>2058</v>
      </c>
      <c r="BA558" s="7" t="s">
        <v>3513</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1127</v>
      </c>
      <c r="EU558" s="7" t="s">
        <v>2872</v>
      </c>
      <c r="EV558" s="7" t="s">
        <v>1111</v>
      </c>
      <c r="EW558" s="7" t="s">
        <v>1830</v>
      </c>
      <c r="EX558" s="183" t="s">
        <v>1891</v>
      </c>
      <c r="EY558" s="313">
        <v>46188</v>
      </c>
      <c r="EZ558" s="313"/>
      <c r="FA558" s="183"/>
      <c r="FB558" s="313"/>
      <c r="FC558" s="7"/>
      <c r="FD558" s="7" t="s">
        <v>3394</v>
      </c>
      <c r="FE558" s="7">
        <f t="shared" si="114"/>
        <v>1371.19</v>
      </c>
      <c r="FF558" s="72">
        <f t="shared" si="115"/>
        <v>4521.1900000000005</v>
      </c>
      <c r="FG558" t="s">
        <v>3517</v>
      </c>
    </row>
    <row r="559" spans="1:163" ht="17.25">
      <c r="A559" s="72">
        <v>467233620</v>
      </c>
      <c r="B559" s="304" t="s">
        <v>356</v>
      </c>
      <c r="C559" s="72"/>
      <c r="D559" s="72"/>
      <c r="E559" s="72"/>
      <c r="F559" s="72"/>
      <c r="G559" s="306"/>
      <c r="H559" s="306"/>
      <c r="I559" s="72">
        <v>1415</v>
      </c>
      <c r="J559" s="72">
        <v>2830</v>
      </c>
      <c r="K559" s="258">
        <f t="shared" si="119"/>
        <v>1499</v>
      </c>
      <c r="L559" s="258">
        <f t="shared" si="109"/>
        <v>4245</v>
      </c>
      <c r="M559" s="315">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8"/>
      <c r="AF559" s="309" t="s">
        <v>1130</v>
      </c>
      <c r="AG559" s="7" t="s">
        <v>1130</v>
      </c>
      <c r="AH559" s="72" t="s">
        <v>349</v>
      </c>
      <c r="AI559" s="7" t="s">
        <v>1130</v>
      </c>
      <c r="AJ559" s="7" t="s">
        <v>1130</v>
      </c>
      <c r="AK559" s="7" t="s">
        <v>1130</v>
      </c>
      <c r="AL559" s="7">
        <v>4264</v>
      </c>
      <c r="AM559" s="255">
        <v>10383</v>
      </c>
      <c r="AN559" s="258">
        <v>56</v>
      </c>
      <c r="AO559" s="306">
        <v>72</v>
      </c>
      <c r="AP559" s="306" t="str">
        <f t="shared" si="111"/>
        <v>FLOW</v>
      </c>
      <c r="AQ559" s="306"/>
      <c r="AR559" s="306"/>
      <c r="AS559" s="306"/>
      <c r="AT559" s="306"/>
      <c r="AU559" s="72" t="s">
        <v>1794</v>
      </c>
      <c r="AV559" s="310" t="s">
        <v>357</v>
      </c>
      <c r="AW559" s="304" t="s">
        <v>348</v>
      </c>
      <c r="AX559" s="311">
        <v>45965</v>
      </c>
      <c r="AY559" s="72">
        <v>12</v>
      </c>
      <c r="AZ559" s="72" t="s">
        <v>1743</v>
      </c>
      <c r="BA559" s="7" t="s">
        <v>3513</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1127</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3516</v>
      </c>
    </row>
    <row r="560" spans="1:163" ht="17.25">
      <c r="A560" s="72">
        <v>461449931</v>
      </c>
      <c r="B560" s="304" t="s">
        <v>2155</v>
      </c>
      <c r="C560" s="72"/>
      <c r="D560" s="72"/>
      <c r="E560" s="72"/>
      <c r="F560" s="72"/>
      <c r="G560" s="306"/>
      <c r="H560" s="306"/>
      <c r="I560" s="72">
        <v>3462</v>
      </c>
      <c r="J560" s="72">
        <v>3457</v>
      </c>
      <c r="K560" s="258">
        <f t="shared" si="119"/>
        <v>3508</v>
      </c>
      <c r="L560" s="258">
        <f t="shared" si="109"/>
        <v>7040</v>
      </c>
      <c r="M560" s="307">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23</v>
      </c>
      <c r="AD560" s="72" t="s">
        <v>3020</v>
      </c>
      <c r="AE560" s="308"/>
      <c r="AF560" s="309"/>
      <c r="AG560" s="7"/>
      <c r="AH560" s="72" t="s">
        <v>781</v>
      </c>
      <c r="AI560" s="7"/>
      <c r="AJ560" s="7"/>
      <c r="AK560" s="7"/>
      <c r="AL560" s="7">
        <v>4814</v>
      </c>
      <c r="AM560" s="255">
        <v>10084.73</v>
      </c>
      <c r="AN560" s="258">
        <v>27</v>
      </c>
      <c r="AO560" s="306">
        <v>43</v>
      </c>
      <c r="AP560" s="306" t="str">
        <f t="shared" si="111"/>
        <v>FLOW</v>
      </c>
      <c r="AQ560" s="306"/>
      <c r="AR560" s="306"/>
      <c r="AS560" s="306"/>
      <c r="AT560" s="306"/>
      <c r="AU560" s="72" t="s">
        <v>1130</v>
      </c>
      <c r="AV560" s="310" t="s">
        <v>2298</v>
      </c>
      <c r="AW560" s="304" t="s">
        <v>111</v>
      </c>
      <c r="AX560" s="311">
        <v>45300</v>
      </c>
      <c r="AY560" s="72">
        <v>30</v>
      </c>
      <c r="AZ560" s="72" t="s">
        <v>2058</v>
      </c>
      <c r="BA560" s="7" t="s">
        <v>3513</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1117</v>
      </c>
      <c r="EU560" s="7" t="s">
        <v>2873</v>
      </c>
      <c r="EV560" s="7" t="s">
        <v>1111</v>
      </c>
      <c r="EW560" s="7" t="s">
        <v>1802</v>
      </c>
      <c r="EX560" s="183" t="s">
        <v>1885</v>
      </c>
      <c r="EY560" s="313">
        <v>46184</v>
      </c>
      <c r="EZ560" s="313"/>
      <c r="FA560" s="183"/>
      <c r="FB560" s="313"/>
      <c r="FC560" s="7"/>
      <c r="FD560" s="7" t="s">
        <v>3343</v>
      </c>
      <c r="FE560" s="7">
        <f t="shared" si="114"/>
        <v>3508</v>
      </c>
      <c r="FF560" s="72">
        <f t="shared" si="115"/>
        <v>7040</v>
      </c>
      <c r="FG560" t="s">
        <v>3516</v>
      </c>
    </row>
    <row r="561" spans="1:163" ht="17.25">
      <c r="A561" s="72">
        <v>454109710</v>
      </c>
      <c r="B561" s="304" t="s">
        <v>954</v>
      </c>
      <c r="C561" s="72"/>
      <c r="D561" s="72"/>
      <c r="E561" s="72"/>
      <c r="F561" s="72"/>
      <c r="G561" s="306"/>
      <c r="H561" s="306"/>
      <c r="I561" s="72">
        <v>2619</v>
      </c>
      <c r="J561" s="72">
        <v>5217</v>
      </c>
      <c r="K561" s="258">
        <f t="shared" si="119"/>
        <v>2727</v>
      </c>
      <c r="L561" s="258">
        <f t="shared" si="109"/>
        <v>8051</v>
      </c>
      <c r="M561" s="315">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3505</v>
      </c>
      <c r="AC561" s="72">
        <v>28</v>
      </c>
      <c r="AD561" s="72" t="s">
        <v>3020</v>
      </c>
      <c r="AE561" s="308"/>
      <c r="AF561" s="309" t="s">
        <v>1130</v>
      </c>
      <c r="AG561" s="7" t="s">
        <v>1130</v>
      </c>
      <c r="AH561" s="72" t="s">
        <v>828</v>
      </c>
      <c r="AI561" s="7" t="s">
        <v>1130</v>
      </c>
      <c r="AJ561" s="7" t="s">
        <v>1130</v>
      </c>
      <c r="AK561" s="7" t="s">
        <v>1130</v>
      </c>
      <c r="AL561" s="7">
        <v>11578</v>
      </c>
      <c r="AM561" s="255">
        <v>10061.870000000001</v>
      </c>
      <c r="AN561" s="258">
        <v>57</v>
      </c>
      <c r="AO561" s="306">
        <v>73</v>
      </c>
      <c r="AP561" s="306" t="str">
        <f t="shared" si="111"/>
        <v>FLOW</v>
      </c>
      <c r="AQ561" s="306"/>
      <c r="AR561" s="306"/>
      <c r="AS561" s="306"/>
      <c r="AT561" s="306"/>
      <c r="AU561" s="72" t="s">
        <v>944</v>
      </c>
      <c r="AV561" s="310" t="s">
        <v>1023</v>
      </c>
      <c r="AW561" s="304" t="s">
        <v>60</v>
      </c>
      <c r="AX561" s="311">
        <v>44762</v>
      </c>
      <c r="AY561" s="72">
        <v>48</v>
      </c>
      <c r="AZ561" s="72" t="s">
        <v>1743</v>
      </c>
      <c r="BA561" s="7" t="s">
        <v>3513</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1117</v>
      </c>
      <c r="EU561" s="7" t="s">
        <v>2874</v>
      </c>
      <c r="EV561" s="7" t="s">
        <v>1111</v>
      </c>
      <c r="EW561" s="7" t="s">
        <v>1802</v>
      </c>
      <c r="EX561" s="183" t="s">
        <v>1838</v>
      </c>
      <c r="EY561" s="313">
        <v>46178</v>
      </c>
      <c r="EZ561" s="313"/>
      <c r="FA561" s="183"/>
      <c r="FB561" s="313"/>
      <c r="FC561" s="7"/>
      <c r="FD561" s="7" t="s">
        <v>3044</v>
      </c>
      <c r="FE561" s="7">
        <f t="shared" si="114"/>
        <v>2727</v>
      </c>
      <c r="FF561" s="72">
        <f t="shared" si="115"/>
        <v>8051</v>
      </c>
      <c r="FG561" t="s">
        <v>3516</v>
      </c>
    </row>
    <row r="562" spans="1:163" ht="17.25">
      <c r="A562" s="72">
        <v>458642653</v>
      </c>
      <c r="B562" s="304" t="s">
        <v>1447</v>
      </c>
      <c r="C562" s="72" t="s">
        <v>1776</v>
      </c>
      <c r="D562" s="72" t="s">
        <v>2348</v>
      </c>
      <c r="E562" s="72">
        <v>3453</v>
      </c>
      <c r="F562" s="72"/>
      <c r="G562" s="306"/>
      <c r="H562" s="306"/>
      <c r="I562" s="72">
        <v>3450</v>
      </c>
      <c r="J562" s="72">
        <v>3472</v>
      </c>
      <c r="K562" s="258">
        <f t="shared" si="119"/>
        <v>142</v>
      </c>
      <c r="L562" s="258">
        <f t="shared" si="109"/>
        <v>3622</v>
      </c>
      <c r="M562" s="315">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8"/>
      <c r="AF562" s="309" t="s">
        <v>1130</v>
      </c>
      <c r="AG562" s="7" t="s">
        <v>1130</v>
      </c>
      <c r="AH562" s="72" t="s">
        <v>767</v>
      </c>
      <c r="AI562" s="7" t="s">
        <v>1130</v>
      </c>
      <c r="AJ562" s="7" t="s">
        <v>1130</v>
      </c>
      <c r="AK562" s="7" t="s">
        <v>1130</v>
      </c>
      <c r="AL562" s="7">
        <v>9883</v>
      </c>
      <c r="AM562" s="255">
        <v>10010</v>
      </c>
      <c r="AN562" s="258">
        <v>57</v>
      </c>
      <c r="AO562" s="306">
        <v>43</v>
      </c>
      <c r="AP562" s="306" t="str">
        <f t="shared" si="111"/>
        <v>STABLE</v>
      </c>
      <c r="AQ562" s="306"/>
      <c r="AR562" s="306"/>
      <c r="AS562" s="306"/>
      <c r="AT562" s="306"/>
      <c r="AU562" s="72" t="s">
        <v>1794</v>
      </c>
      <c r="AV562" s="310" t="s">
        <v>1448</v>
      </c>
      <c r="AW562" s="304" t="s">
        <v>523</v>
      </c>
      <c r="AX562" s="311">
        <v>45098</v>
      </c>
      <c r="AY562" s="72">
        <v>36</v>
      </c>
      <c r="AZ562" s="72" t="s">
        <v>1743</v>
      </c>
      <c r="BA562" s="7" t="s">
        <v>3513</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1119</v>
      </c>
      <c r="EU562" s="7" t="s">
        <v>2875</v>
      </c>
      <c r="EV562" s="7" t="s">
        <v>1111</v>
      </c>
      <c r="EW562" s="7" t="s">
        <v>1807</v>
      </c>
      <c r="EX562" s="183" t="s">
        <v>1819</v>
      </c>
      <c r="EY562" s="313">
        <v>46193</v>
      </c>
      <c r="EZ562" s="313"/>
      <c r="FA562" s="183"/>
      <c r="FB562" s="313"/>
      <c r="FC562" s="7"/>
      <c r="FD562" s="7" t="s">
        <v>3201</v>
      </c>
      <c r="FE562" s="7">
        <f t="shared" si="114"/>
        <v>142</v>
      </c>
      <c r="FF562" s="72">
        <f t="shared" si="115"/>
        <v>7075</v>
      </c>
      <c r="FG562" t="s">
        <v>3517</v>
      </c>
    </row>
    <row r="563" spans="1:163" ht="17.25">
      <c r="A563" s="72">
        <v>458483656</v>
      </c>
      <c r="B563" s="304" t="s">
        <v>1377</v>
      </c>
      <c r="C563" s="72" t="s">
        <v>1776</v>
      </c>
      <c r="D563" s="72" t="s">
        <v>3536</v>
      </c>
      <c r="E563" s="72">
        <v>11929</v>
      </c>
      <c r="F563" s="72"/>
      <c r="G563" s="306"/>
      <c r="H563" s="306" t="s">
        <v>1142</v>
      </c>
      <c r="I563" s="72">
        <v>3443</v>
      </c>
      <c r="J563" s="72">
        <v>6886</v>
      </c>
      <c r="K563" s="258">
        <f t="shared" si="119"/>
        <v>3564</v>
      </c>
      <c r="L563" s="258">
        <f t="shared" si="109"/>
        <v>-1350</v>
      </c>
      <c r="M563" s="315">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3510</v>
      </c>
      <c r="AC563" s="72"/>
      <c r="AD563" s="72" t="s">
        <v>3022</v>
      </c>
      <c r="AE563" s="308"/>
      <c r="AF563" s="309" t="s">
        <v>1130</v>
      </c>
      <c r="AG563" s="7" t="s">
        <v>1130</v>
      </c>
      <c r="AH563" s="72" t="s">
        <v>326</v>
      </c>
      <c r="AI563" s="7" t="s">
        <v>1130</v>
      </c>
      <c r="AJ563" s="7" t="s">
        <v>1130</v>
      </c>
      <c r="AK563" s="7" t="s">
        <v>1130</v>
      </c>
      <c r="AL563" s="7">
        <v>7907</v>
      </c>
      <c r="AM563" s="255">
        <v>9951.48</v>
      </c>
      <c r="AN563" s="258">
        <v>57</v>
      </c>
      <c r="AO563" s="306">
        <v>73</v>
      </c>
      <c r="AP563" s="306" t="str">
        <f t="shared" si="111"/>
        <v>FLOW</v>
      </c>
      <c r="AQ563" s="306"/>
      <c r="AR563" s="306"/>
      <c r="AS563" s="306"/>
      <c r="AT563" s="306"/>
      <c r="AU563" s="72" t="s">
        <v>1794</v>
      </c>
      <c r="AV563" s="310" t="s">
        <v>1378</v>
      </c>
      <c r="AW563" s="304" t="s">
        <v>99</v>
      </c>
      <c r="AX563" s="311">
        <v>45086</v>
      </c>
      <c r="AY563" s="72">
        <v>36</v>
      </c>
      <c r="AZ563" s="72" t="s">
        <v>1743</v>
      </c>
      <c r="BA563" s="7" t="s">
        <v>3514</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1125</v>
      </c>
      <c r="EU563" s="7" t="s">
        <v>2876</v>
      </c>
      <c r="EV563" s="7" t="s">
        <v>1111</v>
      </c>
      <c r="EW563" s="7" t="s">
        <v>1804</v>
      </c>
      <c r="EX563" s="183" t="s">
        <v>1937</v>
      </c>
      <c r="EY563" s="313">
        <v>46178</v>
      </c>
      <c r="EZ563" s="313"/>
      <c r="FA563" s="183"/>
      <c r="FB563" s="313"/>
      <c r="FC563" s="7" t="s">
        <v>3624</v>
      </c>
      <c r="FD563" s="7" t="s">
        <v>3420</v>
      </c>
      <c r="FE563" s="7">
        <f t="shared" si="114"/>
        <v>3564</v>
      </c>
      <c r="FF563" s="72">
        <f t="shared" si="115"/>
        <v>10579</v>
      </c>
      <c r="FG563" t="s">
        <v>3516</v>
      </c>
    </row>
    <row r="564" spans="1:163" ht="17.25">
      <c r="A564" s="72">
        <v>458618433</v>
      </c>
      <c r="B564" s="304" t="s">
        <v>1584</v>
      </c>
      <c r="C564" s="72"/>
      <c r="D564" s="72"/>
      <c r="E564" s="72"/>
      <c r="F564" s="72"/>
      <c r="G564" s="306"/>
      <c r="H564" s="306"/>
      <c r="I564" s="72">
        <v>3399</v>
      </c>
      <c r="J564" s="72">
        <v>6798</v>
      </c>
      <c r="K564" s="258">
        <f t="shared" si="119"/>
        <v>3505</v>
      </c>
      <c r="L564" s="258">
        <f t="shared" si="109"/>
        <v>10425</v>
      </c>
      <c r="M564" s="315">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8"/>
      <c r="AF564" s="309" t="s">
        <v>1130</v>
      </c>
      <c r="AG564" s="7" t="s">
        <v>1130</v>
      </c>
      <c r="AH564" s="72" t="s">
        <v>1755</v>
      </c>
      <c r="AI564" s="7" t="s">
        <v>1130</v>
      </c>
      <c r="AJ564" s="7" t="s">
        <v>1130</v>
      </c>
      <c r="AK564" s="7" t="s">
        <v>1130</v>
      </c>
      <c r="AL564" s="7">
        <v>6904</v>
      </c>
      <c r="AM564" s="255">
        <v>9840.25</v>
      </c>
      <c r="AN564" s="258">
        <v>57</v>
      </c>
      <c r="AO564" s="306">
        <v>73</v>
      </c>
      <c r="AP564" s="306" t="str">
        <f t="shared" si="111"/>
        <v>FLOW</v>
      </c>
      <c r="AQ564" s="306"/>
      <c r="AR564" s="306"/>
      <c r="AS564" s="306"/>
      <c r="AT564" s="306"/>
      <c r="AU564" s="72" t="s">
        <v>1794</v>
      </c>
      <c r="AV564" s="310" t="s">
        <v>1692</v>
      </c>
      <c r="AW564" s="304" t="s">
        <v>130</v>
      </c>
      <c r="AX564" s="311">
        <v>45096</v>
      </c>
      <c r="AY564" s="72">
        <v>36</v>
      </c>
      <c r="AZ564" s="72" t="s">
        <v>1743</v>
      </c>
      <c r="BA564" s="7" t="s">
        <v>3514</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1118</v>
      </c>
      <c r="EU564" s="7" t="s">
        <v>2877</v>
      </c>
      <c r="EV564" s="7" t="s">
        <v>1111</v>
      </c>
      <c r="EW564" s="7" t="s">
        <v>1809</v>
      </c>
      <c r="EX564" s="183" t="s">
        <v>1961</v>
      </c>
      <c r="EY564" s="313">
        <v>46178</v>
      </c>
      <c r="EZ564" s="313"/>
      <c r="FA564" s="183"/>
      <c r="FB564" s="313"/>
      <c r="FC564" s="7"/>
      <c r="FD564" s="7" t="s">
        <v>3421</v>
      </c>
      <c r="FE564" s="7">
        <f t="shared" si="114"/>
        <v>3505</v>
      </c>
      <c r="FF564" s="72">
        <f t="shared" si="115"/>
        <v>10425</v>
      </c>
      <c r="FG564" t="s">
        <v>3516</v>
      </c>
    </row>
    <row r="565" spans="1:163" ht="17.25">
      <c r="A565" s="72">
        <v>458385778</v>
      </c>
      <c r="B565" s="304" t="s">
        <v>1585</v>
      </c>
      <c r="C565" s="72"/>
      <c r="D565" s="72"/>
      <c r="E565" s="72"/>
      <c r="F565" s="72"/>
      <c r="G565" s="306"/>
      <c r="H565" s="306"/>
      <c r="I565" s="72">
        <v>3199</v>
      </c>
      <c r="J565" s="72">
        <v>6281</v>
      </c>
      <c r="K565" s="258">
        <f t="shared" si="119"/>
        <v>3292</v>
      </c>
      <c r="L565" s="258">
        <f t="shared" si="109"/>
        <v>9802</v>
      </c>
      <c r="M565" s="315">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8"/>
      <c r="AF565" s="309" t="s">
        <v>1130</v>
      </c>
      <c r="AG565" s="7" t="s">
        <v>1130</v>
      </c>
      <c r="AH565" s="72" t="s">
        <v>567</v>
      </c>
      <c r="AI565" s="7" t="s">
        <v>1130</v>
      </c>
      <c r="AJ565" s="7" t="s">
        <v>1130</v>
      </c>
      <c r="AK565" s="7" t="s">
        <v>1130</v>
      </c>
      <c r="AL565" s="7">
        <v>6491</v>
      </c>
      <c r="AM565" s="255">
        <v>9262</v>
      </c>
      <c r="AN565" s="258">
        <v>57</v>
      </c>
      <c r="AO565" s="306">
        <v>73</v>
      </c>
      <c r="AP565" s="306" t="str">
        <f t="shared" si="111"/>
        <v>FLOW</v>
      </c>
      <c r="AQ565" s="306"/>
      <c r="AR565" s="306"/>
      <c r="AS565" s="306"/>
      <c r="AT565" s="306"/>
      <c r="AU565" s="72" t="s">
        <v>1794</v>
      </c>
      <c r="AV565" s="310" t="s">
        <v>1693</v>
      </c>
      <c r="AW565" s="304" t="s">
        <v>54</v>
      </c>
      <c r="AX565" s="311">
        <v>45080</v>
      </c>
      <c r="AY565" s="72">
        <v>36</v>
      </c>
      <c r="AZ565" s="72" t="s">
        <v>1743</v>
      </c>
      <c r="BA565" s="7" t="s">
        <v>3513</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1127</v>
      </c>
      <c r="EU565" s="7" t="s">
        <v>2878</v>
      </c>
      <c r="EV565" s="7" t="s">
        <v>1111</v>
      </c>
      <c r="EW565" s="7" t="s">
        <v>1807</v>
      </c>
      <c r="EX565" s="183" t="s">
        <v>2015</v>
      </c>
      <c r="EY565" s="313">
        <v>46178</v>
      </c>
      <c r="EZ565" s="313"/>
      <c r="FA565" s="183"/>
      <c r="FB565" s="313"/>
      <c r="FC565" s="7"/>
      <c r="FD565" s="7" t="s">
        <v>3422</v>
      </c>
      <c r="FE565" s="7">
        <f t="shared" si="114"/>
        <v>3292</v>
      </c>
      <c r="FF565" s="72">
        <f t="shared" si="115"/>
        <v>9802</v>
      </c>
      <c r="FG565" t="s">
        <v>3516</v>
      </c>
    </row>
    <row r="566" spans="1:163" ht="17.25">
      <c r="A566" s="72">
        <v>458211193</v>
      </c>
      <c r="B566" s="304" t="s">
        <v>21</v>
      </c>
      <c r="C566" s="72"/>
      <c r="D566" s="72"/>
      <c r="E566" s="72"/>
      <c r="F566" s="72"/>
      <c r="G566" s="306"/>
      <c r="H566" s="306"/>
      <c r="I566" s="72">
        <v>3228</v>
      </c>
      <c r="J566" s="72">
        <v>6160</v>
      </c>
      <c r="K566" s="258">
        <f t="shared" si="119"/>
        <v>3200</v>
      </c>
      <c r="L566" s="258">
        <f t="shared" si="109"/>
        <v>9783</v>
      </c>
      <c r="M566" s="315">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21</v>
      </c>
      <c r="AD566" s="72" t="s">
        <v>3020</v>
      </c>
      <c r="AE566" s="308"/>
      <c r="AF566" s="309" t="s">
        <v>1130</v>
      </c>
      <c r="AG566" s="7" t="s">
        <v>1130</v>
      </c>
      <c r="AH566" s="72" t="s">
        <v>22</v>
      </c>
      <c r="AI566" s="7" t="s">
        <v>1130</v>
      </c>
      <c r="AJ566" s="7" t="s">
        <v>1130</v>
      </c>
      <c r="AK566" s="7" t="s">
        <v>1130</v>
      </c>
      <c r="AL566" s="7">
        <v>10928</v>
      </c>
      <c r="AM566" s="255">
        <v>9219</v>
      </c>
      <c r="AN566" s="258">
        <v>57</v>
      </c>
      <c r="AO566" s="306">
        <v>73</v>
      </c>
      <c r="AP566" s="306" t="str">
        <f t="shared" si="111"/>
        <v>FLOW</v>
      </c>
      <c r="AQ566" s="306"/>
      <c r="AR566" s="306"/>
      <c r="AS566" s="306"/>
      <c r="AT566" s="306"/>
      <c r="AU566" s="72" t="s">
        <v>1794</v>
      </c>
      <c r="AV566" s="310" t="s">
        <v>24</v>
      </c>
      <c r="AW566" s="304" t="s">
        <v>25</v>
      </c>
      <c r="AX566" s="311">
        <v>45068</v>
      </c>
      <c r="AY566" s="72">
        <v>36</v>
      </c>
      <c r="AZ566" s="72" t="s">
        <v>1743</v>
      </c>
      <c r="BA566" s="7" t="s">
        <v>3514</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1115</v>
      </c>
      <c r="EU566" s="7" t="s">
        <v>2879</v>
      </c>
      <c r="EV566" s="7" t="s">
        <v>1111</v>
      </c>
      <c r="EW566" s="7" t="s">
        <v>1807</v>
      </c>
      <c r="EX566" s="183" t="s">
        <v>2016</v>
      </c>
      <c r="EY566" s="313">
        <v>46183</v>
      </c>
      <c r="EZ566" s="313"/>
      <c r="FA566" s="183"/>
      <c r="FB566" s="313"/>
      <c r="FC566" s="7"/>
      <c r="FD566" s="7" t="s">
        <v>3327</v>
      </c>
      <c r="FE566" s="7">
        <f t="shared" si="114"/>
        <v>3200</v>
      </c>
      <c r="FF566" s="72">
        <f t="shared" si="115"/>
        <v>9783</v>
      </c>
      <c r="FG566" t="s">
        <v>3516</v>
      </c>
    </row>
    <row r="567" spans="1:163" ht="17.25">
      <c r="A567" s="72">
        <v>462843811</v>
      </c>
      <c r="B567" s="304" t="s">
        <v>1586</v>
      </c>
      <c r="C567" s="72"/>
      <c r="D567" s="72"/>
      <c r="E567" s="72"/>
      <c r="F567" s="72"/>
      <c r="G567" s="306"/>
      <c r="H567" s="306"/>
      <c r="I567" s="72">
        <v>4000</v>
      </c>
      <c r="J567" s="72">
        <v>9231</v>
      </c>
      <c r="K567" s="258">
        <f t="shared" si="119"/>
        <v>1703</v>
      </c>
      <c r="L567" s="258">
        <f t="shared" si="109"/>
        <v>13856</v>
      </c>
      <c r="M567" s="315">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8"/>
      <c r="AF567" s="309" t="s">
        <v>1130</v>
      </c>
      <c r="AG567" s="7" t="s">
        <v>1130</v>
      </c>
      <c r="AH567" s="72" t="s">
        <v>698</v>
      </c>
      <c r="AI567" s="7" t="s">
        <v>1130</v>
      </c>
      <c r="AJ567" s="7" t="s">
        <v>1130</v>
      </c>
      <c r="AK567" s="7" t="s">
        <v>1130</v>
      </c>
      <c r="AL567" s="7">
        <v>12853</v>
      </c>
      <c r="AM567" s="255">
        <v>9034</v>
      </c>
      <c r="AN567" s="258">
        <v>88</v>
      </c>
      <c r="AO567" s="306">
        <v>104</v>
      </c>
      <c r="AP567" s="306" t="str">
        <f t="shared" si="111"/>
        <v>FLOW</v>
      </c>
      <c r="AQ567" s="306"/>
      <c r="AR567" s="306"/>
      <c r="AS567" s="306"/>
      <c r="AT567" s="306"/>
      <c r="AU567" s="72" t="s">
        <v>944</v>
      </c>
      <c r="AV567" s="310"/>
      <c r="AW567" s="304" t="s">
        <v>401</v>
      </c>
      <c r="AX567" s="311">
        <v>45421</v>
      </c>
      <c r="AY567" s="72">
        <v>24</v>
      </c>
      <c r="AZ567" s="72" t="s">
        <v>1743</v>
      </c>
      <c r="BA567" s="7" t="s">
        <v>3513</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1128</v>
      </c>
      <c r="EU567" s="7" t="s">
        <v>2880</v>
      </c>
      <c r="EV567" s="7" t="s">
        <v>1111</v>
      </c>
      <c r="EW567" s="7" t="s">
        <v>1809</v>
      </c>
      <c r="EX567" s="183" t="s">
        <v>2017</v>
      </c>
      <c r="EY567" s="313">
        <v>46176</v>
      </c>
      <c r="EZ567" s="313"/>
      <c r="FA567" s="183"/>
      <c r="FB567" s="313"/>
      <c r="FC567" s="7" t="s">
        <v>3624</v>
      </c>
      <c r="FD567" s="7" t="s">
        <v>3423</v>
      </c>
      <c r="FE567" s="7">
        <f t="shared" si="114"/>
        <v>1703</v>
      </c>
      <c r="FF567" s="72">
        <f t="shared" si="115"/>
        <v>13856</v>
      </c>
      <c r="FG567" t="s">
        <v>3516</v>
      </c>
    </row>
    <row r="568" spans="1:163" ht="17.25">
      <c r="A568" s="72">
        <v>458849195</v>
      </c>
      <c r="B568" s="304" t="s">
        <v>2080</v>
      </c>
      <c r="C568" s="72" t="s">
        <v>1776</v>
      </c>
      <c r="D568" s="72" t="s">
        <v>3018</v>
      </c>
      <c r="E568" s="72">
        <v>3500</v>
      </c>
      <c r="F568" s="72"/>
      <c r="G568" s="306"/>
      <c r="H568" s="306"/>
      <c r="I568" s="72">
        <v>3280</v>
      </c>
      <c r="J568" s="72">
        <v>2601</v>
      </c>
      <c r="K568" s="258">
        <f t="shared" si="119"/>
        <v>2666</v>
      </c>
      <c r="L568" s="258">
        <f t="shared" si="109"/>
        <v>2456</v>
      </c>
      <c r="M568" s="307">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8"/>
      <c r="AF568" s="309"/>
      <c r="AG568" s="7"/>
      <c r="AH568" s="72" t="s">
        <v>203</v>
      </c>
      <c r="AI568" s="7"/>
      <c r="AJ568" s="7"/>
      <c r="AK568" s="7"/>
      <c r="AL568" s="7">
        <v>6716</v>
      </c>
      <c r="AM568" s="255">
        <v>8983.66</v>
      </c>
      <c r="AN568" s="258">
        <v>27</v>
      </c>
      <c r="AO568" s="306">
        <v>12</v>
      </c>
      <c r="AP568" s="306" t="str">
        <f t="shared" si="111"/>
        <v>STABLE</v>
      </c>
      <c r="AQ568" s="306"/>
      <c r="AR568" s="306"/>
      <c r="AS568" s="306"/>
      <c r="AT568" s="306"/>
      <c r="AU568" s="72" t="s">
        <v>1130</v>
      </c>
      <c r="AV568" s="310" t="s">
        <v>2226</v>
      </c>
      <c r="AW568" s="304" t="s">
        <v>102</v>
      </c>
      <c r="AX568" s="311">
        <v>45113</v>
      </c>
      <c r="AY568" s="72">
        <v>36</v>
      </c>
      <c r="AZ568" s="72" t="s">
        <v>2058</v>
      </c>
      <c r="BA568" s="7" t="s">
        <v>3513</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1124</v>
      </c>
      <c r="EU568" s="7" t="s">
        <v>2881</v>
      </c>
      <c r="EV568" s="7" t="s">
        <v>1111</v>
      </c>
      <c r="EW568" s="7" t="s">
        <v>1851</v>
      </c>
      <c r="EX568" s="183" t="s">
        <v>3605</v>
      </c>
      <c r="EY568" s="313">
        <v>46185</v>
      </c>
      <c r="EZ568" s="313"/>
      <c r="FA568" s="183"/>
      <c r="FB568" s="313"/>
      <c r="FC568" s="7"/>
      <c r="FD568" s="7" t="s">
        <v>3318</v>
      </c>
      <c r="FE568" s="7">
        <f t="shared" si="114"/>
        <v>2666</v>
      </c>
      <c r="FF568" s="72">
        <f t="shared" si="115"/>
        <v>5956</v>
      </c>
      <c r="FG568" t="s">
        <v>3516</v>
      </c>
    </row>
    <row r="569" spans="1:163" ht="17.25">
      <c r="A569" s="72">
        <v>462126435</v>
      </c>
      <c r="B569" s="304" t="s">
        <v>88</v>
      </c>
      <c r="C569" s="72"/>
      <c r="D569" s="72"/>
      <c r="E569" s="72"/>
      <c r="F569" s="72"/>
      <c r="G569" s="306"/>
      <c r="H569" s="306"/>
      <c r="I569" s="72">
        <v>4545</v>
      </c>
      <c r="J569" s="72">
        <v>9090</v>
      </c>
      <c r="K569" s="258">
        <f t="shared" si="119"/>
        <v>-4064</v>
      </c>
      <c r="L569" s="258">
        <f t="shared" si="109"/>
        <v>14286</v>
      </c>
      <c r="M569" s="315">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8"/>
      <c r="AF569" s="309" t="s">
        <v>1798</v>
      </c>
      <c r="AG569" s="7" t="s">
        <v>1130</v>
      </c>
      <c r="AH569" s="72" t="s">
        <v>89</v>
      </c>
      <c r="AI569" s="7" t="s">
        <v>1130</v>
      </c>
      <c r="AJ569" s="7" t="s">
        <v>1130</v>
      </c>
      <c r="AK569" s="7" t="s">
        <v>1130</v>
      </c>
      <c r="AL569" s="7">
        <v>11821</v>
      </c>
      <c r="AM569" s="255">
        <v>8842</v>
      </c>
      <c r="AN569" s="258">
        <v>116</v>
      </c>
      <c r="AO569" s="306">
        <v>132</v>
      </c>
      <c r="AP569" s="306" t="str">
        <f t="shared" si="111"/>
        <v>FLOW</v>
      </c>
      <c r="AQ569" s="306"/>
      <c r="AR569" s="306"/>
      <c r="AS569" s="306"/>
      <c r="AT569" s="306"/>
      <c r="AU569" s="72" t="s">
        <v>944</v>
      </c>
      <c r="AV569" s="310" t="s">
        <v>90</v>
      </c>
      <c r="AW569" s="304" t="s">
        <v>91</v>
      </c>
      <c r="AX569" s="311">
        <v>45356</v>
      </c>
      <c r="AY569" s="72">
        <v>24</v>
      </c>
      <c r="AZ569" s="72" t="s">
        <v>1743</v>
      </c>
      <c r="BA569" s="7" t="s">
        <v>3513</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1120</v>
      </c>
      <c r="EU569" s="7" t="s">
        <v>2882</v>
      </c>
      <c r="EV569" s="7" t="s">
        <v>1111</v>
      </c>
      <c r="EW569" s="7" t="s">
        <v>1830</v>
      </c>
      <c r="EX569" s="183" t="s">
        <v>1954</v>
      </c>
      <c r="EY569" s="313">
        <v>46181</v>
      </c>
      <c r="EZ569" s="313"/>
      <c r="FA569" s="183"/>
      <c r="FB569" s="313"/>
      <c r="FC569" s="7"/>
      <c r="FD569" s="7" t="s">
        <v>3424</v>
      </c>
      <c r="FE569" s="7">
        <f t="shared" si="114"/>
        <v>-4064</v>
      </c>
      <c r="FF569" s="72">
        <f t="shared" si="115"/>
        <v>14286</v>
      </c>
      <c r="FG569" t="s">
        <v>3516</v>
      </c>
    </row>
    <row r="570" spans="1:163" ht="17.25">
      <c r="A570" s="72">
        <v>458203657</v>
      </c>
      <c r="B570" s="304" t="s">
        <v>1339</v>
      </c>
      <c r="C570" s="72"/>
      <c r="D570" s="72"/>
      <c r="E570" s="72"/>
      <c r="F570" s="72"/>
      <c r="G570" s="306"/>
      <c r="H570" s="306"/>
      <c r="I570" s="72">
        <v>3038</v>
      </c>
      <c r="J570" s="72">
        <v>6076</v>
      </c>
      <c r="K570" s="258">
        <f t="shared" si="119"/>
        <v>3093</v>
      </c>
      <c r="L570" s="258">
        <f t="shared" si="109"/>
        <v>9278</v>
      </c>
      <c r="M570" s="315">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8"/>
      <c r="AF570" s="309" t="s">
        <v>1130</v>
      </c>
      <c r="AG570" s="7" t="s">
        <v>1130</v>
      </c>
      <c r="AH570" s="72" t="s">
        <v>1100</v>
      </c>
      <c r="AI570" s="7" t="s">
        <v>1130</v>
      </c>
      <c r="AJ570" s="7" t="s">
        <v>1130</v>
      </c>
      <c r="AK570" s="7" t="s">
        <v>1130</v>
      </c>
      <c r="AL570" s="7">
        <v>7031</v>
      </c>
      <c r="AM570" s="255">
        <v>8792</v>
      </c>
      <c r="AN570" s="258">
        <v>57</v>
      </c>
      <c r="AO570" s="306">
        <v>73</v>
      </c>
      <c r="AP570" s="306" t="str">
        <f t="shared" si="111"/>
        <v>FLOW</v>
      </c>
      <c r="AQ570" s="306"/>
      <c r="AR570" s="306"/>
      <c r="AS570" s="306"/>
      <c r="AT570" s="306"/>
      <c r="AU570" s="72" t="s">
        <v>1794</v>
      </c>
      <c r="AV570" s="310" t="s">
        <v>1340</v>
      </c>
      <c r="AW570" s="304" t="s">
        <v>25</v>
      </c>
      <c r="AX570" s="311">
        <v>45068</v>
      </c>
      <c r="AY570" s="72">
        <v>36</v>
      </c>
      <c r="AZ570" s="72" t="s">
        <v>1743</v>
      </c>
      <c r="BA570" s="7" t="s">
        <v>3514</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1115</v>
      </c>
      <c r="EU570" s="7" t="s">
        <v>2883</v>
      </c>
      <c r="EV570" s="7" t="s">
        <v>1111</v>
      </c>
      <c r="EW570" s="7" t="s">
        <v>1830</v>
      </c>
      <c r="EX570" s="183" t="s">
        <v>1898</v>
      </c>
      <c r="EY570" s="313">
        <v>46175</v>
      </c>
      <c r="EZ570" s="313"/>
      <c r="FA570" s="183"/>
      <c r="FB570" s="313"/>
      <c r="FC570" s="7" t="s">
        <v>3623</v>
      </c>
      <c r="FD570" s="7" t="s">
        <v>3425</v>
      </c>
      <c r="FE570" s="7">
        <f t="shared" si="114"/>
        <v>3093</v>
      </c>
      <c r="FF570" s="72">
        <f t="shared" si="115"/>
        <v>9278</v>
      </c>
      <c r="FG570" t="s">
        <v>3516</v>
      </c>
    </row>
    <row r="571" spans="1:163" ht="17.25">
      <c r="A571" s="72">
        <v>129682413</v>
      </c>
      <c r="B571" s="304" t="s">
        <v>945</v>
      </c>
      <c r="C571" s="72"/>
      <c r="D571" s="72"/>
      <c r="E571" s="72"/>
      <c r="F571" s="72"/>
      <c r="G571" s="306"/>
      <c r="H571" s="306"/>
      <c r="I571" s="72">
        <v>4521</v>
      </c>
      <c r="J571" s="72">
        <v>4120</v>
      </c>
      <c r="K571" s="258">
        <f t="shared" si="119"/>
        <v>4223</v>
      </c>
      <c r="L571" s="258">
        <f t="shared" si="109"/>
        <v>8837</v>
      </c>
      <c r="M571" s="307">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8"/>
      <c r="AF571" s="309" t="s">
        <v>1130</v>
      </c>
      <c r="AG571" s="7" t="s">
        <v>1130</v>
      </c>
      <c r="AH571" s="72" t="s">
        <v>698</v>
      </c>
      <c r="AI571" s="7" t="s">
        <v>1130</v>
      </c>
      <c r="AJ571" s="7" t="s">
        <v>1130</v>
      </c>
      <c r="AK571" s="7" t="s">
        <v>1130</v>
      </c>
      <c r="AL571" s="7">
        <v>10542</v>
      </c>
      <c r="AM571" s="255">
        <v>8583.2099999999991</v>
      </c>
      <c r="AN571" s="258">
        <v>26</v>
      </c>
      <c r="AO571" s="306">
        <v>42</v>
      </c>
      <c r="AP571" s="306" t="str">
        <f t="shared" si="111"/>
        <v>FLOW</v>
      </c>
      <c r="AQ571" s="306"/>
      <c r="AR571" s="306"/>
      <c r="AS571" s="306"/>
      <c r="AT571" s="306"/>
      <c r="AU571" s="72" t="s">
        <v>1794</v>
      </c>
      <c r="AV571" s="310" t="s">
        <v>1014</v>
      </c>
      <c r="AW571" s="304" t="s">
        <v>75</v>
      </c>
      <c r="AX571" s="311">
        <v>44702</v>
      </c>
      <c r="AY571" s="72">
        <v>48</v>
      </c>
      <c r="AZ571" s="72" t="s">
        <v>1743</v>
      </c>
      <c r="BA571" s="7" t="s">
        <v>3513</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2</v>
      </c>
      <c r="ES571" s="72">
        <f t="shared" si="113"/>
        <v>1</v>
      </c>
      <c r="ET571" s="72" t="s">
        <v>1128</v>
      </c>
      <c r="EU571" s="7" t="s">
        <v>2884</v>
      </c>
      <c r="EV571" s="7" t="s">
        <v>1111</v>
      </c>
      <c r="EW571" s="7" t="s">
        <v>1807</v>
      </c>
      <c r="EX571" s="183" t="s">
        <v>2018</v>
      </c>
      <c r="EY571" s="313">
        <v>46197</v>
      </c>
      <c r="EZ571" s="313"/>
      <c r="FA571" s="183"/>
      <c r="FB571" s="313"/>
      <c r="FC571" s="7"/>
      <c r="FD571" s="7" t="s">
        <v>3426</v>
      </c>
      <c r="FE571" s="7">
        <f t="shared" si="114"/>
        <v>4223</v>
      </c>
      <c r="FF571" s="72">
        <f t="shared" si="115"/>
        <v>8837</v>
      </c>
      <c r="FG571" t="s">
        <v>3516</v>
      </c>
    </row>
    <row r="572" spans="1:163" ht="17.25">
      <c r="A572" s="72">
        <v>463865582</v>
      </c>
      <c r="B572" s="304" t="s">
        <v>702</v>
      </c>
      <c r="C572" s="72"/>
      <c r="D572" s="72"/>
      <c r="E572" s="72"/>
      <c r="F572" s="72"/>
      <c r="G572" s="306"/>
      <c r="H572" s="306"/>
      <c r="I572" s="72">
        <v>2918</v>
      </c>
      <c r="J572" s="72">
        <v>8754</v>
      </c>
      <c r="K572" s="258">
        <f t="shared" si="119"/>
        <v>-4591</v>
      </c>
      <c r="L572" s="258">
        <f t="shared" si="109"/>
        <v>13104</v>
      </c>
      <c r="M572" s="315">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3550</v>
      </c>
      <c r="AC572" s="72"/>
      <c r="AD572" s="72" t="s">
        <v>3023</v>
      </c>
      <c r="AE572" s="308"/>
      <c r="AF572" s="309" t="s">
        <v>1798</v>
      </c>
      <c r="AG572" s="7" t="s">
        <v>1130</v>
      </c>
      <c r="AH572" s="72" t="s">
        <v>698</v>
      </c>
      <c r="AI572" s="7" t="s">
        <v>1130</v>
      </c>
      <c r="AJ572" s="7" t="s">
        <v>1130</v>
      </c>
      <c r="AK572" s="7" t="s">
        <v>1130</v>
      </c>
      <c r="AL572" s="7">
        <v>15399</v>
      </c>
      <c r="AM572" s="255">
        <v>8425</v>
      </c>
      <c r="AN572" s="258">
        <v>177</v>
      </c>
      <c r="AO572" s="306">
        <v>193</v>
      </c>
      <c r="AP572" s="306" t="str">
        <f t="shared" si="111"/>
        <v>FLOW</v>
      </c>
      <c r="AQ572" s="306"/>
      <c r="AR572" s="306"/>
      <c r="AS572" s="306"/>
      <c r="AT572" s="306"/>
      <c r="AU572" s="72" t="s">
        <v>944</v>
      </c>
      <c r="AV572" s="310" t="s">
        <v>703</v>
      </c>
      <c r="AW572" s="304" t="s">
        <v>54</v>
      </c>
      <c r="AX572" s="311">
        <v>45530</v>
      </c>
      <c r="AY572" s="72">
        <v>18</v>
      </c>
      <c r="AZ572" s="72" t="s">
        <v>1743</v>
      </c>
      <c r="BA572" s="7" t="s">
        <v>3513</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4</v>
      </c>
      <c r="ES572" s="72">
        <f t="shared" si="113"/>
        <v>1</v>
      </c>
      <c r="ET572" s="72" t="s">
        <v>1128</v>
      </c>
      <c r="EU572" s="7" t="s">
        <v>2885</v>
      </c>
      <c r="EV572" s="7" t="s">
        <v>1111</v>
      </c>
      <c r="EW572" s="7" t="s">
        <v>1802</v>
      </c>
      <c r="EX572" s="183" t="s">
        <v>2019</v>
      </c>
      <c r="EY572" s="313">
        <v>46181</v>
      </c>
      <c r="EZ572" s="313"/>
      <c r="FA572" s="183"/>
      <c r="FB572" s="313"/>
      <c r="FC572" s="7"/>
      <c r="FD572" s="7" t="s">
        <v>3427</v>
      </c>
      <c r="FE572" s="7">
        <f t="shared" si="114"/>
        <v>-4591</v>
      </c>
      <c r="FF572" s="72">
        <f t="shared" si="115"/>
        <v>13104</v>
      </c>
      <c r="FG572" t="s">
        <v>3516</v>
      </c>
    </row>
    <row r="573" spans="1:163" ht="17.25">
      <c r="A573" s="314">
        <v>464666998</v>
      </c>
      <c r="B573" s="304" t="s">
        <v>1587</v>
      </c>
      <c r="C573" s="72"/>
      <c r="D573" s="72"/>
      <c r="E573" s="72"/>
      <c r="F573" s="72"/>
      <c r="G573" s="306"/>
      <c r="H573" s="306"/>
      <c r="I573" s="72">
        <v>8521</v>
      </c>
      <c r="J573" s="72">
        <v>8521</v>
      </c>
      <c r="K573" s="258">
        <f t="shared" si="119"/>
        <v>8521</v>
      </c>
      <c r="L573" s="258">
        <f t="shared" si="109"/>
        <v>17143</v>
      </c>
      <c r="M573" s="307">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8"/>
      <c r="AF573" s="309" t="s">
        <v>1130</v>
      </c>
      <c r="AG573" s="7" t="s">
        <v>1130</v>
      </c>
      <c r="AH573" s="72" t="s">
        <v>1763</v>
      </c>
      <c r="AI573" s="7" t="s">
        <v>1130</v>
      </c>
      <c r="AJ573" s="7" t="s">
        <v>1130</v>
      </c>
      <c r="AK573" s="7" t="s">
        <v>1130</v>
      </c>
      <c r="AL573" s="7">
        <v>8971</v>
      </c>
      <c r="AM573" s="255">
        <v>8420</v>
      </c>
      <c r="AN573" s="258">
        <v>27</v>
      </c>
      <c r="AO573" s="306">
        <v>43</v>
      </c>
      <c r="AP573" s="306" t="str">
        <f t="shared" si="111"/>
        <v>FLOW</v>
      </c>
      <c r="AQ573" s="306"/>
      <c r="AR573" s="306"/>
      <c r="AS573" s="306"/>
      <c r="AT573" s="306"/>
      <c r="AU573" s="72" t="s">
        <v>1794</v>
      </c>
      <c r="AV573" s="310" t="s">
        <v>1694</v>
      </c>
      <c r="AW573" s="304" t="s">
        <v>1739</v>
      </c>
      <c r="AX573" s="311">
        <v>45609</v>
      </c>
      <c r="AY573" s="72">
        <v>18</v>
      </c>
      <c r="AZ573" s="72" t="s">
        <v>1743</v>
      </c>
      <c r="BA573" s="7" t="s">
        <v>3514</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1121</v>
      </c>
      <c r="EU573" s="7" t="s">
        <v>2886</v>
      </c>
      <c r="EV573" s="7" t="s">
        <v>1111</v>
      </c>
      <c r="EW573" s="7" t="s">
        <v>1804</v>
      </c>
      <c r="EX573" s="183" t="s">
        <v>1812</v>
      </c>
      <c r="EY573" s="313">
        <v>46181</v>
      </c>
      <c r="EZ573" s="313"/>
      <c r="FA573" s="183"/>
      <c r="FB573" s="313"/>
      <c r="FC573" s="7"/>
      <c r="FD573" s="7" t="s">
        <v>3308</v>
      </c>
      <c r="FE573" s="7">
        <f t="shared" si="114"/>
        <v>8521</v>
      </c>
      <c r="FF573" s="72">
        <f t="shared" si="115"/>
        <v>17143</v>
      </c>
      <c r="FG573" t="s">
        <v>3516</v>
      </c>
    </row>
    <row r="574" spans="1:163" ht="17.25">
      <c r="A574" s="72">
        <v>461320967</v>
      </c>
      <c r="B574" s="304" t="s">
        <v>624</v>
      </c>
      <c r="C574" s="72"/>
      <c r="D574" s="72"/>
      <c r="E574" s="72"/>
      <c r="F574" s="72"/>
      <c r="G574" s="306"/>
      <c r="H574" s="306"/>
      <c r="I574" s="72">
        <v>4610</v>
      </c>
      <c r="J574" s="72">
        <v>8421</v>
      </c>
      <c r="K574" s="258">
        <f t="shared" si="119"/>
        <v>-13706</v>
      </c>
      <c r="L574" s="258">
        <f t="shared" si="109"/>
        <v>14084</v>
      </c>
      <c r="M574" s="315">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8"/>
      <c r="AF574" s="309" t="s">
        <v>1798</v>
      </c>
      <c r="AG574" s="7" t="s">
        <v>1130</v>
      </c>
      <c r="AH574" s="72" t="s">
        <v>1410</v>
      </c>
      <c r="AI574" s="7" t="s">
        <v>1130</v>
      </c>
      <c r="AJ574" s="7" t="s">
        <v>1130</v>
      </c>
      <c r="AK574" s="7" t="s">
        <v>1130</v>
      </c>
      <c r="AL574" s="7">
        <v>13844</v>
      </c>
      <c r="AM574" s="255">
        <v>8355</v>
      </c>
      <c r="AN574" s="258">
        <v>178</v>
      </c>
      <c r="AO574" s="306">
        <v>194</v>
      </c>
      <c r="AP574" s="306" t="str">
        <f t="shared" si="111"/>
        <v>FLOW</v>
      </c>
      <c r="AQ574" s="306"/>
      <c r="AR574" s="306"/>
      <c r="AS574" s="306"/>
      <c r="AT574" s="306"/>
      <c r="AU574" s="72" t="s">
        <v>944</v>
      </c>
      <c r="AV574" s="310" t="s">
        <v>625</v>
      </c>
      <c r="AW574" s="304" t="s">
        <v>254</v>
      </c>
      <c r="AX574" s="311">
        <v>45291</v>
      </c>
      <c r="AY574" s="72">
        <v>24</v>
      </c>
      <c r="AZ574" s="72" t="s">
        <v>1743</v>
      </c>
      <c r="BA574" s="7" t="s">
        <v>3513</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1124</v>
      </c>
      <c r="EU574" s="7" t="s">
        <v>2887</v>
      </c>
      <c r="EV574" s="7" t="s">
        <v>1111</v>
      </c>
      <c r="EW574" s="7" t="s">
        <v>1809</v>
      </c>
      <c r="EX574" s="183" t="s">
        <v>1890</v>
      </c>
      <c r="EY574" s="313">
        <v>46176</v>
      </c>
      <c r="EZ574" s="313"/>
      <c r="FA574" s="183"/>
      <c r="FB574" s="313"/>
      <c r="FC574" s="7"/>
      <c r="FD574" s="7" t="s">
        <v>3428</v>
      </c>
      <c r="FE574" s="7">
        <f t="shared" si="114"/>
        <v>-13706</v>
      </c>
      <c r="FF574" s="72">
        <f t="shared" si="115"/>
        <v>14084</v>
      </c>
      <c r="FG574" t="s">
        <v>3516</v>
      </c>
    </row>
    <row r="575" spans="1:163" ht="17.25">
      <c r="A575" s="72">
        <v>457824962</v>
      </c>
      <c r="B575" s="304" t="s">
        <v>2071</v>
      </c>
      <c r="C575" s="72" t="s">
        <v>1776</v>
      </c>
      <c r="D575" s="72" t="s">
        <v>3499</v>
      </c>
      <c r="E575" s="72">
        <v>8993</v>
      </c>
      <c r="F575" s="72"/>
      <c r="G575" s="306"/>
      <c r="H575" s="306" t="s">
        <v>3512</v>
      </c>
      <c r="I575" s="72">
        <v>8383</v>
      </c>
      <c r="J575" s="72">
        <v>8383</v>
      </c>
      <c r="K575" s="258">
        <f t="shared" si="119"/>
        <v>8445</v>
      </c>
      <c r="L575" s="258">
        <f t="shared" si="109"/>
        <v>7933</v>
      </c>
      <c r="M575" s="307">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8"/>
      <c r="AF575" s="309"/>
      <c r="AG575" s="7"/>
      <c r="AH575" s="72" t="s">
        <v>113</v>
      </c>
      <c r="AI575" s="7"/>
      <c r="AJ575" s="7"/>
      <c r="AK575" s="7"/>
      <c r="AL575" s="7">
        <v>8895</v>
      </c>
      <c r="AM575" s="255">
        <v>8285</v>
      </c>
      <c r="AN575" s="258">
        <v>27</v>
      </c>
      <c r="AO575" s="306">
        <v>0</v>
      </c>
      <c r="AP575" s="306" t="str">
        <f t="shared" si="111"/>
        <v>RB</v>
      </c>
      <c r="AQ575" s="306"/>
      <c r="AR575" s="306"/>
      <c r="AS575" s="306"/>
      <c r="AT575" s="306"/>
      <c r="AU575" s="72" t="s">
        <v>1130</v>
      </c>
      <c r="AV575" s="310" t="s">
        <v>2217</v>
      </c>
      <c r="AW575" s="304" t="s">
        <v>2326</v>
      </c>
      <c r="AX575" s="311">
        <v>45040</v>
      </c>
      <c r="AY575" s="72">
        <v>36</v>
      </c>
      <c r="AZ575" s="72" t="s">
        <v>2058</v>
      </c>
      <c r="BA575" s="7" t="s">
        <v>3514</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1122</v>
      </c>
      <c r="EU575" s="7" t="s">
        <v>2888</v>
      </c>
      <c r="EV575" s="7" t="s">
        <v>1111</v>
      </c>
      <c r="EW575" s="7" t="s">
        <v>1807</v>
      </c>
      <c r="EX575" s="183" t="s">
        <v>3606</v>
      </c>
      <c r="EY575" s="313">
        <v>46189</v>
      </c>
      <c r="EZ575" s="313"/>
      <c r="FA575" s="183"/>
      <c r="FB575" s="313"/>
      <c r="FC575" s="7"/>
      <c r="FD575" s="7" t="s">
        <v>3058</v>
      </c>
      <c r="FE575" s="7">
        <f t="shared" si="114"/>
        <v>8445</v>
      </c>
      <c r="FF575" s="72">
        <f t="shared" si="115"/>
        <v>16926</v>
      </c>
      <c r="FG575" t="s">
        <v>3517</v>
      </c>
    </row>
    <row r="576" spans="1:163" ht="17.25">
      <c r="A576" s="72">
        <v>453843150</v>
      </c>
      <c r="B576" s="304" t="s">
        <v>1588</v>
      </c>
      <c r="C576" s="72"/>
      <c r="D576" s="72"/>
      <c r="E576" s="72"/>
      <c r="F576" s="72"/>
      <c r="G576" s="306"/>
      <c r="H576" s="306"/>
      <c r="I576" s="72">
        <v>2805</v>
      </c>
      <c r="J576" s="72">
        <v>2805</v>
      </c>
      <c r="K576" s="258">
        <f t="shared" si="119"/>
        <v>2842</v>
      </c>
      <c r="L576" s="258">
        <f t="shared" ref="L576:L639" si="121">FF576-E576</f>
        <v>5691</v>
      </c>
      <c r="M576" s="307">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3526</v>
      </c>
      <c r="AC576" s="72"/>
      <c r="AD576" s="72" t="s">
        <v>3023</v>
      </c>
      <c r="AE576" s="308"/>
      <c r="AF576" s="309" t="s">
        <v>1130</v>
      </c>
      <c r="AG576" s="7" t="s">
        <v>1130</v>
      </c>
      <c r="AH576" s="72" t="s">
        <v>1103</v>
      </c>
      <c r="AI576" s="7" t="s">
        <v>1130</v>
      </c>
      <c r="AJ576" s="7" t="s">
        <v>1130</v>
      </c>
      <c r="AK576" s="7" t="s">
        <v>1130</v>
      </c>
      <c r="AL576" s="7">
        <v>9047</v>
      </c>
      <c r="AM576" s="255">
        <v>8156</v>
      </c>
      <c r="AN576" s="258">
        <v>27</v>
      </c>
      <c r="AO576" s="306">
        <v>43</v>
      </c>
      <c r="AP576" s="306" t="str">
        <f t="shared" ref="AP576:AP639" si="123">IF(AO576=0,"RB",IF(AO576&lt;AN576,"STABLE",IF(AO576&gt;AN576,"FLOW","SAME")))</f>
        <v>FLOW</v>
      </c>
      <c r="AQ576" s="306"/>
      <c r="AR576" s="306"/>
      <c r="AS576" s="306"/>
      <c r="AT576" s="306"/>
      <c r="AU576" s="72" t="s">
        <v>1794</v>
      </c>
      <c r="AV576" s="310" t="s">
        <v>1695</v>
      </c>
      <c r="AW576" s="304" t="s">
        <v>99</v>
      </c>
      <c r="AX576" s="311">
        <v>44738</v>
      </c>
      <c r="AY576" s="72">
        <v>48</v>
      </c>
      <c r="AZ576" s="72" t="s">
        <v>1743</v>
      </c>
      <c r="BA576" s="7" t="s">
        <v>3513</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3">
        <v>46179</v>
      </c>
      <c r="EZ576" s="313"/>
      <c r="FA576" s="183"/>
      <c r="FB576" s="313"/>
      <c r="FC576" s="7"/>
      <c r="FD576" s="7" t="s">
        <v>3146</v>
      </c>
      <c r="FE576" s="7">
        <f t="shared" si="114"/>
        <v>2842</v>
      </c>
      <c r="FF576" s="72">
        <f t="shared" si="115"/>
        <v>5691</v>
      </c>
      <c r="FG576" t="s">
        <v>3516</v>
      </c>
    </row>
    <row r="577" spans="1:163" ht="17.25">
      <c r="A577" s="72">
        <v>139863935</v>
      </c>
      <c r="B577" s="304" t="s">
        <v>422</v>
      </c>
      <c r="C577" s="72"/>
      <c r="D577" s="72"/>
      <c r="E577" s="72"/>
      <c r="F577" s="72"/>
      <c r="G577" s="306"/>
      <c r="H577" s="306"/>
      <c r="I577" s="72">
        <v>3047</v>
      </c>
      <c r="J577" s="72">
        <v>8147</v>
      </c>
      <c r="K577" s="258">
        <f t="shared" si="119"/>
        <v>-3249</v>
      </c>
      <c r="L577" s="258">
        <f t="shared" si="121"/>
        <v>12139</v>
      </c>
      <c r="M577" s="315">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8"/>
      <c r="AF577" s="309" t="s">
        <v>1798</v>
      </c>
      <c r="AG577" s="7" t="s">
        <v>1130</v>
      </c>
      <c r="AH577" s="72" t="s">
        <v>386</v>
      </c>
      <c r="AI577" s="7" t="s">
        <v>1130</v>
      </c>
      <c r="AJ577" s="7" t="s">
        <v>1130</v>
      </c>
      <c r="AK577" s="7" t="s">
        <v>1130</v>
      </c>
      <c r="AL577" s="7">
        <v>13447</v>
      </c>
      <c r="AM577" s="255">
        <v>7979.84</v>
      </c>
      <c r="AN577" s="258">
        <v>147</v>
      </c>
      <c r="AO577" s="306">
        <v>163</v>
      </c>
      <c r="AP577" s="306" t="str">
        <f t="shared" si="123"/>
        <v>FLOW</v>
      </c>
      <c r="AQ577" s="306"/>
      <c r="AR577" s="306"/>
      <c r="AS577" s="306"/>
      <c r="AT577" s="306"/>
      <c r="AU577" s="72" t="s">
        <v>944</v>
      </c>
      <c r="AV577" s="310" t="s">
        <v>423</v>
      </c>
      <c r="AW577" s="304" t="s">
        <v>239</v>
      </c>
      <c r="AX577" s="311">
        <v>44998</v>
      </c>
      <c r="AY577" s="72">
        <v>36</v>
      </c>
      <c r="AZ577" s="72" t="s">
        <v>1743</v>
      </c>
      <c r="BA577" s="7" t="s">
        <v>3513</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1116</v>
      </c>
      <c r="EU577" s="7" t="s">
        <v>2890</v>
      </c>
      <c r="EV577" s="7" t="s">
        <v>1111</v>
      </c>
      <c r="EW577" s="7" t="s">
        <v>1807</v>
      </c>
      <c r="EX577" s="183" t="s">
        <v>1816</v>
      </c>
      <c r="EY577" s="313">
        <v>46203</v>
      </c>
      <c r="EZ577" s="313"/>
      <c r="FA577" s="183"/>
      <c r="FB577" s="313"/>
      <c r="FC577" s="7"/>
      <c r="FD577" s="7" t="s">
        <v>3429</v>
      </c>
      <c r="FE577" s="7">
        <f t="shared" ref="FE577:FE640" si="127">IF((J577+R577)&lt;=I577+R577,(J577+R577),((I577-(I577*(M577+1)-(I577+J577)))+R577))</f>
        <v>-3249</v>
      </c>
      <c r="FF577" s="72">
        <f t="shared" ref="FF577:FF640" si="128">I577+J577+FD577</f>
        <v>12139</v>
      </c>
      <c r="FG577" t="s">
        <v>3516</v>
      </c>
    </row>
    <row r="578" spans="1:163" ht="17.25">
      <c r="A578" s="72">
        <v>140085711</v>
      </c>
      <c r="B578" s="304" t="s">
        <v>808</v>
      </c>
      <c r="C578" s="72"/>
      <c r="D578" s="72"/>
      <c r="E578" s="72"/>
      <c r="F578" s="72"/>
      <c r="G578" s="306"/>
      <c r="H578" s="306"/>
      <c r="I578" s="72">
        <v>3881</v>
      </c>
      <c r="J578" s="72">
        <v>7951</v>
      </c>
      <c r="K578" s="258">
        <f t="shared" si="119"/>
        <v>-3372</v>
      </c>
      <c r="L578" s="258">
        <f t="shared" si="121"/>
        <v>12264</v>
      </c>
      <c r="M578" s="315">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8"/>
      <c r="AF578" s="309" t="s">
        <v>1798</v>
      </c>
      <c r="AG578" s="7" t="s">
        <v>1130</v>
      </c>
      <c r="AH578" s="72" t="s">
        <v>809</v>
      </c>
      <c r="AI578" s="7" t="s">
        <v>1130</v>
      </c>
      <c r="AJ578" s="7" t="s">
        <v>1130</v>
      </c>
      <c r="AK578" s="7" t="s">
        <v>1130</v>
      </c>
      <c r="AL578" s="7">
        <v>12734.82</v>
      </c>
      <c r="AM578" s="255">
        <v>7789.19</v>
      </c>
      <c r="AN578" s="258">
        <v>115</v>
      </c>
      <c r="AO578" s="306">
        <v>131</v>
      </c>
      <c r="AP578" s="306" t="str">
        <f t="shared" si="123"/>
        <v>FLOW</v>
      </c>
      <c r="AQ578" s="306"/>
      <c r="AR578" s="306"/>
      <c r="AS578" s="306"/>
      <c r="AT578" s="306"/>
      <c r="AU578" s="72" t="s">
        <v>944</v>
      </c>
      <c r="AV578" s="310" t="s">
        <v>810</v>
      </c>
      <c r="AW578" s="304" t="s">
        <v>151</v>
      </c>
      <c r="AX578" s="311">
        <v>45019</v>
      </c>
      <c r="AY578" s="72">
        <v>36</v>
      </c>
      <c r="AZ578" s="72" t="s">
        <v>1743</v>
      </c>
      <c r="BA578" s="7" t="s">
        <v>3514</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1112</v>
      </c>
      <c r="EU578" s="7" t="s">
        <v>2891</v>
      </c>
      <c r="EV578" s="7" t="s">
        <v>1111</v>
      </c>
      <c r="EW578" s="7" t="e">
        <v>#N/A</v>
      </c>
      <c r="EX578" s="183" t="e">
        <v>#N/A</v>
      </c>
      <c r="EY578" s="313" t="e">
        <v>#N/A</v>
      </c>
      <c r="EZ578" s="313"/>
      <c r="FA578" s="183"/>
      <c r="FB578" s="313"/>
      <c r="FC578" s="7"/>
      <c r="FD578" s="7" t="s">
        <v>3430</v>
      </c>
      <c r="FE578" s="7">
        <f t="shared" si="127"/>
        <v>-3372</v>
      </c>
      <c r="FF578" s="72">
        <f t="shared" si="128"/>
        <v>12264</v>
      </c>
      <c r="FG578" t="s">
        <v>3517</v>
      </c>
    </row>
    <row r="579" spans="1:163" ht="17.25">
      <c r="A579" s="72">
        <v>458769121</v>
      </c>
      <c r="B579" s="304" t="s">
        <v>1589</v>
      </c>
      <c r="C579" s="72"/>
      <c r="D579" s="72"/>
      <c r="E579" s="72"/>
      <c r="F579" s="72"/>
      <c r="G579" s="306"/>
      <c r="H579" s="306"/>
      <c r="I579" s="72">
        <v>3858</v>
      </c>
      <c r="J579" s="72">
        <v>7716</v>
      </c>
      <c r="K579" s="258">
        <f t="shared" si="119"/>
        <v>-11000</v>
      </c>
      <c r="L579" s="258">
        <f t="shared" si="121"/>
        <v>12275</v>
      </c>
      <c r="M579" s="315">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8"/>
      <c r="AF579" s="309" t="s">
        <v>1130</v>
      </c>
      <c r="AG579" s="7" t="s">
        <v>1130</v>
      </c>
      <c r="AH579" s="72" t="s">
        <v>464</v>
      </c>
      <c r="AI579" s="7" t="s">
        <v>1130</v>
      </c>
      <c r="AJ579" s="7" t="s">
        <v>1130</v>
      </c>
      <c r="AK579" s="7" t="s">
        <v>1130</v>
      </c>
      <c r="AL579" s="7">
        <v>9640</v>
      </c>
      <c r="AM579" s="255">
        <v>7533</v>
      </c>
      <c r="AN579" s="258">
        <v>178</v>
      </c>
      <c r="AO579" s="306">
        <v>194</v>
      </c>
      <c r="AP579" s="306" t="str">
        <f t="shared" si="123"/>
        <v>FLOW</v>
      </c>
      <c r="AQ579" s="306"/>
      <c r="AR579" s="306"/>
      <c r="AS579" s="306"/>
      <c r="AT579" s="306"/>
      <c r="AU579" s="72" t="s">
        <v>944</v>
      </c>
      <c r="AV579" s="310" t="s">
        <v>1696</v>
      </c>
      <c r="AW579" s="304" t="s">
        <v>27</v>
      </c>
      <c r="AX579" s="311">
        <v>45107</v>
      </c>
      <c r="AY579" s="72">
        <v>30</v>
      </c>
      <c r="AZ579" s="72" t="s">
        <v>1743</v>
      </c>
      <c r="BA579" s="7" t="s">
        <v>3514</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1118</v>
      </c>
      <c r="EU579" s="7" t="s">
        <v>2892</v>
      </c>
      <c r="EV579" s="7" t="s">
        <v>1111</v>
      </c>
      <c r="EW579" s="7" t="s">
        <v>1830</v>
      </c>
      <c r="EX579" s="183" t="s">
        <v>1831</v>
      </c>
      <c r="EY579" s="313">
        <v>46182</v>
      </c>
      <c r="EZ579" s="313"/>
      <c r="FA579" s="183"/>
      <c r="FB579" s="313"/>
      <c r="FC579" s="7"/>
      <c r="FD579" s="7" t="s">
        <v>3431</v>
      </c>
      <c r="FE579" s="7">
        <f t="shared" si="127"/>
        <v>-11000</v>
      </c>
      <c r="FF579" s="72">
        <f t="shared" si="128"/>
        <v>12275</v>
      </c>
      <c r="FG579" t="s">
        <v>3516</v>
      </c>
    </row>
    <row r="580" spans="1:163" ht="17.25">
      <c r="A580" s="72">
        <v>465073670</v>
      </c>
      <c r="B580" s="304" t="s">
        <v>2161</v>
      </c>
      <c r="C580" s="72"/>
      <c r="D580" s="72"/>
      <c r="E580" s="72"/>
      <c r="F580" s="72"/>
      <c r="G580" s="306"/>
      <c r="H580" s="306"/>
      <c r="I580" s="72">
        <v>914</v>
      </c>
      <c r="J580" s="72">
        <v>914</v>
      </c>
      <c r="K580" s="258">
        <f t="shared" si="119"/>
        <v>915</v>
      </c>
      <c r="L580" s="258">
        <f t="shared" si="121"/>
        <v>1847</v>
      </c>
      <c r="M580" s="307">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8"/>
      <c r="AF580" s="309"/>
      <c r="AG580" s="7"/>
      <c r="AH580" s="72" t="s">
        <v>2205</v>
      </c>
      <c r="AI580" s="7"/>
      <c r="AJ580" s="7"/>
      <c r="AK580" s="7"/>
      <c r="AL580" s="7">
        <v>1815</v>
      </c>
      <c r="AM580" s="255">
        <v>7475</v>
      </c>
      <c r="AN580" s="258">
        <v>26</v>
      </c>
      <c r="AO580" s="306">
        <v>42</v>
      </c>
      <c r="AP580" s="306" t="str">
        <f t="shared" si="123"/>
        <v>FLOW</v>
      </c>
      <c r="AQ580" s="306"/>
      <c r="AR580" s="306"/>
      <c r="AS580" s="306"/>
      <c r="AT580" s="306"/>
      <c r="AU580" s="72" t="s">
        <v>1130</v>
      </c>
      <c r="AV580" s="310" t="s">
        <v>2304</v>
      </c>
      <c r="AW580" s="304" t="s">
        <v>348</v>
      </c>
      <c r="AX580" s="311">
        <v>45656</v>
      </c>
      <c r="AY580" s="72">
        <v>24</v>
      </c>
      <c r="AZ580" s="72" t="s">
        <v>2058</v>
      </c>
      <c r="BA580" s="7" t="s">
        <v>3514</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1125</v>
      </c>
      <c r="EU580" s="7" t="s">
        <v>2893</v>
      </c>
      <c r="EV580" s="7" t="s">
        <v>1111</v>
      </c>
      <c r="EW580" s="7" t="s">
        <v>1851</v>
      </c>
      <c r="EX580" s="183" t="s">
        <v>3590</v>
      </c>
      <c r="EY580" s="313">
        <v>46188</v>
      </c>
      <c r="EZ580" s="313"/>
      <c r="FA580" s="183"/>
      <c r="FB580" s="313"/>
      <c r="FC580" s="7" t="s">
        <v>3624</v>
      </c>
      <c r="FD580" s="7" t="s">
        <v>1251</v>
      </c>
      <c r="FE580" s="7">
        <f t="shared" si="127"/>
        <v>915</v>
      </c>
      <c r="FF580" s="72">
        <f t="shared" si="128"/>
        <v>1847</v>
      </c>
      <c r="FG580" t="s">
        <v>3516</v>
      </c>
    </row>
    <row r="581" spans="1:163" ht="17.25">
      <c r="A581" s="72">
        <v>460407116</v>
      </c>
      <c r="B581" s="304" t="s">
        <v>964</v>
      </c>
      <c r="C581" s="72"/>
      <c r="D581" s="72"/>
      <c r="E581" s="72"/>
      <c r="F581" s="72"/>
      <c r="G581" s="306"/>
      <c r="H581" s="306"/>
      <c r="I581" s="72">
        <v>3806</v>
      </c>
      <c r="J581" s="72">
        <v>7612</v>
      </c>
      <c r="K581" s="258">
        <f t="shared" si="119"/>
        <v>3986</v>
      </c>
      <c r="L581" s="258">
        <f t="shared" si="121"/>
        <v>11715</v>
      </c>
      <c r="M581" s="315">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8"/>
      <c r="AF581" s="309" t="s">
        <v>1130</v>
      </c>
      <c r="AG581" s="7" t="s">
        <v>1130</v>
      </c>
      <c r="AH581" s="72" t="s">
        <v>781</v>
      </c>
      <c r="AI581" s="7" t="s">
        <v>1130</v>
      </c>
      <c r="AJ581" s="7" t="s">
        <v>1130</v>
      </c>
      <c r="AK581" s="7" t="s">
        <v>1130</v>
      </c>
      <c r="AL581" s="7">
        <v>14091</v>
      </c>
      <c r="AM581" s="255">
        <v>7438</v>
      </c>
      <c r="AN581" s="258">
        <v>57</v>
      </c>
      <c r="AO581" s="306">
        <v>73</v>
      </c>
      <c r="AP581" s="306" t="str">
        <f t="shared" si="123"/>
        <v>FLOW</v>
      </c>
      <c r="AQ581" s="306"/>
      <c r="AR581" s="306"/>
      <c r="AS581" s="306"/>
      <c r="AT581" s="306"/>
      <c r="AU581" s="72" t="s">
        <v>1794</v>
      </c>
      <c r="AV581" s="310"/>
      <c r="AW581" s="304" t="s">
        <v>324</v>
      </c>
      <c r="AX581" s="311">
        <v>45230</v>
      </c>
      <c r="AY581" s="72">
        <v>30</v>
      </c>
      <c r="AZ581" s="72" t="s">
        <v>1743</v>
      </c>
      <c r="BA581" s="7" t="s">
        <v>3513</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1117</v>
      </c>
      <c r="EU581" s="7" t="s">
        <v>2894</v>
      </c>
      <c r="EV581" s="7" t="s">
        <v>1111</v>
      </c>
      <c r="EW581" s="7" t="s">
        <v>1802</v>
      </c>
      <c r="EX581" s="183" t="s">
        <v>1897</v>
      </c>
      <c r="EY581" s="313">
        <v>46178</v>
      </c>
      <c r="EZ581" s="313"/>
      <c r="FA581" s="183"/>
      <c r="FB581" s="313"/>
      <c r="FC581" s="7"/>
      <c r="FD581" s="7" t="s">
        <v>3150</v>
      </c>
      <c r="FE581" s="7">
        <f t="shared" si="127"/>
        <v>3986</v>
      </c>
      <c r="FF581" s="72">
        <f t="shared" si="128"/>
        <v>11715</v>
      </c>
      <c r="FG581" t="s">
        <v>3516</v>
      </c>
    </row>
    <row r="582" spans="1:163" ht="17.25">
      <c r="A582" s="72">
        <v>141806383</v>
      </c>
      <c r="B582" s="304" t="s">
        <v>2168</v>
      </c>
      <c r="C582" s="72" t="s">
        <v>1776</v>
      </c>
      <c r="D582" s="72" t="s">
        <v>3518</v>
      </c>
      <c r="E582" s="72">
        <v>4003</v>
      </c>
      <c r="F582" s="72"/>
      <c r="G582" s="306"/>
      <c r="H582" s="306"/>
      <c r="I582" s="72">
        <v>3865</v>
      </c>
      <c r="J582" s="72">
        <v>3614</v>
      </c>
      <c r="K582" s="258">
        <f t="shared" si="119"/>
        <v>3763</v>
      </c>
      <c r="L582" s="258">
        <f t="shared" si="121"/>
        <v>3683</v>
      </c>
      <c r="M582" s="307">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8"/>
      <c r="AF582" s="309"/>
      <c r="AG582" s="7"/>
      <c r="AH582" s="72" t="s">
        <v>869</v>
      </c>
      <c r="AI582" s="7"/>
      <c r="AJ582" s="7"/>
      <c r="AK582" s="7"/>
      <c r="AL582" s="7">
        <v>6463</v>
      </c>
      <c r="AM582" s="255">
        <v>7423.53</v>
      </c>
      <c r="AN582" s="258">
        <v>26</v>
      </c>
      <c r="AO582" s="306">
        <v>11</v>
      </c>
      <c r="AP582" s="306" t="str">
        <f t="shared" si="123"/>
        <v>STABLE</v>
      </c>
      <c r="AQ582" s="306"/>
      <c r="AR582" s="306"/>
      <c r="AS582" s="306"/>
      <c r="AT582" s="306"/>
      <c r="AU582" s="72" t="s">
        <v>1130</v>
      </c>
      <c r="AV582" s="310" t="s">
        <v>2310</v>
      </c>
      <c r="AW582" s="304" t="s">
        <v>234</v>
      </c>
      <c r="AX582" s="311">
        <v>45071</v>
      </c>
      <c r="AY582" s="72">
        <v>36</v>
      </c>
      <c r="AZ582" s="72" t="s">
        <v>2058</v>
      </c>
      <c r="BA582" s="7" t="s">
        <v>3513</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1119</v>
      </c>
      <c r="EU582" s="7" t="s">
        <v>2895</v>
      </c>
      <c r="EV582" s="7" t="s">
        <v>1111</v>
      </c>
      <c r="EW582" s="7" t="s">
        <v>1807</v>
      </c>
      <c r="EX582" s="183" t="s">
        <v>1819</v>
      </c>
      <c r="EY582" s="313">
        <v>46190</v>
      </c>
      <c r="EZ582" s="313"/>
      <c r="FA582" s="183"/>
      <c r="FB582" s="313"/>
      <c r="FC582" s="7"/>
      <c r="FD582" s="7" t="s">
        <v>3052</v>
      </c>
      <c r="FE582" s="7">
        <f t="shared" si="127"/>
        <v>3763</v>
      </c>
      <c r="FF582" s="72">
        <f t="shared" si="128"/>
        <v>7686</v>
      </c>
      <c r="FG582" t="s">
        <v>3517</v>
      </c>
    </row>
    <row r="583" spans="1:163" ht="17.25">
      <c r="A583" s="72">
        <v>463209020</v>
      </c>
      <c r="B583" s="304" t="s">
        <v>2165</v>
      </c>
      <c r="C583" s="72" t="s">
        <v>1776</v>
      </c>
      <c r="D583" s="72" t="s">
        <v>3555</v>
      </c>
      <c r="E583" s="72">
        <f>3806+71</f>
        <v>3877</v>
      </c>
      <c r="F583" s="72"/>
      <c r="G583" s="306"/>
      <c r="H583" s="306"/>
      <c r="I583" s="72">
        <v>3806</v>
      </c>
      <c r="J583" s="72">
        <v>3806</v>
      </c>
      <c r="K583" s="258">
        <f t="shared" si="119"/>
        <v>3877</v>
      </c>
      <c r="L583" s="258">
        <f t="shared" si="121"/>
        <v>3877</v>
      </c>
      <c r="M583" s="307">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8"/>
      <c r="AF583" s="309"/>
      <c r="AG583" s="7"/>
      <c r="AH583" s="72" t="s">
        <v>835</v>
      </c>
      <c r="AI583" s="7"/>
      <c r="AJ583" s="7"/>
      <c r="AK583" s="7"/>
      <c r="AL583" s="7">
        <v>4777</v>
      </c>
      <c r="AM583" s="255">
        <v>7400</v>
      </c>
      <c r="AN583" s="258">
        <v>27</v>
      </c>
      <c r="AO583" s="306">
        <v>43</v>
      </c>
      <c r="AP583" s="306" t="str">
        <f t="shared" si="123"/>
        <v>FLOW</v>
      </c>
      <c r="AQ583" s="306"/>
      <c r="AR583" s="306"/>
      <c r="AS583" s="306"/>
      <c r="AT583" s="306"/>
      <c r="AU583" s="72" t="s">
        <v>1130</v>
      </c>
      <c r="AV583" s="310" t="s">
        <v>2307</v>
      </c>
      <c r="AW583" s="304" t="s">
        <v>45</v>
      </c>
      <c r="AX583" s="311">
        <v>45457</v>
      </c>
      <c r="AY583" s="72">
        <v>24</v>
      </c>
      <c r="AZ583" s="72" t="s">
        <v>2058</v>
      </c>
      <c r="BA583" s="7" t="s">
        <v>3513</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1114</v>
      </c>
      <c r="EU583" s="7" t="s">
        <v>2896</v>
      </c>
      <c r="EV583" s="7" t="s">
        <v>1111</v>
      </c>
      <c r="EW583" s="7" t="s">
        <v>1830</v>
      </c>
      <c r="EX583" s="183" t="s">
        <v>3607</v>
      </c>
      <c r="EY583" s="313">
        <v>46184</v>
      </c>
      <c r="EZ583" s="313"/>
      <c r="FA583" s="183"/>
      <c r="FB583" s="313"/>
      <c r="FC583" s="7"/>
      <c r="FD583" s="7" t="s">
        <v>3369</v>
      </c>
      <c r="FE583" s="7">
        <f t="shared" si="127"/>
        <v>3877</v>
      </c>
      <c r="FF583" s="72">
        <f t="shared" si="128"/>
        <v>7754</v>
      </c>
      <c r="FG583" t="s">
        <v>3516</v>
      </c>
    </row>
    <row r="584" spans="1:163" ht="17.25">
      <c r="A584" s="72">
        <v>457860684</v>
      </c>
      <c r="B584" s="304" t="s">
        <v>602</v>
      </c>
      <c r="C584" s="72"/>
      <c r="D584" s="72"/>
      <c r="E584" s="72"/>
      <c r="F584" s="72"/>
      <c r="G584" s="306"/>
      <c r="H584" s="306"/>
      <c r="I584" s="72">
        <v>3786</v>
      </c>
      <c r="J584" s="72">
        <v>7497</v>
      </c>
      <c r="K584" s="258">
        <f t="shared" si="119"/>
        <v>4005</v>
      </c>
      <c r="L584" s="258">
        <f t="shared" si="121"/>
        <v>11745</v>
      </c>
      <c r="M584" s="315">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8"/>
      <c r="AF584" s="309" t="s">
        <v>1130</v>
      </c>
      <c r="AG584" s="7" t="s">
        <v>1130</v>
      </c>
      <c r="AH584" s="72" t="s">
        <v>600</v>
      </c>
      <c r="AI584" s="7" t="s">
        <v>1130</v>
      </c>
      <c r="AJ584" s="7" t="s">
        <v>1130</v>
      </c>
      <c r="AK584" s="7" t="s">
        <v>1130</v>
      </c>
      <c r="AL584" s="7">
        <v>14091</v>
      </c>
      <c r="AM584" s="255">
        <v>7388</v>
      </c>
      <c r="AN584" s="258">
        <v>57</v>
      </c>
      <c r="AO584" s="306">
        <v>73</v>
      </c>
      <c r="AP584" s="306" t="str">
        <f t="shared" si="123"/>
        <v>FLOW</v>
      </c>
      <c r="AQ584" s="306"/>
      <c r="AR584" s="306"/>
      <c r="AS584" s="306"/>
      <c r="AT584" s="306"/>
      <c r="AU584" s="72" t="s">
        <v>1794</v>
      </c>
      <c r="AV584" s="310" t="s">
        <v>603</v>
      </c>
      <c r="AW584" s="304" t="s">
        <v>80</v>
      </c>
      <c r="AX584" s="311">
        <v>45042</v>
      </c>
      <c r="AY584" s="72">
        <v>36</v>
      </c>
      <c r="AZ584" s="72" t="s">
        <v>1743</v>
      </c>
      <c r="BA584" s="7" t="s">
        <v>3514</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1115</v>
      </c>
      <c r="EU584" s="7" t="s">
        <v>2897</v>
      </c>
      <c r="EV584" s="7" t="s">
        <v>1111</v>
      </c>
      <c r="EW584" s="7" t="s">
        <v>1802</v>
      </c>
      <c r="EX584" s="183" t="s">
        <v>2021</v>
      </c>
      <c r="EY584" s="313">
        <v>46178</v>
      </c>
      <c r="EZ584" s="313"/>
      <c r="FA584" s="183"/>
      <c r="FB584" s="313"/>
      <c r="FC584" s="7"/>
      <c r="FD584" s="7" t="s">
        <v>3432</v>
      </c>
      <c r="FE584" s="7">
        <f t="shared" si="127"/>
        <v>4005</v>
      </c>
      <c r="FF584" s="72">
        <f t="shared" si="128"/>
        <v>11745</v>
      </c>
      <c r="FG584" t="s">
        <v>3516</v>
      </c>
    </row>
    <row r="585" spans="1:163" ht="17.25">
      <c r="A585" s="72">
        <v>459019869</v>
      </c>
      <c r="B585" s="304" t="s">
        <v>2111</v>
      </c>
      <c r="C585" s="72"/>
      <c r="D585" s="72"/>
      <c r="E585" s="72"/>
      <c r="F585" s="72"/>
      <c r="G585" s="306"/>
      <c r="H585" s="306" t="s">
        <v>3549</v>
      </c>
      <c r="I585" s="72">
        <v>3352</v>
      </c>
      <c r="J585" s="72">
        <v>852</v>
      </c>
      <c r="K585" s="258">
        <f t="shared" si="119"/>
        <v>869</v>
      </c>
      <c r="L585" s="258">
        <f t="shared" si="121"/>
        <v>4238</v>
      </c>
      <c r="M585" s="307">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8"/>
      <c r="AF585" s="309"/>
      <c r="AG585" s="7"/>
      <c r="AH585" s="72" t="s">
        <v>2188</v>
      </c>
      <c r="AI585" s="7"/>
      <c r="AJ585" s="7"/>
      <c r="AK585" s="7"/>
      <c r="AL585" s="7">
        <v>1624</v>
      </c>
      <c r="AM585" s="255">
        <v>7381.86</v>
      </c>
      <c r="AN585" s="258">
        <v>27</v>
      </c>
      <c r="AO585" s="306">
        <v>12</v>
      </c>
      <c r="AP585" s="306" t="str">
        <f t="shared" si="123"/>
        <v>STABLE</v>
      </c>
      <c r="AQ585" s="306"/>
      <c r="AR585" s="306"/>
      <c r="AS585" s="306"/>
      <c r="AT585" s="306"/>
      <c r="AU585" s="72" t="s">
        <v>1130</v>
      </c>
      <c r="AV585" s="310" t="s">
        <v>2256</v>
      </c>
      <c r="AW585" s="304" t="s">
        <v>25</v>
      </c>
      <c r="AX585" s="311">
        <v>45124</v>
      </c>
      <c r="AY585" s="72">
        <v>36</v>
      </c>
      <c r="AZ585" s="72" t="s">
        <v>2058</v>
      </c>
      <c r="BA585" s="7" t="s">
        <v>3513</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1117</v>
      </c>
      <c r="EU585" s="7" t="s">
        <v>2898</v>
      </c>
      <c r="EV585" s="7" t="s">
        <v>1111</v>
      </c>
      <c r="EW585" s="7" t="s">
        <v>1802</v>
      </c>
      <c r="EX585" s="183" t="s">
        <v>1838</v>
      </c>
      <c r="EY585" s="313">
        <v>46186</v>
      </c>
      <c r="EZ585" s="313"/>
      <c r="FA585" s="183"/>
      <c r="FB585" s="313"/>
      <c r="FC585" s="7"/>
      <c r="FD585" s="7" t="s">
        <v>3433</v>
      </c>
      <c r="FE585" s="7">
        <f t="shared" si="127"/>
        <v>869</v>
      </c>
      <c r="FF585" s="72">
        <f t="shared" si="128"/>
        <v>4238</v>
      </c>
      <c r="FG585" t="s">
        <v>3516</v>
      </c>
    </row>
    <row r="586" spans="1:163" ht="17.25">
      <c r="A586" s="72">
        <v>462289057</v>
      </c>
      <c r="B586" s="304" t="s">
        <v>752</v>
      </c>
      <c r="C586" s="72"/>
      <c r="D586" s="72"/>
      <c r="E586" s="72"/>
      <c r="F586" s="72"/>
      <c r="G586" s="306"/>
      <c r="H586" s="306"/>
      <c r="I586" s="72">
        <v>3932</v>
      </c>
      <c r="J586" s="72">
        <v>7337</v>
      </c>
      <c r="K586" s="258">
        <f t="shared" si="119"/>
        <v>-3814</v>
      </c>
      <c r="L586" s="258">
        <f t="shared" si="121"/>
        <v>12048</v>
      </c>
      <c r="M586" s="315">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8"/>
      <c r="AF586" s="309" t="s">
        <v>1798</v>
      </c>
      <c r="AG586" s="7" t="s">
        <v>1130</v>
      </c>
      <c r="AH586" s="72" t="s">
        <v>750</v>
      </c>
      <c r="AI586" s="7" t="s">
        <v>1130</v>
      </c>
      <c r="AJ586" s="7" t="s">
        <v>1130</v>
      </c>
      <c r="AK586" s="7" t="s">
        <v>1130</v>
      </c>
      <c r="AL586" s="7">
        <v>12475</v>
      </c>
      <c r="AM586" s="255">
        <v>7269</v>
      </c>
      <c r="AN586" s="258">
        <v>116</v>
      </c>
      <c r="AO586" s="306">
        <v>132</v>
      </c>
      <c r="AP586" s="306" t="str">
        <f t="shared" si="123"/>
        <v>FLOW</v>
      </c>
      <c r="AQ586" s="306"/>
      <c r="AR586" s="306"/>
      <c r="AS586" s="306"/>
      <c r="AT586" s="306"/>
      <c r="AU586" s="72" t="s">
        <v>944</v>
      </c>
      <c r="AV586" s="310" t="s">
        <v>1046</v>
      </c>
      <c r="AW586" s="304" t="s">
        <v>44</v>
      </c>
      <c r="AX586" s="311">
        <v>45370</v>
      </c>
      <c r="AY586" s="72">
        <v>24</v>
      </c>
      <c r="AZ586" s="72" t="s">
        <v>1743</v>
      </c>
      <c r="BA586" s="7" t="s">
        <v>3513</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1117</v>
      </c>
      <c r="EU586" s="7" t="s">
        <v>2899</v>
      </c>
      <c r="EV586" s="7" t="s">
        <v>1111</v>
      </c>
      <c r="EW586" s="7" t="s">
        <v>1802</v>
      </c>
      <c r="EX586" s="183" t="s">
        <v>1811</v>
      </c>
      <c r="EY586" s="313">
        <v>46179</v>
      </c>
      <c r="EZ586" s="313"/>
      <c r="FA586" s="183"/>
      <c r="FB586" s="313"/>
      <c r="FC586" s="7"/>
      <c r="FD586" s="7" t="s">
        <v>3434</v>
      </c>
      <c r="FE586" s="7">
        <f t="shared" si="127"/>
        <v>-3814</v>
      </c>
      <c r="FF586" s="72">
        <f t="shared" si="128"/>
        <v>12048</v>
      </c>
      <c r="FG586" t="s">
        <v>3516</v>
      </c>
    </row>
    <row r="587" spans="1:163" ht="17.25">
      <c r="A587" s="72">
        <v>460946914</v>
      </c>
      <c r="B587" s="304" t="s">
        <v>2096</v>
      </c>
      <c r="C587" s="72"/>
      <c r="D587" s="72"/>
      <c r="E587" s="72"/>
      <c r="F587" s="72"/>
      <c r="G587" s="306"/>
      <c r="H587" s="306"/>
      <c r="I587" s="72">
        <v>3694</v>
      </c>
      <c r="J587" s="72">
        <v>3595</v>
      </c>
      <c r="K587" s="258">
        <f t="shared" si="119"/>
        <v>3660</v>
      </c>
      <c r="L587" s="258">
        <f t="shared" si="121"/>
        <v>7414</v>
      </c>
      <c r="M587" s="307">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23</v>
      </c>
      <c r="AD587" s="72" t="s">
        <v>3020</v>
      </c>
      <c r="AE587" s="308"/>
      <c r="AF587" s="309"/>
      <c r="AG587" s="7"/>
      <c r="AH587" s="72" t="s">
        <v>326</v>
      </c>
      <c r="AI587" s="7"/>
      <c r="AJ587" s="7"/>
      <c r="AK587" s="7"/>
      <c r="AL587" s="7">
        <v>9960</v>
      </c>
      <c r="AM587" s="255">
        <v>7241</v>
      </c>
      <c r="AN587" s="258">
        <v>27</v>
      </c>
      <c r="AO587" s="306">
        <v>43</v>
      </c>
      <c r="AP587" s="306" t="str">
        <f t="shared" si="123"/>
        <v>FLOW</v>
      </c>
      <c r="AQ587" s="306"/>
      <c r="AR587" s="306"/>
      <c r="AS587" s="306"/>
      <c r="AT587" s="306"/>
      <c r="AU587" s="72" t="s">
        <v>1130</v>
      </c>
      <c r="AV587" s="310" t="s">
        <v>2241</v>
      </c>
      <c r="AW587" s="304" t="s">
        <v>234</v>
      </c>
      <c r="AX587" s="311">
        <v>45260</v>
      </c>
      <c r="AY587" s="72">
        <v>30</v>
      </c>
      <c r="AZ587" s="72" t="s">
        <v>2058</v>
      </c>
      <c r="BA587" s="7" t="s">
        <v>3514</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3</v>
      </c>
      <c r="ES587" s="72">
        <f t="shared" si="125"/>
        <v>1</v>
      </c>
      <c r="ET587" s="72" t="s">
        <v>1125</v>
      </c>
      <c r="EU587" s="7" t="s">
        <v>2900</v>
      </c>
      <c r="EV587" s="7" t="s">
        <v>1111</v>
      </c>
      <c r="EW587" s="7" t="s">
        <v>1802</v>
      </c>
      <c r="EX587" s="183" t="s">
        <v>3608</v>
      </c>
      <c r="EY587" s="313">
        <v>46191</v>
      </c>
      <c r="EZ587" s="313"/>
      <c r="FA587" s="183"/>
      <c r="FB587" s="313"/>
      <c r="FC587" s="7"/>
      <c r="FD587" s="7" t="s">
        <v>3167</v>
      </c>
      <c r="FE587" s="7">
        <f t="shared" si="127"/>
        <v>3660</v>
      </c>
      <c r="FF587" s="72">
        <f t="shared" si="128"/>
        <v>7414</v>
      </c>
      <c r="FG587" t="s">
        <v>3516</v>
      </c>
    </row>
    <row r="588" spans="1:163" ht="17.25">
      <c r="A588" s="72">
        <v>459816044</v>
      </c>
      <c r="B588" s="304" t="s">
        <v>1467</v>
      </c>
      <c r="C588" s="72"/>
      <c r="D588" s="72"/>
      <c r="E588" s="72"/>
      <c r="F588" s="72"/>
      <c r="G588" s="306"/>
      <c r="H588" s="306"/>
      <c r="I588" s="72">
        <v>3709</v>
      </c>
      <c r="J588" s="72">
        <v>7202</v>
      </c>
      <c r="K588" s="258">
        <f t="shared" si="119"/>
        <v>-3322</v>
      </c>
      <c r="L588" s="258">
        <f t="shared" si="121"/>
        <v>11646</v>
      </c>
      <c r="M588" s="315">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3510</v>
      </c>
      <c r="AC588" s="72"/>
      <c r="AD588" s="72" t="s">
        <v>3022</v>
      </c>
      <c r="AE588" s="308"/>
      <c r="AF588" s="309" t="s">
        <v>1798</v>
      </c>
      <c r="AG588" s="7" t="s">
        <v>1130</v>
      </c>
      <c r="AH588" s="72" t="s">
        <v>806</v>
      </c>
      <c r="AI588" s="7" t="s">
        <v>1130</v>
      </c>
      <c r="AJ588" s="7" t="s">
        <v>1130</v>
      </c>
      <c r="AK588" s="7" t="s">
        <v>1130</v>
      </c>
      <c r="AL588" s="7">
        <v>10270.1</v>
      </c>
      <c r="AM588" s="255">
        <v>7134.97</v>
      </c>
      <c r="AN588" s="258">
        <v>116</v>
      </c>
      <c r="AO588" s="306">
        <v>132</v>
      </c>
      <c r="AP588" s="306" t="str">
        <f t="shared" si="123"/>
        <v>FLOW</v>
      </c>
      <c r="AQ588" s="306"/>
      <c r="AR588" s="306"/>
      <c r="AS588" s="306"/>
      <c r="AT588" s="306"/>
      <c r="AU588" s="72" t="s">
        <v>944</v>
      </c>
      <c r="AV588" s="310" t="s">
        <v>1470</v>
      </c>
      <c r="AW588" s="304" t="s">
        <v>25</v>
      </c>
      <c r="AX588" s="311">
        <v>45189</v>
      </c>
      <c r="AY588" s="72">
        <v>30</v>
      </c>
      <c r="AZ588" s="72" t="s">
        <v>1743</v>
      </c>
      <c r="BA588" s="7" t="s">
        <v>3513</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1127</v>
      </c>
      <c r="EU588" s="7" t="s">
        <v>2901</v>
      </c>
      <c r="EV588" s="7" t="s">
        <v>1111</v>
      </c>
      <c r="EW588" s="7" t="s">
        <v>1804</v>
      </c>
      <c r="EX588" s="183" t="s">
        <v>1812</v>
      </c>
      <c r="EY588" s="313">
        <v>46177</v>
      </c>
      <c r="EZ588" s="313"/>
      <c r="FA588" s="183"/>
      <c r="FB588" s="313"/>
      <c r="FC588" s="7"/>
      <c r="FD588" s="7" t="s">
        <v>3162</v>
      </c>
      <c r="FE588" s="7">
        <f t="shared" si="127"/>
        <v>-3322</v>
      </c>
      <c r="FF588" s="72">
        <f t="shared" si="128"/>
        <v>11646</v>
      </c>
      <c r="FG588" t="s">
        <v>3516</v>
      </c>
    </row>
    <row r="589" spans="1:163" ht="17.25">
      <c r="A589" s="72">
        <v>466444305</v>
      </c>
      <c r="B589" s="304" t="s">
        <v>621</v>
      </c>
      <c r="C589" s="72"/>
      <c r="D589" s="72"/>
      <c r="E589" s="72"/>
      <c r="F589" s="72"/>
      <c r="G589" s="306"/>
      <c r="H589" s="306"/>
      <c r="I589" s="72">
        <v>1880</v>
      </c>
      <c r="J589" s="72">
        <v>3539</v>
      </c>
      <c r="K589" s="258">
        <f t="shared" si="119"/>
        <v>1806</v>
      </c>
      <c r="L589" s="258">
        <f t="shared" si="121"/>
        <v>5653</v>
      </c>
      <c r="M589" s="315">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8"/>
      <c r="AF589" s="309" t="s">
        <v>1130</v>
      </c>
      <c r="AG589" s="7" t="s">
        <v>1130</v>
      </c>
      <c r="AH589" s="72" t="s">
        <v>613</v>
      </c>
      <c r="AI589" s="7" t="s">
        <v>1130</v>
      </c>
      <c r="AJ589" s="7" t="s">
        <v>1130</v>
      </c>
      <c r="AK589" s="7" t="s">
        <v>1130</v>
      </c>
      <c r="AL589" s="7">
        <v>6385</v>
      </c>
      <c r="AM589" s="255">
        <v>7116</v>
      </c>
      <c r="AN589" s="258">
        <v>56</v>
      </c>
      <c r="AO589" s="306">
        <v>72</v>
      </c>
      <c r="AP589" s="306" t="str">
        <f t="shared" si="123"/>
        <v>FLOW</v>
      </c>
      <c r="AQ589" s="306"/>
      <c r="AR589" s="306"/>
      <c r="AS589" s="306"/>
      <c r="AT589" s="306"/>
      <c r="AU589" s="72" t="s">
        <v>1794</v>
      </c>
      <c r="AV589" s="310" t="s">
        <v>622</v>
      </c>
      <c r="AW589" s="304" t="s">
        <v>459</v>
      </c>
      <c r="AX589" s="311">
        <v>45840</v>
      </c>
      <c r="AY589" s="72">
        <v>12</v>
      </c>
      <c r="AZ589" s="72" t="s">
        <v>1743</v>
      </c>
      <c r="BA589" s="7" t="s">
        <v>3513</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1127</v>
      </c>
      <c r="EU589" s="7" t="s">
        <v>2902</v>
      </c>
      <c r="EV589" s="7" t="s">
        <v>1111</v>
      </c>
      <c r="EW589" s="7" t="s">
        <v>1804</v>
      </c>
      <c r="EX589" s="183" t="s">
        <v>1812</v>
      </c>
      <c r="EY589" s="313">
        <v>46177</v>
      </c>
      <c r="EZ589" s="313"/>
      <c r="FA589" s="183"/>
      <c r="FB589" s="313"/>
      <c r="FC589" s="7"/>
      <c r="FD589" s="7" t="s">
        <v>3106</v>
      </c>
      <c r="FE589" s="7">
        <f t="shared" si="127"/>
        <v>1806</v>
      </c>
      <c r="FF589" s="72">
        <f t="shared" si="128"/>
        <v>5653</v>
      </c>
      <c r="FG589" t="s">
        <v>3516</v>
      </c>
    </row>
    <row r="590" spans="1:163" ht="17.25">
      <c r="A590" s="72">
        <v>140231764</v>
      </c>
      <c r="B590" s="304" t="s">
        <v>307</v>
      </c>
      <c r="C590" s="72"/>
      <c r="D590" s="72"/>
      <c r="E590" s="72"/>
      <c r="F590" s="72"/>
      <c r="G590" s="306"/>
      <c r="H590" s="306"/>
      <c r="I590" s="72">
        <v>3653</v>
      </c>
      <c r="J590" s="72">
        <v>7306</v>
      </c>
      <c r="K590" s="258">
        <f t="shared" si="119"/>
        <v>228</v>
      </c>
      <c r="L590" s="258">
        <f t="shared" si="121"/>
        <v>11324</v>
      </c>
      <c r="M590" s="315">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3504</v>
      </c>
      <c r="AC590" s="72"/>
      <c r="AD590" s="72" t="s">
        <v>3023</v>
      </c>
      <c r="AE590" s="308"/>
      <c r="AF590" s="309" t="s">
        <v>1798</v>
      </c>
      <c r="AG590" s="7" t="s">
        <v>1130</v>
      </c>
      <c r="AH590" s="72" t="s">
        <v>284</v>
      </c>
      <c r="AI590" s="7" t="s">
        <v>1130</v>
      </c>
      <c r="AJ590" s="7" t="s">
        <v>1130</v>
      </c>
      <c r="AK590" s="7" t="s">
        <v>1130</v>
      </c>
      <c r="AL590" s="7">
        <v>9309</v>
      </c>
      <c r="AM590" s="255">
        <v>7105.45</v>
      </c>
      <c r="AN590" s="258">
        <v>88</v>
      </c>
      <c r="AO590" s="306">
        <v>104</v>
      </c>
      <c r="AP590" s="306" t="str">
        <f t="shared" si="123"/>
        <v>FLOW</v>
      </c>
      <c r="AQ590" s="306"/>
      <c r="AR590" s="306"/>
      <c r="AS590" s="306"/>
      <c r="AT590" s="306"/>
      <c r="AU590" s="72" t="s">
        <v>1794</v>
      </c>
      <c r="AV590" s="310" t="s">
        <v>308</v>
      </c>
      <c r="AW590" s="304" t="s">
        <v>102</v>
      </c>
      <c r="AX590" s="311">
        <v>45007</v>
      </c>
      <c r="AY590" s="72">
        <v>36</v>
      </c>
      <c r="AZ590" s="72" t="s">
        <v>1743</v>
      </c>
      <c r="BA590" s="7" t="s">
        <v>3514</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1115</v>
      </c>
      <c r="EU590" s="7" t="s">
        <v>2903</v>
      </c>
      <c r="EV590" s="7" t="s">
        <v>1111</v>
      </c>
      <c r="EW590" s="7" t="s">
        <v>1809</v>
      </c>
      <c r="EX590" s="183" t="s">
        <v>2022</v>
      </c>
      <c r="EY590" s="313">
        <v>46174</v>
      </c>
      <c r="EZ590" s="313"/>
      <c r="FA590" s="183"/>
      <c r="FB590" s="313"/>
      <c r="FC590" s="7"/>
      <c r="FD590" s="7" t="s">
        <v>3344</v>
      </c>
      <c r="FE590" s="7">
        <f t="shared" si="127"/>
        <v>228</v>
      </c>
      <c r="FF590" s="72">
        <f t="shared" si="128"/>
        <v>11324</v>
      </c>
      <c r="FG590" t="s">
        <v>3516</v>
      </c>
    </row>
    <row r="591" spans="1:163" ht="17.25">
      <c r="A591" s="72">
        <v>458212981</v>
      </c>
      <c r="B591" s="304" t="s">
        <v>100</v>
      </c>
      <c r="C591" s="72"/>
      <c r="D591" s="72"/>
      <c r="E591" s="72"/>
      <c r="F591" s="72"/>
      <c r="G591" s="306"/>
      <c r="H591" s="306"/>
      <c r="I591" s="72">
        <v>3623</v>
      </c>
      <c r="J591" s="72">
        <v>3656</v>
      </c>
      <c r="K591" s="258">
        <f t="shared" si="119"/>
        <v>3788</v>
      </c>
      <c r="L591" s="258">
        <f t="shared" si="121"/>
        <v>7505</v>
      </c>
      <c r="M591" s="307">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8"/>
      <c r="AF591" s="309" t="s">
        <v>1130</v>
      </c>
      <c r="AG591" s="7" t="s">
        <v>1130</v>
      </c>
      <c r="AH591" s="72" t="s">
        <v>1768</v>
      </c>
      <c r="AI591" s="7" t="s">
        <v>1130</v>
      </c>
      <c r="AJ591" s="7" t="s">
        <v>1130</v>
      </c>
      <c r="AK591" s="7" t="s">
        <v>1130</v>
      </c>
      <c r="AL591" s="7">
        <v>9974</v>
      </c>
      <c r="AM591" s="255">
        <v>7076</v>
      </c>
      <c r="AN591" s="258">
        <v>27</v>
      </c>
      <c r="AO591" s="306">
        <v>43</v>
      </c>
      <c r="AP591" s="306" t="str">
        <f t="shared" si="123"/>
        <v>FLOW</v>
      </c>
      <c r="AQ591" s="306"/>
      <c r="AR591" s="306"/>
      <c r="AS591" s="306"/>
      <c r="AT591" s="306"/>
      <c r="AU591" s="72" t="s">
        <v>1794</v>
      </c>
      <c r="AV591" s="310" t="s">
        <v>101</v>
      </c>
      <c r="AW591" s="304" t="s">
        <v>102</v>
      </c>
      <c r="AX591" s="311">
        <v>45068</v>
      </c>
      <c r="AY591" s="72">
        <v>36</v>
      </c>
      <c r="AZ591" s="72" t="s">
        <v>1743</v>
      </c>
      <c r="BA591" s="7" t="s">
        <v>3514</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1121</v>
      </c>
      <c r="EU591" s="7" t="s">
        <v>2904</v>
      </c>
      <c r="EV591" s="7" t="s">
        <v>1111</v>
      </c>
      <c r="EW591" s="7" t="s">
        <v>1807</v>
      </c>
      <c r="EX591" s="183" t="s">
        <v>1846</v>
      </c>
      <c r="EY591" s="313">
        <v>46188</v>
      </c>
      <c r="EZ591" s="313"/>
      <c r="FA591" s="183"/>
      <c r="FB591" s="313"/>
      <c r="FC591" s="7"/>
      <c r="FD591" s="7" t="s">
        <v>3260</v>
      </c>
      <c r="FE591" s="7">
        <f t="shared" si="127"/>
        <v>3788</v>
      </c>
      <c r="FF591" s="72">
        <f t="shared" si="128"/>
        <v>7505</v>
      </c>
      <c r="FG591" t="s">
        <v>3516</v>
      </c>
    </row>
    <row r="592" spans="1:163" ht="17.25">
      <c r="A592" s="72">
        <v>139827641</v>
      </c>
      <c r="B592" s="304" t="s">
        <v>245</v>
      </c>
      <c r="C592" s="72"/>
      <c r="D592" s="72"/>
      <c r="E592" s="72"/>
      <c r="F592" s="72"/>
      <c r="G592" s="306"/>
      <c r="H592" s="306" t="s">
        <v>3511</v>
      </c>
      <c r="I592" s="72">
        <v>3621</v>
      </c>
      <c r="J592" s="72">
        <v>7280</v>
      </c>
      <c r="K592" s="258">
        <f t="shared" si="119"/>
        <v>-2903</v>
      </c>
      <c r="L592" s="258">
        <f t="shared" si="121"/>
        <v>11644</v>
      </c>
      <c r="M592" s="315">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8" t="s">
        <v>1277</v>
      </c>
      <c r="AF592" s="309" t="s">
        <v>1798</v>
      </c>
      <c r="AG592" s="7" t="s">
        <v>1130</v>
      </c>
      <c r="AH592" s="72" t="s">
        <v>241</v>
      </c>
      <c r="AI592" s="7" t="s">
        <v>1130</v>
      </c>
      <c r="AJ592" s="7" t="s">
        <v>1130</v>
      </c>
      <c r="AK592" s="7" t="s">
        <v>1130</v>
      </c>
      <c r="AL592" s="7">
        <v>14260</v>
      </c>
      <c r="AM592" s="255">
        <v>7072.44</v>
      </c>
      <c r="AN592" s="258">
        <v>115</v>
      </c>
      <c r="AO592" s="306">
        <v>103</v>
      </c>
      <c r="AP592" s="306" t="str">
        <f t="shared" si="123"/>
        <v>STABLE</v>
      </c>
      <c r="AQ592" s="306"/>
      <c r="AR592" s="306"/>
      <c r="AS592" s="306"/>
      <c r="AT592" s="306"/>
      <c r="AU592" s="72" t="s">
        <v>944</v>
      </c>
      <c r="AV592" s="310" t="s">
        <v>246</v>
      </c>
      <c r="AW592" s="304" t="s">
        <v>158</v>
      </c>
      <c r="AX592" s="311">
        <v>45013</v>
      </c>
      <c r="AY592" s="72">
        <v>36</v>
      </c>
      <c r="AZ592" s="72" t="s">
        <v>1743</v>
      </c>
      <c r="BA592" s="7" t="s">
        <v>3513</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1114</v>
      </c>
      <c r="EU592" s="7" t="s">
        <v>2905</v>
      </c>
      <c r="EV592" s="7" t="s">
        <v>1111</v>
      </c>
      <c r="EW592" s="7" t="s">
        <v>1809</v>
      </c>
      <c r="EX592" s="183" t="s">
        <v>2023</v>
      </c>
      <c r="EY592" s="313">
        <v>46179</v>
      </c>
      <c r="EZ592" s="313"/>
      <c r="FA592" s="183"/>
      <c r="FB592" s="313"/>
      <c r="FC592" s="7" t="s">
        <v>3623</v>
      </c>
      <c r="FD592" s="7" t="s">
        <v>3435</v>
      </c>
      <c r="FE592" s="7">
        <f t="shared" si="127"/>
        <v>-2903</v>
      </c>
      <c r="FF592" s="72">
        <f t="shared" si="128"/>
        <v>11644</v>
      </c>
      <c r="FG592" t="s">
        <v>3516</v>
      </c>
    </row>
    <row r="593" spans="1:163" ht="17.25">
      <c r="A593" s="72">
        <v>463791527</v>
      </c>
      <c r="B593" s="304" t="s">
        <v>650</v>
      </c>
      <c r="C593" s="72"/>
      <c r="D593" s="72"/>
      <c r="E593" s="72"/>
      <c r="F593" s="72"/>
      <c r="G593" s="306"/>
      <c r="H593" s="306"/>
      <c r="I593" s="72">
        <v>1237</v>
      </c>
      <c r="J593" s="72">
        <v>3756</v>
      </c>
      <c r="K593" s="258">
        <f t="shared" si="119"/>
        <v>533</v>
      </c>
      <c r="L593" s="258">
        <f t="shared" si="121"/>
        <v>5573</v>
      </c>
      <c r="M593" s="315">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8"/>
      <c r="AF593" s="309" t="s">
        <v>1798</v>
      </c>
      <c r="AG593" s="7" t="s">
        <v>1130</v>
      </c>
      <c r="AH593" s="72" t="s">
        <v>651</v>
      </c>
      <c r="AI593" s="7" t="s">
        <v>1130</v>
      </c>
      <c r="AJ593" s="7" t="s">
        <v>1130</v>
      </c>
      <c r="AK593" s="7" t="s">
        <v>1130</v>
      </c>
      <c r="AL593" s="7">
        <v>8744</v>
      </c>
      <c r="AM593" s="255">
        <v>6982</v>
      </c>
      <c r="AN593" s="258">
        <v>115</v>
      </c>
      <c r="AO593" s="306">
        <v>131</v>
      </c>
      <c r="AP593" s="306" t="str">
        <f t="shared" si="123"/>
        <v>FLOW</v>
      </c>
      <c r="AQ593" s="306"/>
      <c r="AR593" s="306"/>
      <c r="AS593" s="306"/>
      <c r="AT593" s="306"/>
      <c r="AU593" s="72" t="s">
        <v>944</v>
      </c>
      <c r="AV593" s="310" t="s">
        <v>652</v>
      </c>
      <c r="AW593" s="304" t="s">
        <v>130</v>
      </c>
      <c r="AX593" s="311">
        <v>45521</v>
      </c>
      <c r="AY593" s="72">
        <v>24</v>
      </c>
      <c r="AZ593" s="72" t="s">
        <v>1743</v>
      </c>
      <c r="BA593" s="7" t="s">
        <v>3513</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1114</v>
      </c>
      <c r="EU593" s="7" t="s">
        <v>2906</v>
      </c>
      <c r="EV593" s="7" t="s">
        <v>1111</v>
      </c>
      <c r="EW593" s="7" t="s">
        <v>1830</v>
      </c>
      <c r="EX593" s="183" t="s">
        <v>1945</v>
      </c>
      <c r="EY593" s="313">
        <v>46178</v>
      </c>
      <c r="EZ593" s="313"/>
      <c r="FA593" s="183"/>
      <c r="FB593" s="313"/>
      <c r="FC593" s="7"/>
      <c r="FD593" s="7" t="s">
        <v>3436</v>
      </c>
      <c r="FE593" s="7">
        <f t="shared" si="127"/>
        <v>533</v>
      </c>
      <c r="FF593" s="72">
        <f t="shared" si="128"/>
        <v>5573</v>
      </c>
      <c r="FG593" t="s">
        <v>3516</v>
      </c>
    </row>
    <row r="594" spans="1:163" ht="17.25">
      <c r="A594" s="72">
        <v>458205452</v>
      </c>
      <c r="B594" s="304" t="s">
        <v>2073</v>
      </c>
      <c r="C594" s="72"/>
      <c r="D594" s="72"/>
      <c r="E594" s="72"/>
      <c r="F594" s="72"/>
      <c r="G594" s="306"/>
      <c r="H594" s="306"/>
      <c r="I594" s="72">
        <v>3476</v>
      </c>
      <c r="J594" s="72">
        <v>3418</v>
      </c>
      <c r="K594" s="258">
        <f t="shared" si="119"/>
        <v>3488</v>
      </c>
      <c r="L594" s="258">
        <f t="shared" si="121"/>
        <v>7047</v>
      </c>
      <c r="M594" s="307">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8"/>
      <c r="AF594" s="309"/>
      <c r="AG594" s="7"/>
      <c r="AH594" s="72" t="s">
        <v>152</v>
      </c>
      <c r="AI594" s="7"/>
      <c r="AJ594" s="7"/>
      <c r="AK594" s="7"/>
      <c r="AL594" s="7">
        <v>3488</v>
      </c>
      <c r="AM594" s="255">
        <v>6765</v>
      </c>
      <c r="AN594" s="258">
        <v>27</v>
      </c>
      <c r="AO594" s="306">
        <v>43</v>
      </c>
      <c r="AP594" s="306" t="str">
        <f t="shared" si="123"/>
        <v>FLOW</v>
      </c>
      <c r="AQ594" s="306"/>
      <c r="AR594" s="306"/>
      <c r="AS594" s="306"/>
      <c r="AT594" s="306"/>
      <c r="AU594" s="72" t="s">
        <v>1130</v>
      </c>
      <c r="AV594" s="310" t="s">
        <v>2219</v>
      </c>
      <c r="AW594" s="304" t="s">
        <v>102</v>
      </c>
      <c r="AX594" s="311">
        <v>45068</v>
      </c>
      <c r="AY594" s="72">
        <v>36</v>
      </c>
      <c r="AZ594" s="72" t="s">
        <v>2058</v>
      </c>
      <c r="BA594" s="7" t="s">
        <v>3514</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1123</v>
      </c>
      <c r="EU594" s="7" t="s">
        <v>2907</v>
      </c>
      <c r="EV594" s="7" t="s">
        <v>1111</v>
      </c>
      <c r="EW594" s="7" t="s">
        <v>1804</v>
      </c>
      <c r="EX594" s="183" t="s">
        <v>3609</v>
      </c>
      <c r="EY594" s="313">
        <v>46185</v>
      </c>
      <c r="EZ594" s="313"/>
      <c r="FA594" s="183"/>
      <c r="FB594" s="313"/>
      <c r="FC594" s="7"/>
      <c r="FD594" s="7" t="s">
        <v>3201</v>
      </c>
      <c r="FE594" s="7">
        <f t="shared" si="127"/>
        <v>3488</v>
      </c>
      <c r="FF594" s="72">
        <f t="shared" si="128"/>
        <v>7047</v>
      </c>
      <c r="FG594" t="s">
        <v>3516</v>
      </c>
    </row>
    <row r="595" spans="1:163" ht="17.25">
      <c r="A595" s="72">
        <v>457887935</v>
      </c>
      <c r="B595" s="304" t="s">
        <v>235</v>
      </c>
      <c r="C595" s="72"/>
      <c r="D595" s="72"/>
      <c r="E595" s="72"/>
      <c r="F595" s="72"/>
      <c r="G595" s="306"/>
      <c r="H595" s="306"/>
      <c r="I595" s="72">
        <v>3445</v>
      </c>
      <c r="J595" s="72">
        <v>6842</v>
      </c>
      <c r="K595" s="258">
        <f t="shared" si="119"/>
        <v>3616</v>
      </c>
      <c r="L595" s="258">
        <f t="shared" si="121"/>
        <v>10629</v>
      </c>
      <c r="M595" s="315">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8"/>
      <c r="AF595" s="309" t="s">
        <v>1130</v>
      </c>
      <c r="AG595" s="7" t="s">
        <v>1130</v>
      </c>
      <c r="AH595" s="72" t="s">
        <v>233</v>
      </c>
      <c r="AI595" s="7" t="s">
        <v>1130</v>
      </c>
      <c r="AJ595" s="7" t="s">
        <v>1130</v>
      </c>
      <c r="AK595" s="7" t="s">
        <v>1130</v>
      </c>
      <c r="AL595" s="7">
        <v>7061</v>
      </c>
      <c r="AM595" s="255">
        <v>6709</v>
      </c>
      <c r="AN595" s="258">
        <v>57</v>
      </c>
      <c r="AO595" s="306">
        <v>73</v>
      </c>
      <c r="AP595" s="306" t="str">
        <f t="shared" si="123"/>
        <v>FLOW</v>
      </c>
      <c r="AQ595" s="306"/>
      <c r="AR595" s="306"/>
      <c r="AS595" s="306"/>
      <c r="AT595" s="306"/>
      <c r="AU595" s="72" t="s">
        <v>944</v>
      </c>
      <c r="AV595" s="310" t="s">
        <v>236</v>
      </c>
      <c r="AW595" s="304" t="s">
        <v>237</v>
      </c>
      <c r="AX595" s="311">
        <v>45044</v>
      </c>
      <c r="AY595" s="72">
        <v>36</v>
      </c>
      <c r="AZ595" s="72" t="s">
        <v>1743</v>
      </c>
      <c r="BA595" s="7" t="s">
        <v>3514</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1115</v>
      </c>
      <c r="EU595" s="7" t="s">
        <v>2908</v>
      </c>
      <c r="EV595" s="7" t="s">
        <v>1111</v>
      </c>
      <c r="EW595" s="7" t="s">
        <v>1809</v>
      </c>
      <c r="EX595" s="183" t="s">
        <v>2024</v>
      </c>
      <c r="EY595" s="313">
        <v>46175</v>
      </c>
      <c r="EZ595" s="313"/>
      <c r="FA595" s="183"/>
      <c r="FB595" s="313"/>
      <c r="FC595" s="7"/>
      <c r="FD595" s="7" t="s">
        <v>3437</v>
      </c>
      <c r="FE595" s="7">
        <f t="shared" si="127"/>
        <v>3616</v>
      </c>
      <c r="FF595" s="72">
        <f t="shared" si="128"/>
        <v>10629</v>
      </c>
      <c r="FG595" t="s">
        <v>3516</v>
      </c>
    </row>
    <row r="596" spans="1:163" ht="17.25">
      <c r="A596" s="72">
        <v>462502133</v>
      </c>
      <c r="B596" s="304" t="s">
        <v>1462</v>
      </c>
      <c r="C596" s="72" t="s">
        <v>1776</v>
      </c>
      <c r="D596" s="72" t="s">
        <v>3018</v>
      </c>
      <c r="E596" s="72">
        <v>6800</v>
      </c>
      <c r="F596" s="72"/>
      <c r="G596" s="306"/>
      <c r="H596" s="306" t="s">
        <v>3512</v>
      </c>
      <c r="I596" s="72">
        <v>6856</v>
      </c>
      <c r="J596" s="72">
        <v>6522</v>
      </c>
      <c r="K596" s="258">
        <f t="shared" si="119"/>
        <v>6707</v>
      </c>
      <c r="L596" s="258">
        <f t="shared" si="121"/>
        <v>6856</v>
      </c>
      <c r="M596" s="315">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8"/>
      <c r="AF596" s="309" t="s">
        <v>1130</v>
      </c>
      <c r="AG596" s="7" t="s">
        <v>1130</v>
      </c>
      <c r="AH596" s="72" t="s">
        <v>909</v>
      </c>
      <c r="AI596" s="7" t="s">
        <v>1130</v>
      </c>
      <c r="AJ596" s="7" t="s">
        <v>1130</v>
      </c>
      <c r="AK596" s="7" t="s">
        <v>1130</v>
      </c>
      <c r="AL596" s="7">
        <v>6707</v>
      </c>
      <c r="AM596" s="255">
        <v>6522</v>
      </c>
      <c r="AN596" s="258">
        <v>57</v>
      </c>
      <c r="AO596" s="306">
        <v>0</v>
      </c>
      <c r="AP596" s="306" t="str">
        <f t="shared" si="123"/>
        <v>RB</v>
      </c>
      <c r="AQ596" s="306"/>
      <c r="AR596" s="306"/>
      <c r="AS596" s="306"/>
      <c r="AT596" s="306"/>
      <c r="AU596" s="72" t="s">
        <v>1794</v>
      </c>
      <c r="AV596" s="310" t="s">
        <v>1463</v>
      </c>
      <c r="AW596" s="304" t="s">
        <v>154</v>
      </c>
      <c r="AX596" s="311">
        <v>45390</v>
      </c>
      <c r="AY596" s="72">
        <v>24</v>
      </c>
      <c r="AZ596" s="72" t="s">
        <v>1743</v>
      </c>
      <c r="BA596" s="7" t="s">
        <v>3514</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1126</v>
      </c>
      <c r="EU596" s="7" t="s">
        <v>2909</v>
      </c>
      <c r="EV596" s="7" t="s">
        <v>1111</v>
      </c>
      <c r="EW596" s="7" t="s">
        <v>1804</v>
      </c>
      <c r="EX596" s="183" t="s">
        <v>1810</v>
      </c>
      <c r="EY596" s="313">
        <v>46177</v>
      </c>
      <c r="EZ596" s="313"/>
      <c r="FA596" s="183"/>
      <c r="FB596" s="313"/>
      <c r="FC596" s="7"/>
      <c r="FD596" s="7" t="s">
        <v>3325</v>
      </c>
      <c r="FE596" s="7">
        <f t="shared" si="127"/>
        <v>6707</v>
      </c>
      <c r="FF596" s="72">
        <f t="shared" si="128"/>
        <v>13656</v>
      </c>
      <c r="FG596" t="s">
        <v>3516</v>
      </c>
    </row>
    <row r="597" spans="1:163" ht="17.25">
      <c r="A597" s="72">
        <v>463298684</v>
      </c>
      <c r="B597" s="304" t="s">
        <v>789</v>
      </c>
      <c r="C597" s="72"/>
      <c r="D597" s="72"/>
      <c r="E597" s="72"/>
      <c r="F597" s="72"/>
      <c r="G597" s="306"/>
      <c r="H597" s="306"/>
      <c r="I597" s="72">
        <v>7568</v>
      </c>
      <c r="J597" s="72">
        <v>6466</v>
      </c>
      <c r="K597" s="258">
        <f t="shared" si="119"/>
        <v>7859</v>
      </c>
      <c r="L597" s="258">
        <f t="shared" si="121"/>
        <v>15627</v>
      </c>
      <c r="M597" s="315">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8"/>
      <c r="AF597" s="309" t="s">
        <v>1798</v>
      </c>
      <c r="AG597" s="7" t="s">
        <v>1130</v>
      </c>
      <c r="AH597" s="72" t="s">
        <v>781</v>
      </c>
      <c r="AI597" s="7" t="s">
        <v>1130</v>
      </c>
      <c r="AJ597" s="7" t="s">
        <v>1130</v>
      </c>
      <c r="AK597" s="7" t="s">
        <v>1130</v>
      </c>
      <c r="AL597" s="7">
        <v>10109</v>
      </c>
      <c r="AM597" s="255">
        <v>6466</v>
      </c>
      <c r="AN597" s="258">
        <v>147</v>
      </c>
      <c r="AO597" s="306">
        <v>163</v>
      </c>
      <c r="AP597" s="306" t="str">
        <f t="shared" si="123"/>
        <v>FLOW</v>
      </c>
      <c r="AQ597" s="306"/>
      <c r="AR597" s="306"/>
      <c r="AS597" s="306"/>
      <c r="AT597" s="306"/>
      <c r="AU597" s="72" t="s">
        <v>944</v>
      </c>
      <c r="AV597" s="310" t="s">
        <v>790</v>
      </c>
      <c r="AW597" s="304" t="s">
        <v>17</v>
      </c>
      <c r="AX597" s="311">
        <v>45467</v>
      </c>
      <c r="AY597" s="72">
        <v>18</v>
      </c>
      <c r="AZ597" s="72" t="s">
        <v>1743</v>
      </c>
      <c r="BA597" s="7" t="s">
        <v>3513</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1117</v>
      </c>
      <c r="EU597" s="7" t="s">
        <v>2910</v>
      </c>
      <c r="EV597" s="7" t="s">
        <v>1111</v>
      </c>
      <c r="EW597" s="7" t="s">
        <v>1802</v>
      </c>
      <c r="EX597" s="183" t="s">
        <v>1934</v>
      </c>
      <c r="EY597" s="313">
        <v>46177</v>
      </c>
      <c r="EZ597" s="313"/>
      <c r="FA597" s="183"/>
      <c r="FB597" s="313"/>
      <c r="FC597" s="7"/>
      <c r="FD597" s="7" t="s">
        <v>3242</v>
      </c>
      <c r="FE597" s="7">
        <f t="shared" si="127"/>
        <v>7859</v>
      </c>
      <c r="FF597" s="72">
        <f t="shared" si="128"/>
        <v>15627</v>
      </c>
      <c r="FG597" t="s">
        <v>3516</v>
      </c>
    </row>
    <row r="598" spans="1:163" ht="17.25">
      <c r="A598" s="72">
        <v>137632312</v>
      </c>
      <c r="B598" s="304" t="s">
        <v>584</v>
      </c>
      <c r="C598" s="72"/>
      <c r="D598" s="72"/>
      <c r="E598" s="72"/>
      <c r="F598" s="72"/>
      <c r="G598" s="306"/>
      <c r="H598" s="306"/>
      <c r="I598" s="72">
        <v>3302</v>
      </c>
      <c r="J598" s="72">
        <v>6593</v>
      </c>
      <c r="K598" s="258">
        <f t="shared" si="119"/>
        <v>-6143</v>
      </c>
      <c r="L598" s="258">
        <f t="shared" si="121"/>
        <v>10477</v>
      </c>
      <c r="M598" s="315">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8"/>
      <c r="AF598" s="309" t="s">
        <v>1798</v>
      </c>
      <c r="AG598" s="7" t="s">
        <v>1130</v>
      </c>
      <c r="AH598" s="72" t="s">
        <v>1772</v>
      </c>
      <c r="AI598" s="7" t="s">
        <v>1130</v>
      </c>
      <c r="AJ598" s="7" t="s">
        <v>1130</v>
      </c>
      <c r="AK598" s="7" t="s">
        <v>1130</v>
      </c>
      <c r="AL598" s="7">
        <v>12015</v>
      </c>
      <c r="AM598" s="255">
        <v>6443.26</v>
      </c>
      <c r="AN598" s="258">
        <v>146</v>
      </c>
      <c r="AO598" s="306">
        <v>162</v>
      </c>
      <c r="AP598" s="306" t="str">
        <f t="shared" si="123"/>
        <v>FLOW</v>
      </c>
      <c r="AQ598" s="306"/>
      <c r="AR598" s="306"/>
      <c r="AS598" s="306"/>
      <c r="AT598" s="306"/>
      <c r="AU598" s="72" t="s">
        <v>944</v>
      </c>
      <c r="AV598" s="310" t="s">
        <v>586</v>
      </c>
      <c r="AW598" s="304" t="s">
        <v>93</v>
      </c>
      <c r="AX598" s="311">
        <v>44947</v>
      </c>
      <c r="AY598" s="72">
        <v>36</v>
      </c>
      <c r="AZ598" s="72" t="s">
        <v>1743</v>
      </c>
      <c r="BA598" s="7" t="s">
        <v>3514</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1112</v>
      </c>
      <c r="EU598" s="7" t="s">
        <v>2911</v>
      </c>
      <c r="EV598" s="7" t="s">
        <v>1111</v>
      </c>
      <c r="EW598" s="7" t="s">
        <v>1802</v>
      </c>
      <c r="EX598" s="183" t="s">
        <v>1991</v>
      </c>
      <c r="EY598" s="313">
        <v>46177</v>
      </c>
      <c r="EZ598" s="313"/>
      <c r="FA598" s="183"/>
      <c r="FB598" s="313"/>
      <c r="FC598" s="7"/>
      <c r="FD598" s="7" t="s">
        <v>3438</v>
      </c>
      <c r="FE598" s="7">
        <f t="shared" si="127"/>
        <v>-6143</v>
      </c>
      <c r="FF598" s="72">
        <f t="shared" si="128"/>
        <v>10477</v>
      </c>
      <c r="FG598" t="s">
        <v>3516</v>
      </c>
    </row>
    <row r="599" spans="1:163" ht="17.25">
      <c r="A599" s="72">
        <v>462636667</v>
      </c>
      <c r="B599" s="304" t="s">
        <v>935</v>
      </c>
      <c r="C599" s="72"/>
      <c r="D599" s="72"/>
      <c r="E599" s="72"/>
      <c r="F599" s="72"/>
      <c r="G599" s="306"/>
      <c r="H599" s="306"/>
      <c r="I599" s="72">
        <v>3247</v>
      </c>
      <c r="J599" s="72">
        <v>6494</v>
      </c>
      <c r="K599" s="258">
        <f t="shared" si="119"/>
        <v>191</v>
      </c>
      <c r="L599" s="258">
        <f t="shared" si="121"/>
        <v>10059</v>
      </c>
      <c r="M599" s="315">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3505</v>
      </c>
      <c r="AC599" s="72"/>
      <c r="AD599" s="72" t="s">
        <v>3023</v>
      </c>
      <c r="AE599" s="308"/>
      <c r="AF599" s="309" t="s">
        <v>1798</v>
      </c>
      <c r="AG599" s="7" t="s">
        <v>1130</v>
      </c>
      <c r="AH599" s="72" t="s">
        <v>909</v>
      </c>
      <c r="AI599" s="7" t="s">
        <v>1130</v>
      </c>
      <c r="AJ599" s="7" t="s">
        <v>1130</v>
      </c>
      <c r="AK599" s="7" t="s">
        <v>1130</v>
      </c>
      <c r="AL599" s="7">
        <v>10262</v>
      </c>
      <c r="AM599" s="255">
        <v>6308</v>
      </c>
      <c r="AN599" s="258">
        <v>87</v>
      </c>
      <c r="AO599" s="306">
        <v>103</v>
      </c>
      <c r="AP599" s="306" t="str">
        <f t="shared" si="123"/>
        <v>FLOW</v>
      </c>
      <c r="AQ599" s="306"/>
      <c r="AR599" s="306"/>
      <c r="AS599" s="306"/>
      <c r="AT599" s="306"/>
      <c r="AU599" s="72" t="s">
        <v>1794</v>
      </c>
      <c r="AV599" s="310" t="s">
        <v>936</v>
      </c>
      <c r="AW599" s="304" t="s">
        <v>51</v>
      </c>
      <c r="AX599" s="311">
        <v>45402</v>
      </c>
      <c r="AY599" s="72">
        <v>24</v>
      </c>
      <c r="AZ599" s="72" t="s">
        <v>1743</v>
      </c>
      <c r="BA599" s="7" t="s">
        <v>3514</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1126</v>
      </c>
      <c r="EU599" s="7" t="s">
        <v>2912</v>
      </c>
      <c r="EV599" s="7" t="s">
        <v>1111</v>
      </c>
      <c r="EW599" s="7" t="s">
        <v>1802</v>
      </c>
      <c r="EX599" s="183" t="s">
        <v>1871</v>
      </c>
      <c r="EY599" s="313">
        <v>46175</v>
      </c>
      <c r="EZ599" s="313"/>
      <c r="FA599" s="183"/>
      <c r="FB599" s="313"/>
      <c r="FC599" s="7"/>
      <c r="FD599" s="7" t="s">
        <v>3173</v>
      </c>
      <c r="FE599" s="7">
        <f t="shared" si="127"/>
        <v>191</v>
      </c>
      <c r="FF599" s="72">
        <f t="shared" si="128"/>
        <v>10059</v>
      </c>
      <c r="FG599" t="s">
        <v>3516</v>
      </c>
    </row>
    <row r="600" spans="1:163" ht="17.25">
      <c r="A600" s="72">
        <v>464044897</v>
      </c>
      <c r="B600" s="304" t="s">
        <v>587</v>
      </c>
      <c r="C600" s="72" t="s">
        <v>1776</v>
      </c>
      <c r="D600" s="72" t="s">
        <v>3621</v>
      </c>
      <c r="E600" s="72">
        <v>900</v>
      </c>
      <c r="F600" s="72"/>
      <c r="G600" s="306"/>
      <c r="H600" s="306"/>
      <c r="I600" s="72">
        <v>874</v>
      </c>
      <c r="J600" s="72">
        <v>3264</v>
      </c>
      <c r="K600" s="258">
        <f t="shared" si="119"/>
        <v>829</v>
      </c>
      <c r="L600" s="258">
        <f t="shared" si="121"/>
        <v>3489</v>
      </c>
      <c r="M600" s="315">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8"/>
      <c r="AF600" s="309" t="s">
        <v>1798</v>
      </c>
      <c r="AG600" s="7" t="s">
        <v>1130</v>
      </c>
      <c r="AH600" s="72" t="s">
        <v>457</v>
      </c>
      <c r="AI600" s="7" t="s">
        <v>1130</v>
      </c>
      <c r="AJ600" s="7" t="s">
        <v>1130</v>
      </c>
      <c r="AK600" s="7" t="s">
        <v>1130</v>
      </c>
      <c r="AL600" s="7">
        <v>7921</v>
      </c>
      <c r="AM600" s="255">
        <v>6306</v>
      </c>
      <c r="AN600" s="258">
        <v>115</v>
      </c>
      <c r="AO600" s="306">
        <v>131</v>
      </c>
      <c r="AP600" s="306" t="str">
        <f t="shared" si="123"/>
        <v>FLOW</v>
      </c>
      <c r="AQ600" s="306"/>
      <c r="AR600" s="306"/>
      <c r="AS600" s="306"/>
      <c r="AT600" s="306"/>
      <c r="AU600" s="72" t="s">
        <v>944</v>
      </c>
      <c r="AV600" s="310" t="s">
        <v>588</v>
      </c>
      <c r="AW600" s="304" t="s">
        <v>157</v>
      </c>
      <c r="AX600" s="311">
        <v>45552</v>
      </c>
      <c r="AY600" s="72">
        <v>24</v>
      </c>
      <c r="AZ600" s="72" t="s">
        <v>1743</v>
      </c>
      <c r="BA600" s="7" t="s">
        <v>3514</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1112</v>
      </c>
      <c r="EU600" s="7" t="s">
        <v>2913</v>
      </c>
      <c r="EV600" s="7" t="s">
        <v>1111</v>
      </c>
      <c r="EW600" s="7" t="s">
        <v>1807</v>
      </c>
      <c r="EX600" s="183" t="s">
        <v>1816</v>
      </c>
      <c r="EY600" s="313">
        <v>46185</v>
      </c>
      <c r="EZ600" s="313"/>
      <c r="FA600" s="183"/>
      <c r="FB600" s="313"/>
      <c r="FC600" s="7"/>
      <c r="FD600" s="7" t="s">
        <v>3439</v>
      </c>
      <c r="FE600" s="7">
        <f t="shared" si="127"/>
        <v>829</v>
      </c>
      <c r="FF600" s="72">
        <f t="shared" si="128"/>
        <v>4389</v>
      </c>
      <c r="FG600" t="s">
        <v>3516</v>
      </c>
    </row>
    <row r="601" spans="1:163" ht="17.25">
      <c r="A601" s="72">
        <v>463361916</v>
      </c>
      <c r="B601" s="304" t="s">
        <v>1454</v>
      </c>
      <c r="C601" s="72"/>
      <c r="D601" s="72"/>
      <c r="E601" s="72"/>
      <c r="F601" s="72"/>
      <c r="G601" s="306"/>
      <c r="H601" s="306"/>
      <c r="I601" s="72">
        <v>2179</v>
      </c>
      <c r="J601" s="72">
        <v>2179</v>
      </c>
      <c r="K601" s="258">
        <f t="shared" si="119"/>
        <v>2222</v>
      </c>
      <c r="L601" s="258">
        <f t="shared" si="121"/>
        <v>4468</v>
      </c>
      <c r="M601" s="307">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8"/>
      <c r="AF601" s="309" t="s">
        <v>1130</v>
      </c>
      <c r="AG601" s="7" t="s">
        <v>1130</v>
      </c>
      <c r="AH601" s="72" t="s">
        <v>781</v>
      </c>
      <c r="AI601" s="7" t="s">
        <v>1130</v>
      </c>
      <c r="AJ601" s="7" t="s">
        <v>1130</v>
      </c>
      <c r="AK601" s="7" t="s">
        <v>1130</v>
      </c>
      <c r="AL601" s="7">
        <v>3122</v>
      </c>
      <c r="AM601" s="255">
        <v>6290</v>
      </c>
      <c r="AN601" s="258">
        <v>26</v>
      </c>
      <c r="AO601" s="306">
        <v>42</v>
      </c>
      <c r="AP601" s="306" t="str">
        <f t="shared" si="123"/>
        <v>FLOW</v>
      </c>
      <c r="AQ601" s="306"/>
      <c r="AR601" s="306"/>
      <c r="AS601" s="306"/>
      <c r="AT601" s="306"/>
      <c r="AU601" s="72" t="s">
        <v>1794</v>
      </c>
      <c r="AV601" s="310" t="s">
        <v>1455</v>
      </c>
      <c r="AW601" s="304" t="s">
        <v>45</v>
      </c>
      <c r="AX601" s="311">
        <v>45474</v>
      </c>
      <c r="AY601" s="72">
        <v>24</v>
      </c>
      <c r="AZ601" s="72" t="s">
        <v>1743</v>
      </c>
      <c r="BA601" s="7" t="s">
        <v>3513</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1117</v>
      </c>
      <c r="EU601" s="7" t="s">
        <v>2914</v>
      </c>
      <c r="EV601" s="7" t="s">
        <v>1111</v>
      </c>
      <c r="EW601" s="7" t="s">
        <v>1802</v>
      </c>
      <c r="EX601" s="183" t="s">
        <v>1811</v>
      </c>
      <c r="EY601" s="313">
        <v>46178</v>
      </c>
      <c r="EZ601" s="313"/>
      <c r="FA601" s="183"/>
      <c r="FB601" s="313"/>
      <c r="FC601" s="7"/>
      <c r="FD601" s="7" t="s">
        <v>3118</v>
      </c>
      <c r="FE601" s="7">
        <f t="shared" si="127"/>
        <v>2222</v>
      </c>
      <c r="FF601" s="72">
        <f t="shared" si="128"/>
        <v>4468</v>
      </c>
      <c r="FG601" t="s">
        <v>3516</v>
      </c>
    </row>
    <row r="602" spans="1:163" ht="17.25">
      <c r="A602" s="72">
        <v>458337144</v>
      </c>
      <c r="B602" s="304" t="s">
        <v>1590</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8"/>
      <c r="AF602" s="309" t="s">
        <v>1130</v>
      </c>
      <c r="AG602" s="7" t="s">
        <v>1130</v>
      </c>
      <c r="AH602" s="72" t="s">
        <v>781</v>
      </c>
      <c r="AI602" s="7" t="s">
        <v>1130</v>
      </c>
      <c r="AJ602" s="7" t="s">
        <v>1130</v>
      </c>
      <c r="AK602" s="7" t="s">
        <v>1130</v>
      </c>
      <c r="AL602" s="7">
        <v>3258</v>
      </c>
      <c r="AM602" s="255">
        <v>6287</v>
      </c>
      <c r="AN602" s="258">
        <v>27</v>
      </c>
      <c r="AO602" s="306">
        <v>43</v>
      </c>
      <c r="AP602" s="306" t="str">
        <f t="shared" si="123"/>
        <v>FLOW</v>
      </c>
      <c r="AQ602" s="306"/>
      <c r="AR602" s="306"/>
      <c r="AS602" s="306"/>
      <c r="AT602" s="306"/>
      <c r="AU602" s="72" t="s">
        <v>1794</v>
      </c>
      <c r="AV602" s="310" t="s">
        <v>1697</v>
      </c>
      <c r="AW602" s="304" t="s">
        <v>32</v>
      </c>
      <c r="AX602" s="311">
        <v>45077</v>
      </c>
      <c r="AY602" s="72">
        <v>36</v>
      </c>
      <c r="AZ602" s="72" t="s">
        <v>1743</v>
      </c>
      <c r="BA602" s="7" t="s">
        <v>3513</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1117</v>
      </c>
      <c r="EU602" s="7" t="s">
        <v>2915</v>
      </c>
      <c r="EV602" s="7" t="s">
        <v>1111</v>
      </c>
      <c r="EW602" s="7" t="s">
        <v>1804</v>
      </c>
      <c r="EX602" s="183" t="s">
        <v>1812</v>
      </c>
      <c r="EY602" s="313">
        <v>46178</v>
      </c>
      <c r="EZ602" s="313"/>
      <c r="FA602" s="183"/>
      <c r="FB602" s="313"/>
      <c r="FC602" s="7"/>
      <c r="FD602" s="7" t="s">
        <v>3285</v>
      </c>
      <c r="FE602" s="7">
        <f t="shared" si="127"/>
        <v>3258</v>
      </c>
      <c r="FF602" s="72">
        <f t="shared" si="128"/>
        <v>6544</v>
      </c>
      <c r="FG602" t="s">
        <v>3516</v>
      </c>
    </row>
    <row r="603" spans="1:163" ht="17.25">
      <c r="A603" s="72">
        <v>457999507</v>
      </c>
      <c r="B603" s="304" t="s">
        <v>1375</v>
      </c>
      <c r="C603" s="72"/>
      <c r="D603" s="72"/>
      <c r="E603" s="72"/>
      <c r="F603" s="72"/>
      <c r="G603" s="306"/>
      <c r="H603" s="306"/>
      <c r="I603" s="72">
        <v>6372</v>
      </c>
      <c r="J603" s="72">
        <v>6361</v>
      </c>
      <c r="K603" s="258">
        <f t="shared" si="131"/>
        <v>6450</v>
      </c>
      <c r="L603" s="258">
        <f t="shared" si="121"/>
        <v>12958</v>
      </c>
      <c r="M603" s="307">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8"/>
      <c r="AF603" s="309" t="s">
        <v>1130</v>
      </c>
      <c r="AG603" s="7" t="s">
        <v>1130</v>
      </c>
      <c r="AH603" s="72" t="s">
        <v>326</v>
      </c>
      <c r="AI603" s="7" t="s">
        <v>1130</v>
      </c>
      <c r="AJ603" s="7" t="s">
        <v>1130</v>
      </c>
      <c r="AK603" s="7" t="s">
        <v>1130</v>
      </c>
      <c r="AL603" s="7">
        <v>7350</v>
      </c>
      <c r="AM603" s="255">
        <v>6286.33</v>
      </c>
      <c r="AN603" s="258">
        <v>27</v>
      </c>
      <c r="AO603" s="306">
        <v>43</v>
      </c>
      <c r="AP603" s="306" t="str">
        <f t="shared" si="123"/>
        <v>FLOW</v>
      </c>
      <c r="AQ603" s="306"/>
      <c r="AR603" s="306"/>
      <c r="AS603" s="306"/>
      <c r="AT603" s="306"/>
      <c r="AU603" s="72" t="s">
        <v>1794</v>
      </c>
      <c r="AV603" s="310" t="s">
        <v>1376</v>
      </c>
      <c r="AW603" s="304" t="s">
        <v>608</v>
      </c>
      <c r="AX603" s="311">
        <v>45052</v>
      </c>
      <c r="AY603" s="72">
        <v>36</v>
      </c>
      <c r="AZ603" s="72" t="s">
        <v>1743</v>
      </c>
      <c r="BA603" s="7" t="s">
        <v>3514</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1125</v>
      </c>
      <c r="EU603" s="7" t="s">
        <v>2916</v>
      </c>
      <c r="EV603" s="7" t="s">
        <v>1111</v>
      </c>
      <c r="EW603" s="7" t="s">
        <v>1804</v>
      </c>
      <c r="EX603" s="183" t="s">
        <v>1937</v>
      </c>
      <c r="EY603" s="313">
        <v>46178</v>
      </c>
      <c r="EZ603" s="313"/>
      <c r="FA603" s="183"/>
      <c r="FB603" s="313"/>
      <c r="FC603" s="7"/>
      <c r="FD603" s="7" t="s">
        <v>3440</v>
      </c>
      <c r="FE603" s="7">
        <f t="shared" si="127"/>
        <v>6450</v>
      </c>
      <c r="FF603" s="72">
        <f t="shared" si="128"/>
        <v>12958</v>
      </c>
      <c r="FG603" t="s">
        <v>3516</v>
      </c>
    </row>
    <row r="604" spans="1:163" ht="17.25">
      <c r="A604" s="72">
        <v>459996600</v>
      </c>
      <c r="B604" s="304" t="s">
        <v>3028</v>
      </c>
      <c r="C604" s="72" t="s">
        <v>1776</v>
      </c>
      <c r="D604" s="72" t="s">
        <v>3018</v>
      </c>
      <c r="E604" s="72">
        <v>3350</v>
      </c>
      <c r="F604" s="72"/>
      <c r="G604" s="306"/>
      <c r="H604" s="306"/>
      <c r="I604" s="72">
        <v>3305</v>
      </c>
      <c r="J604" s="72">
        <v>6270</v>
      </c>
      <c r="K604" s="258">
        <f t="shared" si="131"/>
        <v>45</v>
      </c>
      <c r="L604" s="258">
        <f t="shared" si="121"/>
        <v>6595</v>
      </c>
      <c r="M604" s="315">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8"/>
      <c r="AF604" s="309"/>
      <c r="AG604" s="7"/>
      <c r="AH604" s="72" t="s">
        <v>835</v>
      </c>
      <c r="AI604" s="7"/>
      <c r="AJ604" s="7"/>
      <c r="AK604" s="7"/>
      <c r="AL604" s="7">
        <v>12505</v>
      </c>
      <c r="AM604" s="255">
        <v>6220</v>
      </c>
      <c r="AN604" s="258">
        <v>88</v>
      </c>
      <c r="AO604" s="306">
        <v>73</v>
      </c>
      <c r="AP604" s="306" t="str">
        <f t="shared" si="123"/>
        <v>STABLE</v>
      </c>
      <c r="AQ604" s="306"/>
      <c r="AR604" s="306"/>
      <c r="AS604" s="306"/>
      <c r="AT604" s="306"/>
      <c r="AU604" s="72" t="s">
        <v>1130</v>
      </c>
      <c r="AV604" s="310" t="s">
        <v>3034</v>
      </c>
      <c r="AW604" s="304" t="s">
        <v>54</v>
      </c>
      <c r="AX604" s="311">
        <v>45203</v>
      </c>
      <c r="AY604" s="72">
        <v>30</v>
      </c>
      <c r="AZ604" s="72" t="s">
        <v>2058</v>
      </c>
      <c r="BA604" s="7" t="s">
        <v>3513</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1114</v>
      </c>
      <c r="EU604" s="7" t="s">
        <v>3498</v>
      </c>
      <c r="EV604" s="7" t="s">
        <v>1111</v>
      </c>
      <c r="EW604" s="7" t="s">
        <v>1807</v>
      </c>
      <c r="EX604" s="183" t="s">
        <v>3610</v>
      </c>
      <c r="EY604" s="313">
        <v>46186</v>
      </c>
      <c r="EZ604" s="313"/>
      <c r="FA604" s="183"/>
      <c r="FB604" s="313"/>
      <c r="FC604" s="7"/>
      <c r="FD604" s="7" t="s">
        <v>3441</v>
      </c>
      <c r="FE604" s="7">
        <f t="shared" si="127"/>
        <v>45</v>
      </c>
      <c r="FF604" s="72">
        <f t="shared" si="128"/>
        <v>9945</v>
      </c>
      <c r="FG604" t="e">
        <v>#N/A</v>
      </c>
    </row>
    <row r="605" spans="1:163" ht="17.25">
      <c r="A605" s="72">
        <v>458039157</v>
      </c>
      <c r="B605" s="304" t="s">
        <v>1591</v>
      </c>
      <c r="C605" s="72"/>
      <c r="D605" s="72"/>
      <c r="E605" s="72"/>
      <c r="F605" s="72"/>
      <c r="G605" s="306"/>
      <c r="H605" s="306"/>
      <c r="I605" s="72">
        <v>6126</v>
      </c>
      <c r="J605" s="72">
        <v>6126</v>
      </c>
      <c r="K605" s="258">
        <f t="shared" si="131"/>
        <v>6132</v>
      </c>
      <c r="L605" s="258">
        <f t="shared" si="121"/>
        <v>12342</v>
      </c>
      <c r="M605" s="307">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8"/>
      <c r="AF605" s="309" t="s">
        <v>1130</v>
      </c>
      <c r="AG605" s="7" t="s">
        <v>1130</v>
      </c>
      <c r="AH605" s="72" t="s">
        <v>521</v>
      </c>
      <c r="AI605" s="7" t="s">
        <v>1130</v>
      </c>
      <c r="AJ605" s="7" t="s">
        <v>1130</v>
      </c>
      <c r="AK605" s="7" t="s">
        <v>1130</v>
      </c>
      <c r="AL605" s="7">
        <v>6995.33</v>
      </c>
      <c r="AM605" s="255">
        <v>6045.46</v>
      </c>
      <c r="AN605" s="258">
        <v>27</v>
      </c>
      <c r="AO605" s="306">
        <v>43</v>
      </c>
      <c r="AP605" s="306" t="str">
        <f t="shared" si="123"/>
        <v>FLOW</v>
      </c>
      <c r="AQ605" s="306"/>
      <c r="AR605" s="306"/>
      <c r="AS605" s="306"/>
      <c r="AT605" s="306"/>
      <c r="AU605" s="72" t="s">
        <v>1794</v>
      </c>
      <c r="AV605" s="310" t="s">
        <v>1698</v>
      </c>
      <c r="AW605" s="304" t="s">
        <v>75</v>
      </c>
      <c r="AX605" s="311">
        <v>45055</v>
      </c>
      <c r="AY605" s="72">
        <v>36</v>
      </c>
      <c r="AZ605" s="72" t="s">
        <v>1743</v>
      </c>
      <c r="BA605" s="7" t="s">
        <v>3514</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1122</v>
      </c>
      <c r="EU605" s="7" t="s">
        <v>2917</v>
      </c>
      <c r="EV605" s="7" t="s">
        <v>1111</v>
      </c>
      <c r="EW605" s="7" t="s">
        <v>1942</v>
      </c>
      <c r="EX605" s="183" t="s">
        <v>2025</v>
      </c>
      <c r="EY605" s="313">
        <v>46179</v>
      </c>
      <c r="EZ605" s="313"/>
      <c r="FA605" s="183"/>
      <c r="FB605" s="313"/>
      <c r="FC605" s="7"/>
      <c r="FD605" s="7" t="s">
        <v>3442</v>
      </c>
      <c r="FE605" s="7">
        <f t="shared" si="127"/>
        <v>6132</v>
      </c>
      <c r="FF605" s="72">
        <f t="shared" si="128"/>
        <v>12342</v>
      </c>
      <c r="FG605" t="s">
        <v>3516</v>
      </c>
    </row>
    <row r="606" spans="1:163" ht="17.25">
      <c r="A606" s="72">
        <v>458432366</v>
      </c>
      <c r="B606" s="304" t="s">
        <v>2117</v>
      </c>
      <c r="C606" s="72"/>
      <c r="D606" s="72"/>
      <c r="E606" s="72"/>
      <c r="F606" s="72"/>
      <c r="G606" s="306"/>
      <c r="H606" s="306"/>
      <c r="I606" s="72">
        <v>3105</v>
      </c>
      <c r="J606" s="72">
        <v>3105</v>
      </c>
      <c r="K606" s="258">
        <f t="shared" si="131"/>
        <v>3161</v>
      </c>
      <c r="L606" s="258">
        <f t="shared" si="121"/>
        <v>6322</v>
      </c>
      <c r="M606" s="307">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3505</v>
      </c>
      <c r="AC606" s="72"/>
      <c r="AD606" s="72" t="s">
        <v>3023</v>
      </c>
      <c r="AE606" s="308"/>
      <c r="AF606" s="309"/>
      <c r="AG606" s="7"/>
      <c r="AH606" s="72" t="s">
        <v>534</v>
      </c>
      <c r="AI606" s="7"/>
      <c r="AJ606" s="7"/>
      <c r="AK606" s="7"/>
      <c r="AL606" s="7">
        <v>3611</v>
      </c>
      <c r="AM606" s="255">
        <v>6044.6</v>
      </c>
      <c r="AN606" s="258">
        <v>27</v>
      </c>
      <c r="AO606" s="306">
        <v>43</v>
      </c>
      <c r="AP606" s="306" t="str">
        <f t="shared" si="123"/>
        <v>FLOW</v>
      </c>
      <c r="AQ606" s="306"/>
      <c r="AR606" s="306"/>
      <c r="AS606" s="306"/>
      <c r="AT606" s="306"/>
      <c r="AU606" s="72" t="s">
        <v>1130</v>
      </c>
      <c r="AV606" s="310" t="s">
        <v>2261</v>
      </c>
      <c r="AW606" s="304" t="s">
        <v>44</v>
      </c>
      <c r="AX606" s="311">
        <v>45083</v>
      </c>
      <c r="AY606" s="72">
        <v>36</v>
      </c>
      <c r="AZ606" s="72" t="s">
        <v>2058</v>
      </c>
      <c r="BA606" s="7" t="s">
        <v>3513</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1117</v>
      </c>
      <c r="EU606" s="7" t="s">
        <v>2918</v>
      </c>
      <c r="EV606" s="7" t="s">
        <v>1111</v>
      </c>
      <c r="EW606" s="7" t="s">
        <v>1802</v>
      </c>
      <c r="EX606" s="183" t="s">
        <v>1838</v>
      </c>
      <c r="EY606" s="313">
        <v>46185</v>
      </c>
      <c r="EZ606" s="313"/>
      <c r="FA606" s="183"/>
      <c r="FB606" s="313"/>
      <c r="FC606" s="7"/>
      <c r="FD606" s="7" t="s">
        <v>3221</v>
      </c>
      <c r="FE606" s="7">
        <f t="shared" si="127"/>
        <v>3161</v>
      </c>
      <c r="FF606" s="72">
        <f t="shared" si="128"/>
        <v>6322</v>
      </c>
      <c r="FG606" t="s">
        <v>3516</v>
      </c>
    </row>
    <row r="607" spans="1:163" ht="17.25">
      <c r="A607" s="72">
        <v>139640918</v>
      </c>
      <c r="B607" s="304" t="s">
        <v>782</v>
      </c>
      <c r="C607" s="72"/>
      <c r="D607" s="72"/>
      <c r="E607" s="72"/>
      <c r="F607" s="72"/>
      <c r="G607" s="306"/>
      <c r="H607" s="306"/>
      <c r="I607" s="72">
        <v>2814</v>
      </c>
      <c r="J607" s="72">
        <v>6138</v>
      </c>
      <c r="K607" s="258">
        <f t="shared" si="131"/>
        <v>-4433</v>
      </c>
      <c r="L607" s="258">
        <f t="shared" si="121"/>
        <v>9751</v>
      </c>
      <c r="M607" s="315">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3531</v>
      </c>
      <c r="AC607" s="72"/>
      <c r="AD607" s="72" t="s">
        <v>3022</v>
      </c>
      <c r="AE607" s="308"/>
      <c r="AF607" s="309" t="s">
        <v>1798</v>
      </c>
      <c r="AG607" s="7" t="s">
        <v>1130</v>
      </c>
      <c r="AH607" s="72" t="s">
        <v>781</v>
      </c>
      <c r="AI607" s="7" t="s">
        <v>1130</v>
      </c>
      <c r="AJ607" s="7" t="s">
        <v>1130</v>
      </c>
      <c r="AK607" s="7" t="s">
        <v>1130</v>
      </c>
      <c r="AL607" s="7">
        <v>12673</v>
      </c>
      <c r="AM607" s="255">
        <v>5983.67</v>
      </c>
      <c r="AN607" s="258">
        <v>146</v>
      </c>
      <c r="AO607" s="306">
        <v>162</v>
      </c>
      <c r="AP607" s="306" t="str">
        <f t="shared" si="123"/>
        <v>FLOW</v>
      </c>
      <c r="AQ607" s="306"/>
      <c r="AR607" s="306"/>
      <c r="AS607" s="306"/>
      <c r="AT607" s="306"/>
      <c r="AU607" s="72" t="s">
        <v>944</v>
      </c>
      <c r="AV607" s="310" t="s">
        <v>783</v>
      </c>
      <c r="AW607" s="304" t="s">
        <v>45</v>
      </c>
      <c r="AX607" s="311">
        <v>45001</v>
      </c>
      <c r="AY607" s="72">
        <v>36</v>
      </c>
      <c r="AZ607" s="72" t="s">
        <v>1743</v>
      </c>
      <c r="BA607" s="7" t="s">
        <v>3513</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1117</v>
      </c>
      <c r="EU607" s="7" t="s">
        <v>2919</v>
      </c>
      <c r="EV607" s="7" t="s">
        <v>1111</v>
      </c>
      <c r="EW607" s="7" t="s">
        <v>1802</v>
      </c>
      <c r="EX607" s="183" t="s">
        <v>2026</v>
      </c>
      <c r="EY607" s="313">
        <v>46179</v>
      </c>
      <c r="EZ607" s="313"/>
      <c r="FA607" s="183"/>
      <c r="FB607" s="313"/>
      <c r="FC607" s="7"/>
      <c r="FD607" s="7" t="s">
        <v>3443</v>
      </c>
      <c r="FE607" s="7">
        <f t="shared" si="127"/>
        <v>-4433</v>
      </c>
      <c r="FF607" s="72">
        <f t="shared" si="128"/>
        <v>9751</v>
      </c>
      <c r="FG607" t="s">
        <v>3516</v>
      </c>
    </row>
    <row r="608" spans="1:163" ht="17.25">
      <c r="A608" s="72">
        <v>140383146</v>
      </c>
      <c r="B608" s="304" t="s">
        <v>619</v>
      </c>
      <c r="C608" s="72"/>
      <c r="D608" s="72"/>
      <c r="E608" s="72"/>
      <c r="F608" s="72"/>
      <c r="G608" s="306"/>
      <c r="H608" s="306"/>
      <c r="I608" s="72">
        <v>3191</v>
      </c>
      <c r="J608" s="72">
        <v>5887</v>
      </c>
      <c r="K608" s="258">
        <f t="shared" si="131"/>
        <v>-87</v>
      </c>
      <c r="L608" s="258">
        <f t="shared" si="121"/>
        <v>9597</v>
      </c>
      <c r="M608" s="315">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8"/>
      <c r="AF608" s="309" t="s">
        <v>1798</v>
      </c>
      <c r="AG608" s="7" t="s">
        <v>1130</v>
      </c>
      <c r="AH608" s="72" t="s">
        <v>613</v>
      </c>
      <c r="AI608" s="7" t="s">
        <v>1130</v>
      </c>
      <c r="AJ608" s="7" t="s">
        <v>1130</v>
      </c>
      <c r="AK608" s="7" t="s">
        <v>1130</v>
      </c>
      <c r="AL608" s="7">
        <v>6295</v>
      </c>
      <c r="AM608" s="255">
        <v>5828.22</v>
      </c>
      <c r="AN608" s="258">
        <v>87</v>
      </c>
      <c r="AO608" s="306">
        <v>103</v>
      </c>
      <c r="AP608" s="306" t="str">
        <f t="shared" si="123"/>
        <v>FLOW</v>
      </c>
      <c r="AQ608" s="306"/>
      <c r="AR608" s="306"/>
      <c r="AS608" s="306"/>
      <c r="AT608" s="306"/>
      <c r="AU608" s="72" t="s">
        <v>1794</v>
      </c>
      <c r="AV608" s="310" t="s">
        <v>620</v>
      </c>
      <c r="AW608" s="304" t="s">
        <v>102</v>
      </c>
      <c r="AX608" s="311">
        <v>45014</v>
      </c>
      <c r="AY608" s="72">
        <v>36</v>
      </c>
      <c r="AZ608" s="72" t="s">
        <v>1743</v>
      </c>
      <c r="BA608" s="7" t="s">
        <v>3513</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1127</v>
      </c>
      <c r="EU608" s="7" t="s">
        <v>2920</v>
      </c>
      <c r="EV608" s="7" t="s">
        <v>1111</v>
      </c>
      <c r="EW608" s="7" t="s">
        <v>1851</v>
      </c>
      <c r="EX608" s="183" t="s">
        <v>2027</v>
      </c>
      <c r="EY608" s="313">
        <v>46177</v>
      </c>
      <c r="EZ608" s="313"/>
      <c r="FA608" s="183"/>
      <c r="FB608" s="313"/>
      <c r="FC608" s="7"/>
      <c r="FD608" s="7" t="s">
        <v>3444</v>
      </c>
      <c r="FE608" s="7">
        <f t="shared" si="127"/>
        <v>-87</v>
      </c>
      <c r="FF608" s="72">
        <f t="shared" si="128"/>
        <v>9597</v>
      </c>
      <c r="FG608" t="s">
        <v>3516</v>
      </c>
    </row>
    <row r="609" spans="1:163" ht="17.25">
      <c r="A609" s="72">
        <v>139563434</v>
      </c>
      <c r="B609" s="304" t="s">
        <v>725</v>
      </c>
      <c r="C609" s="72" t="s">
        <v>1776</v>
      </c>
      <c r="D609" s="72" t="s">
        <v>2348</v>
      </c>
      <c r="E609" s="72">
        <v>6343</v>
      </c>
      <c r="F609" s="72"/>
      <c r="G609" s="306"/>
      <c r="H609" s="306"/>
      <c r="I609" s="72">
        <v>2712</v>
      </c>
      <c r="J609" s="72">
        <v>5951</v>
      </c>
      <c r="K609" s="258">
        <f t="shared" si="131"/>
        <v>-4505</v>
      </c>
      <c r="L609" s="258">
        <f t="shared" si="121"/>
        <v>2419</v>
      </c>
      <c r="M609" s="315">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8"/>
      <c r="AF609" s="309" t="s">
        <v>1798</v>
      </c>
      <c r="AG609" s="7" t="s">
        <v>1130</v>
      </c>
      <c r="AH609" s="72" t="s">
        <v>726</v>
      </c>
      <c r="AI609" s="7" t="s">
        <v>1130</v>
      </c>
      <c r="AJ609" s="7" t="s">
        <v>1130</v>
      </c>
      <c r="AK609" s="7" t="s">
        <v>1130</v>
      </c>
      <c r="AL609" s="7">
        <v>10393</v>
      </c>
      <c r="AM609" s="255">
        <v>5818.64</v>
      </c>
      <c r="AN609" s="258">
        <v>146</v>
      </c>
      <c r="AO609" s="306">
        <v>11</v>
      </c>
      <c r="AP609" s="306" t="str">
        <f t="shared" si="123"/>
        <v>STABLE</v>
      </c>
      <c r="AQ609" s="306"/>
      <c r="AR609" s="306"/>
      <c r="AS609" s="306"/>
      <c r="AT609" s="306"/>
      <c r="AU609" s="72" t="s">
        <v>944</v>
      </c>
      <c r="AV609" s="310" t="s">
        <v>727</v>
      </c>
      <c r="AW609" s="304" t="s">
        <v>54</v>
      </c>
      <c r="AX609" s="311">
        <v>45005</v>
      </c>
      <c r="AY609" s="72">
        <v>36</v>
      </c>
      <c r="AZ609" s="72" t="s">
        <v>1743</v>
      </c>
      <c r="BA609" s="7" t="s">
        <v>3513</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1119</v>
      </c>
      <c r="EU609" s="7" t="s">
        <v>2921</v>
      </c>
      <c r="EV609" s="7" t="s">
        <v>1111</v>
      </c>
      <c r="EW609" s="7" t="s">
        <v>1807</v>
      </c>
      <c r="EX609" s="183" t="s">
        <v>1819</v>
      </c>
      <c r="EY609" s="313">
        <v>46178</v>
      </c>
      <c r="EZ609" s="313"/>
      <c r="FA609" s="183"/>
      <c r="FB609" s="313"/>
      <c r="FC609" s="7"/>
      <c r="FD609" s="7" t="s">
        <v>3445</v>
      </c>
      <c r="FE609" s="7">
        <f t="shared" si="127"/>
        <v>-4505</v>
      </c>
      <c r="FF609" s="72">
        <f t="shared" si="128"/>
        <v>8762</v>
      </c>
      <c r="FG609" t="s">
        <v>3516</v>
      </c>
    </row>
    <row r="610" spans="1:163" ht="17.25">
      <c r="A610" s="72">
        <v>140583201</v>
      </c>
      <c r="B610" s="304" t="s">
        <v>697</v>
      </c>
      <c r="C610" s="72" t="s">
        <v>1776</v>
      </c>
      <c r="D610" s="72" t="s">
        <v>1788</v>
      </c>
      <c r="E610" s="72">
        <v>3700</v>
      </c>
      <c r="F610" s="72"/>
      <c r="G610" s="306"/>
      <c r="H610" s="306"/>
      <c r="I610" s="72">
        <v>3495</v>
      </c>
      <c r="J610" s="72">
        <v>5867</v>
      </c>
      <c r="K610" s="258">
        <f t="shared" si="131"/>
        <v>-760</v>
      </c>
      <c r="L610" s="258">
        <f t="shared" si="121"/>
        <v>6016</v>
      </c>
      <c r="M610" s="315">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8"/>
      <c r="AF610" s="309" t="s">
        <v>1798</v>
      </c>
      <c r="AG610" s="7" t="s">
        <v>1130</v>
      </c>
      <c r="AH610" s="72" t="s">
        <v>698</v>
      </c>
      <c r="AI610" s="7" t="s">
        <v>1130</v>
      </c>
      <c r="AJ610" s="7" t="s">
        <v>1130</v>
      </c>
      <c r="AK610" s="7" t="s">
        <v>1130</v>
      </c>
      <c r="AL610" s="7">
        <v>12530</v>
      </c>
      <c r="AM610" s="255">
        <v>5816.12</v>
      </c>
      <c r="AN610" s="258">
        <v>87</v>
      </c>
      <c r="AO610" s="306">
        <v>72</v>
      </c>
      <c r="AP610" s="306" t="str">
        <f t="shared" si="123"/>
        <v>STABLE</v>
      </c>
      <c r="AQ610" s="306"/>
      <c r="AR610" s="306"/>
      <c r="AS610" s="306"/>
      <c r="AT610" s="306"/>
      <c r="AU610" s="72" t="s">
        <v>1794</v>
      </c>
      <c r="AV610" s="310" t="s">
        <v>699</v>
      </c>
      <c r="AW610" s="304" t="s">
        <v>27</v>
      </c>
      <c r="AX610" s="311">
        <v>45027</v>
      </c>
      <c r="AY610" s="72">
        <v>36</v>
      </c>
      <c r="AZ610" s="72" t="s">
        <v>1743</v>
      </c>
      <c r="BA610" s="7" t="s">
        <v>3513</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1128</v>
      </c>
      <c r="EU610" s="7" t="s">
        <v>2922</v>
      </c>
      <c r="EV610" s="7" t="s">
        <v>1111</v>
      </c>
      <c r="EW610" s="7" t="s">
        <v>1807</v>
      </c>
      <c r="EX610" s="183" t="s">
        <v>2028</v>
      </c>
      <c r="EY610" s="313">
        <v>46195</v>
      </c>
      <c r="EZ610" s="313"/>
      <c r="FA610" s="183"/>
      <c r="FB610" s="313"/>
      <c r="FC610" s="7"/>
      <c r="FD610" s="7" t="s">
        <v>3446</v>
      </c>
      <c r="FE610" s="7">
        <f t="shared" si="127"/>
        <v>-760</v>
      </c>
      <c r="FF610" s="72">
        <f t="shared" si="128"/>
        <v>9716</v>
      </c>
      <c r="FG610" t="s">
        <v>3516</v>
      </c>
    </row>
    <row r="611" spans="1:163" ht="17.25">
      <c r="A611" s="72">
        <v>140106553</v>
      </c>
      <c r="B611" s="304" t="s">
        <v>399</v>
      </c>
      <c r="C611" s="72" t="s">
        <v>1800</v>
      </c>
      <c r="D611" s="72" t="s">
        <v>3555</v>
      </c>
      <c r="E611" s="72">
        <v>3000</v>
      </c>
      <c r="F611" s="72"/>
      <c r="G611" s="306"/>
      <c r="H611" s="306" t="s">
        <v>3549</v>
      </c>
      <c r="I611" s="72">
        <v>2978</v>
      </c>
      <c r="J611" s="72">
        <v>5956</v>
      </c>
      <c r="K611" s="258">
        <f t="shared" si="131"/>
        <v>-2591</v>
      </c>
      <c r="L611" s="258">
        <f t="shared" si="121"/>
        <v>6420</v>
      </c>
      <c r="M611" s="315">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8"/>
      <c r="AF611" s="309" t="s">
        <v>1798</v>
      </c>
      <c r="AG611" s="7" t="s">
        <v>1130</v>
      </c>
      <c r="AH611" s="72" t="s">
        <v>386</v>
      </c>
      <c r="AI611" s="7" t="s">
        <v>1130</v>
      </c>
      <c r="AJ611" s="7" t="s">
        <v>1130</v>
      </c>
      <c r="AK611" s="7" t="s">
        <v>1130</v>
      </c>
      <c r="AL611" s="7">
        <v>9738</v>
      </c>
      <c r="AM611" s="255">
        <v>5811</v>
      </c>
      <c r="AN611" s="258">
        <v>115</v>
      </c>
      <c r="AO611" s="306">
        <v>103</v>
      </c>
      <c r="AP611" s="306" t="str">
        <f t="shared" si="123"/>
        <v>STABLE</v>
      </c>
      <c r="AQ611" s="306"/>
      <c r="AR611" s="306"/>
      <c r="AS611" s="306"/>
      <c r="AT611" s="306"/>
      <c r="AU611" s="72" t="s">
        <v>944</v>
      </c>
      <c r="AV611" s="310" t="s">
        <v>400</v>
      </c>
      <c r="AW611" s="304" t="s">
        <v>178</v>
      </c>
      <c r="AX611" s="311">
        <v>45015</v>
      </c>
      <c r="AY611" s="72">
        <v>36</v>
      </c>
      <c r="AZ611" s="72" t="s">
        <v>1743</v>
      </c>
      <c r="BA611" s="7" t="s">
        <v>3513</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1116</v>
      </c>
      <c r="EU611" s="7" t="s">
        <v>2923</v>
      </c>
      <c r="EV611" s="7" t="s">
        <v>1111</v>
      </c>
      <c r="EW611" s="7" t="s">
        <v>1807</v>
      </c>
      <c r="EX611" s="183" t="s">
        <v>1816</v>
      </c>
      <c r="EY611" s="313">
        <v>46196</v>
      </c>
      <c r="EZ611" s="313"/>
      <c r="FA611" s="183"/>
      <c r="FB611" s="313"/>
      <c r="FC611" s="7"/>
      <c r="FD611" s="7" t="s">
        <v>3447</v>
      </c>
      <c r="FE611" s="7">
        <f t="shared" si="127"/>
        <v>-2591</v>
      </c>
      <c r="FF611" s="72">
        <f t="shared" si="128"/>
        <v>9420</v>
      </c>
      <c r="FG611" t="s">
        <v>3516</v>
      </c>
    </row>
    <row r="612" spans="1:163" ht="17.25">
      <c r="A612" s="72">
        <v>138346312</v>
      </c>
      <c r="B612" s="304" t="s">
        <v>1592</v>
      </c>
      <c r="C612" s="72"/>
      <c r="D612" s="72"/>
      <c r="E612" s="72"/>
      <c r="F612" s="72"/>
      <c r="G612" s="306"/>
      <c r="H612" s="306"/>
      <c r="I612" s="72">
        <v>3035</v>
      </c>
      <c r="J612" s="72">
        <v>5805</v>
      </c>
      <c r="K612" s="258">
        <f t="shared" si="131"/>
        <v>-5796</v>
      </c>
      <c r="L612" s="258">
        <f t="shared" si="121"/>
        <v>9486</v>
      </c>
      <c r="M612" s="315">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8"/>
      <c r="AF612" s="309" t="s">
        <v>1130</v>
      </c>
      <c r="AG612" s="7" t="s">
        <v>1130</v>
      </c>
      <c r="AH612" s="72" t="s">
        <v>1753</v>
      </c>
      <c r="AI612" s="7" t="s">
        <v>1130</v>
      </c>
      <c r="AJ612" s="7" t="s">
        <v>1130</v>
      </c>
      <c r="AK612" s="7" t="s">
        <v>1130</v>
      </c>
      <c r="AL612" s="7">
        <v>7694</v>
      </c>
      <c r="AM612" s="255">
        <v>5750.43</v>
      </c>
      <c r="AN612" s="258">
        <v>146</v>
      </c>
      <c r="AO612" s="306">
        <v>162</v>
      </c>
      <c r="AP612" s="306" t="str">
        <f t="shared" si="123"/>
        <v>FLOW</v>
      </c>
      <c r="AQ612" s="306"/>
      <c r="AR612" s="306"/>
      <c r="AS612" s="306"/>
      <c r="AT612" s="306"/>
      <c r="AU612" s="72" t="s">
        <v>944</v>
      </c>
      <c r="AV612" s="310" t="s">
        <v>1699</v>
      </c>
      <c r="AW612" s="304" t="s">
        <v>1740</v>
      </c>
      <c r="AX612" s="311">
        <v>44970</v>
      </c>
      <c r="AY612" s="72">
        <v>36</v>
      </c>
      <c r="AZ612" s="72" t="s">
        <v>1743</v>
      </c>
      <c r="BA612" s="7" t="s">
        <v>3514</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1118</v>
      </c>
      <c r="EU612" s="7" t="s">
        <v>2924</v>
      </c>
      <c r="EV612" s="7" t="s">
        <v>1111</v>
      </c>
      <c r="EW612" s="7" t="e">
        <v>#N/A</v>
      </c>
      <c r="EX612" s="183" t="e">
        <v>#N/A</v>
      </c>
      <c r="EY612" s="313" t="e">
        <v>#N/A</v>
      </c>
      <c r="EZ612" s="313"/>
      <c r="FA612" s="183"/>
      <c r="FB612" s="313"/>
      <c r="FC612" s="7"/>
      <c r="FD612" s="7" t="s">
        <v>3448</v>
      </c>
      <c r="FE612" s="7">
        <f t="shared" si="127"/>
        <v>-5796</v>
      </c>
      <c r="FF612" s="72">
        <f t="shared" si="128"/>
        <v>9486</v>
      </c>
      <c r="FG612" t="s">
        <v>3517</v>
      </c>
    </row>
    <row r="613" spans="1:163" ht="17.25">
      <c r="A613" s="72">
        <v>463492200</v>
      </c>
      <c r="B613" s="304" t="s">
        <v>1593</v>
      </c>
      <c r="C613" s="72"/>
      <c r="D613" s="72"/>
      <c r="E613" s="72"/>
      <c r="F613" s="72"/>
      <c r="G613" s="306"/>
      <c r="H613" s="306"/>
      <c r="I613" s="72">
        <v>5741</v>
      </c>
      <c r="J613" s="72">
        <v>5731</v>
      </c>
      <c r="K613" s="258">
        <f t="shared" si="131"/>
        <v>6373</v>
      </c>
      <c r="L613" s="258">
        <f t="shared" si="121"/>
        <v>12224</v>
      </c>
      <c r="M613" s="315">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8"/>
      <c r="AF613" s="309" t="s">
        <v>1798</v>
      </c>
      <c r="AG613" s="7" t="s">
        <v>1130</v>
      </c>
      <c r="AH613" s="72" t="s">
        <v>349</v>
      </c>
      <c r="AI613" s="7" t="s">
        <v>1130</v>
      </c>
      <c r="AJ613" s="7" t="s">
        <v>1130</v>
      </c>
      <c r="AK613" s="7" t="s">
        <v>1130</v>
      </c>
      <c r="AL613" s="7">
        <v>6373</v>
      </c>
      <c r="AM613" s="255">
        <v>5633</v>
      </c>
      <c r="AN613" s="258">
        <v>147</v>
      </c>
      <c r="AO613" s="306">
        <v>163</v>
      </c>
      <c r="AP613" s="306" t="str">
        <f t="shared" si="123"/>
        <v>FLOW</v>
      </c>
      <c r="AQ613" s="306"/>
      <c r="AR613" s="306"/>
      <c r="AS613" s="306"/>
      <c r="AT613" s="306"/>
      <c r="AU613" s="72" t="s">
        <v>944</v>
      </c>
      <c r="AV613" s="310"/>
      <c r="AW613" s="304" t="s">
        <v>1741</v>
      </c>
      <c r="AX613" s="311">
        <v>45489</v>
      </c>
      <c r="AY613" s="72">
        <v>18</v>
      </c>
      <c r="AZ613" s="72" t="s">
        <v>1743</v>
      </c>
      <c r="BA613" s="7" t="s">
        <v>3513</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1127</v>
      </c>
      <c r="EU613" s="7" t="s">
        <v>2925</v>
      </c>
      <c r="EV613" s="7" t="s">
        <v>1111</v>
      </c>
      <c r="EW613" s="7" t="s">
        <v>1830</v>
      </c>
      <c r="EX613" s="183" t="s">
        <v>1891</v>
      </c>
      <c r="EY613" s="313">
        <v>46176</v>
      </c>
      <c r="EZ613" s="313"/>
      <c r="FA613" s="183"/>
      <c r="FB613" s="313"/>
      <c r="FC613" s="7" t="s">
        <v>3624</v>
      </c>
      <c r="FD613" s="7" t="s">
        <v>3449</v>
      </c>
      <c r="FE613" s="7">
        <f t="shared" si="127"/>
        <v>6373</v>
      </c>
      <c r="FF613" s="72">
        <f t="shared" si="128"/>
        <v>12224</v>
      </c>
      <c r="FG613" t="s">
        <v>3516</v>
      </c>
    </row>
    <row r="614" spans="1:163" ht="17.25">
      <c r="A614" s="72">
        <v>457235804</v>
      </c>
      <c r="B614" s="304" t="s">
        <v>112</v>
      </c>
      <c r="C614" s="72"/>
      <c r="D614" s="72"/>
      <c r="E614" s="72"/>
      <c r="F614" s="72"/>
      <c r="G614" s="306"/>
      <c r="H614" s="306"/>
      <c r="I614" s="72">
        <v>6427</v>
      </c>
      <c r="J614" s="72">
        <v>5536</v>
      </c>
      <c r="K614" s="258">
        <f t="shared" si="131"/>
        <v>6084</v>
      </c>
      <c r="L614" s="258">
        <f t="shared" si="121"/>
        <v>12627</v>
      </c>
      <c r="M614" s="315">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8"/>
      <c r="AF614" s="309" t="s">
        <v>1798</v>
      </c>
      <c r="AG614" s="7" t="s">
        <v>1130</v>
      </c>
      <c r="AH614" s="72" t="s">
        <v>113</v>
      </c>
      <c r="AI614" s="7" t="s">
        <v>1130</v>
      </c>
      <c r="AJ614" s="7" t="s">
        <v>1130</v>
      </c>
      <c r="AK614" s="7" t="s">
        <v>1130</v>
      </c>
      <c r="AL614" s="7">
        <v>11484</v>
      </c>
      <c r="AM614" s="255">
        <v>5536</v>
      </c>
      <c r="AN614" s="258">
        <v>88</v>
      </c>
      <c r="AO614" s="306">
        <v>104</v>
      </c>
      <c r="AP614" s="306" t="str">
        <f t="shared" si="123"/>
        <v>FLOW</v>
      </c>
      <c r="AQ614" s="306"/>
      <c r="AR614" s="306"/>
      <c r="AS614" s="306"/>
      <c r="AT614" s="306"/>
      <c r="AU614" s="72" t="s">
        <v>944</v>
      </c>
      <c r="AV614" s="310" t="s">
        <v>115</v>
      </c>
      <c r="AW614" s="304" t="s">
        <v>86</v>
      </c>
      <c r="AX614" s="311">
        <v>45000</v>
      </c>
      <c r="AY614" s="72">
        <v>36</v>
      </c>
      <c r="AZ614" s="72" t="s">
        <v>1743</v>
      </c>
      <c r="BA614" s="7" t="s">
        <v>3514</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1122</v>
      </c>
      <c r="EU614" s="7" t="s">
        <v>2926</v>
      </c>
      <c r="EV614" s="7" t="s">
        <v>1111</v>
      </c>
      <c r="EW614" s="7" t="s">
        <v>1807</v>
      </c>
      <c r="EX614" s="183" t="s">
        <v>2029</v>
      </c>
      <c r="EY614" s="313">
        <v>46188</v>
      </c>
      <c r="EZ614" s="313"/>
      <c r="FA614" s="183"/>
      <c r="FB614" s="313"/>
      <c r="FC614" s="7"/>
      <c r="FD614" s="7" t="s">
        <v>3450</v>
      </c>
      <c r="FE614" s="7">
        <f t="shared" si="127"/>
        <v>6084</v>
      </c>
      <c r="FF614" s="72">
        <f t="shared" si="128"/>
        <v>12627</v>
      </c>
      <c r="FG614" t="s">
        <v>3516</v>
      </c>
    </row>
    <row r="615" spans="1:163" ht="17.25">
      <c r="A615" s="72">
        <v>137168563</v>
      </c>
      <c r="B615" s="304" t="s">
        <v>508</v>
      </c>
      <c r="C615" s="72"/>
      <c r="D615" s="72"/>
      <c r="E615" s="72"/>
      <c r="F615" s="72"/>
      <c r="G615" s="306"/>
      <c r="H615" s="306"/>
      <c r="I615" s="72">
        <v>3263</v>
      </c>
      <c r="J615" s="72">
        <v>5293</v>
      </c>
      <c r="K615" s="258">
        <f t="shared" si="131"/>
        <v>-10301</v>
      </c>
      <c r="L615" s="258">
        <f t="shared" si="121"/>
        <v>9374</v>
      </c>
      <c r="M615" s="315">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8"/>
      <c r="AF615" s="309" t="s">
        <v>1798</v>
      </c>
      <c r="AG615" s="7" t="s">
        <v>1130</v>
      </c>
      <c r="AH615" s="72" t="s">
        <v>509</v>
      </c>
      <c r="AI615" s="7" t="s">
        <v>1130</v>
      </c>
      <c r="AJ615" s="7" t="s">
        <v>1130</v>
      </c>
      <c r="AK615" s="7" t="s">
        <v>1130</v>
      </c>
      <c r="AL615" s="7">
        <v>10514</v>
      </c>
      <c r="AM615" s="255">
        <v>5234.25</v>
      </c>
      <c r="AN615" s="258">
        <v>178</v>
      </c>
      <c r="AO615" s="306">
        <v>194</v>
      </c>
      <c r="AP615" s="306" t="str">
        <f t="shared" si="123"/>
        <v>FLOW</v>
      </c>
      <c r="AQ615" s="306"/>
      <c r="AR615" s="306"/>
      <c r="AS615" s="306"/>
      <c r="AT615" s="306"/>
      <c r="AU615" s="72" t="s">
        <v>944</v>
      </c>
      <c r="AV615" s="310" t="s">
        <v>510</v>
      </c>
      <c r="AW615" s="304" t="s">
        <v>178</v>
      </c>
      <c r="AX615" s="311">
        <v>44916</v>
      </c>
      <c r="AY615" s="72">
        <v>36</v>
      </c>
      <c r="AZ615" s="72" t="s">
        <v>1743</v>
      </c>
      <c r="BA615" s="7" t="s">
        <v>3514</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1126</v>
      </c>
      <c r="EU615" s="7" t="s">
        <v>2927</v>
      </c>
      <c r="EV615" s="7" t="s">
        <v>1111</v>
      </c>
      <c r="EW615" s="7" t="s">
        <v>1804</v>
      </c>
      <c r="EX615" s="183" t="s">
        <v>1810</v>
      </c>
      <c r="EY615" s="313">
        <v>46183</v>
      </c>
      <c r="EZ615" s="313"/>
      <c r="FA615" s="183"/>
      <c r="FB615" s="313"/>
      <c r="FC615" s="7"/>
      <c r="FD615" s="7" t="s">
        <v>3451</v>
      </c>
      <c r="FE615" s="7">
        <f t="shared" si="127"/>
        <v>-10301</v>
      </c>
      <c r="FF615" s="72">
        <f t="shared" si="128"/>
        <v>9374</v>
      </c>
      <c r="FG615" t="s">
        <v>3516</v>
      </c>
    </row>
    <row r="616" spans="1:163" ht="17.25">
      <c r="A616" s="72">
        <v>458301374</v>
      </c>
      <c r="B616" s="304" t="s">
        <v>1441</v>
      </c>
      <c r="C616" s="72" t="s">
        <v>1776</v>
      </c>
      <c r="D616" s="72" t="s">
        <v>1793</v>
      </c>
      <c r="E616" s="72">
        <f>2682+100</f>
        <v>2782</v>
      </c>
      <c r="F616" s="72"/>
      <c r="G616" s="306"/>
      <c r="H616" s="306"/>
      <c r="I616" s="72">
        <v>2682</v>
      </c>
      <c r="J616" s="72">
        <v>2682</v>
      </c>
      <c r="K616" s="258">
        <f t="shared" si="131"/>
        <v>2773</v>
      </c>
      <c r="L616" s="258">
        <f t="shared" si="121"/>
        <v>2630</v>
      </c>
      <c r="M616" s="315">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8"/>
      <c r="AF616" s="309" t="s">
        <v>1130</v>
      </c>
      <c r="AG616" s="7" t="s">
        <v>1130</v>
      </c>
      <c r="AH616" s="72" t="s">
        <v>753</v>
      </c>
      <c r="AI616" s="7" t="s">
        <v>1130</v>
      </c>
      <c r="AJ616" s="7" t="s">
        <v>1130</v>
      </c>
      <c r="AK616" s="7" t="s">
        <v>1130</v>
      </c>
      <c r="AL616" s="7">
        <v>5415</v>
      </c>
      <c r="AM616" s="255">
        <v>5225</v>
      </c>
      <c r="AN616" s="258">
        <v>57</v>
      </c>
      <c r="AO616" s="306">
        <v>12</v>
      </c>
      <c r="AP616" s="306" t="str">
        <f t="shared" si="123"/>
        <v>STABLE</v>
      </c>
      <c r="AQ616" s="306"/>
      <c r="AR616" s="306"/>
      <c r="AS616" s="306"/>
      <c r="AT616" s="306"/>
      <c r="AU616" s="72" t="s">
        <v>1794</v>
      </c>
      <c r="AV616" s="310" t="s">
        <v>1442</v>
      </c>
      <c r="AW616" s="304" t="s">
        <v>1443</v>
      </c>
      <c r="AX616" s="311">
        <v>45075</v>
      </c>
      <c r="AY616" s="72">
        <v>36</v>
      </c>
      <c r="AZ616" s="72" t="s">
        <v>1743</v>
      </c>
      <c r="BA616" s="7" t="s">
        <v>3514</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1125</v>
      </c>
      <c r="EU616" s="7" t="s">
        <v>2928</v>
      </c>
      <c r="EV616" s="7" t="s">
        <v>1111</v>
      </c>
      <c r="EW616" s="7" t="s">
        <v>1821</v>
      </c>
      <c r="EX616" s="183" t="s">
        <v>2030</v>
      </c>
      <c r="EY616" s="313">
        <v>46178</v>
      </c>
      <c r="EZ616" s="313"/>
      <c r="FA616" s="183"/>
      <c r="FB616" s="313"/>
      <c r="FC616" s="7"/>
      <c r="FD616" s="7" t="s">
        <v>3340</v>
      </c>
      <c r="FE616" s="7">
        <f t="shared" si="127"/>
        <v>2773</v>
      </c>
      <c r="FF616" s="72">
        <f t="shared" si="128"/>
        <v>5412</v>
      </c>
      <c r="FG616" t="s">
        <v>3516</v>
      </c>
    </row>
    <row r="617" spans="1:163" ht="17.25">
      <c r="A617" s="72">
        <v>462480094</v>
      </c>
      <c r="B617" s="304" t="s">
        <v>1399</v>
      </c>
      <c r="C617" s="72"/>
      <c r="D617" s="72"/>
      <c r="E617" s="72"/>
      <c r="F617" s="72"/>
      <c r="G617" s="306"/>
      <c r="H617" s="306"/>
      <c r="I617" s="72">
        <v>5223</v>
      </c>
      <c r="J617" s="72">
        <v>5167</v>
      </c>
      <c r="K617" s="258">
        <f t="shared" si="131"/>
        <v>5309</v>
      </c>
      <c r="L617" s="258">
        <f t="shared" si="121"/>
        <v>10609</v>
      </c>
      <c r="M617" s="315">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8"/>
      <c r="AF617" s="309" t="s">
        <v>1130</v>
      </c>
      <c r="AG617" s="7" t="s">
        <v>1130</v>
      </c>
      <c r="AH617" s="72" t="s">
        <v>534</v>
      </c>
      <c r="AI617" s="7" t="s">
        <v>1130</v>
      </c>
      <c r="AJ617" s="7" t="s">
        <v>1130</v>
      </c>
      <c r="AK617" s="7" t="s">
        <v>1130</v>
      </c>
      <c r="AL617" s="7">
        <v>5759</v>
      </c>
      <c r="AM617" s="255">
        <v>5145</v>
      </c>
      <c r="AN617" s="258">
        <v>57</v>
      </c>
      <c r="AO617" s="306">
        <v>73</v>
      </c>
      <c r="AP617" s="306" t="str">
        <f t="shared" si="123"/>
        <v>FLOW</v>
      </c>
      <c r="AQ617" s="306"/>
      <c r="AR617" s="306"/>
      <c r="AS617" s="306"/>
      <c r="AT617" s="306"/>
      <c r="AU617" s="72" t="s">
        <v>1794</v>
      </c>
      <c r="AV617" s="310" t="s">
        <v>1400</v>
      </c>
      <c r="AW617" s="304" t="s">
        <v>225</v>
      </c>
      <c r="AX617" s="311">
        <v>45388</v>
      </c>
      <c r="AY617" s="72">
        <v>24</v>
      </c>
      <c r="AZ617" s="72" t="s">
        <v>1743</v>
      </c>
      <c r="BA617" s="7" t="s">
        <v>3513</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1124</v>
      </c>
      <c r="EU617" s="7" t="s">
        <v>2929</v>
      </c>
      <c r="EV617" s="7" t="s">
        <v>1111</v>
      </c>
      <c r="EW617" s="7" t="s">
        <v>1809</v>
      </c>
      <c r="EX617" s="183" t="s">
        <v>1890</v>
      </c>
      <c r="EY617" s="313">
        <v>46177</v>
      </c>
      <c r="EZ617" s="313"/>
      <c r="FA617" s="183"/>
      <c r="FB617" s="313"/>
      <c r="FC617" s="7"/>
      <c r="FD617" s="7" t="s">
        <v>3136</v>
      </c>
      <c r="FE617" s="7">
        <f t="shared" si="127"/>
        <v>5309</v>
      </c>
      <c r="FF617" s="72">
        <f t="shared" si="128"/>
        <v>10609</v>
      </c>
      <c r="FG617" t="s">
        <v>3516</v>
      </c>
    </row>
    <row r="618" spans="1:163" ht="17.25">
      <c r="A618" s="72">
        <v>460443378</v>
      </c>
      <c r="B618" s="304" t="s">
        <v>965</v>
      </c>
      <c r="C618" s="72"/>
      <c r="D618" s="72"/>
      <c r="E618" s="72"/>
      <c r="F618" s="72"/>
      <c r="G618" s="306"/>
      <c r="H618" s="306"/>
      <c r="I618" s="72">
        <v>3174</v>
      </c>
      <c r="J618" s="72">
        <v>5120</v>
      </c>
      <c r="K618" s="258">
        <f t="shared" si="131"/>
        <v>2063</v>
      </c>
      <c r="L618" s="258">
        <f t="shared" si="121"/>
        <v>8526</v>
      </c>
      <c r="M618" s="315">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8"/>
      <c r="AF618" s="309" t="s">
        <v>1130</v>
      </c>
      <c r="AG618" s="7" t="s">
        <v>1130</v>
      </c>
      <c r="AH618" s="72" t="s">
        <v>781</v>
      </c>
      <c r="AI618" s="7" t="s">
        <v>1130</v>
      </c>
      <c r="AJ618" s="7" t="s">
        <v>1130</v>
      </c>
      <c r="AK618" s="7" t="s">
        <v>1130</v>
      </c>
      <c r="AL618" s="7">
        <v>6587</v>
      </c>
      <c r="AM618" s="255">
        <v>5073</v>
      </c>
      <c r="AN618" s="258">
        <v>57</v>
      </c>
      <c r="AO618" s="306">
        <v>73</v>
      </c>
      <c r="AP618" s="306" t="str">
        <f t="shared" si="123"/>
        <v>FLOW</v>
      </c>
      <c r="AQ618" s="306"/>
      <c r="AR618" s="306"/>
      <c r="AS618" s="306"/>
      <c r="AT618" s="306"/>
      <c r="AU618" s="72" t="s">
        <v>1794</v>
      </c>
      <c r="AV618" s="310"/>
      <c r="AW618" s="304" t="s">
        <v>1085</v>
      </c>
      <c r="AX618" s="311">
        <v>45232</v>
      </c>
      <c r="AY618" s="72">
        <v>30</v>
      </c>
      <c r="AZ618" s="72" t="s">
        <v>1743</v>
      </c>
      <c r="BA618" s="7" t="s">
        <v>3513</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1117</v>
      </c>
      <c r="EU618" s="7" t="s">
        <v>2930</v>
      </c>
      <c r="EV618" s="7" t="s">
        <v>1111</v>
      </c>
      <c r="EW618" s="7" t="s">
        <v>1802</v>
      </c>
      <c r="EX618" s="183" t="s">
        <v>1842</v>
      </c>
      <c r="EY618" s="313">
        <v>46178</v>
      </c>
      <c r="EZ618" s="313"/>
      <c r="FA618" s="183"/>
      <c r="FB618" s="313"/>
      <c r="FC618" s="7"/>
      <c r="FD618" s="7" t="s">
        <v>3063</v>
      </c>
      <c r="FE618" s="7">
        <f t="shared" si="127"/>
        <v>2063</v>
      </c>
      <c r="FF618" s="72">
        <f t="shared" si="128"/>
        <v>8526</v>
      </c>
      <c r="FG618" t="s">
        <v>3516</v>
      </c>
    </row>
    <row r="619" spans="1:163" ht="17.25">
      <c r="A619" s="72">
        <v>458253431</v>
      </c>
      <c r="B619" s="304" t="s">
        <v>2083</v>
      </c>
      <c r="C619" s="72"/>
      <c r="D619" s="72"/>
      <c r="E619" s="72"/>
      <c r="F619" s="72"/>
      <c r="G619" s="306"/>
      <c r="H619" s="306"/>
      <c r="I619" s="72">
        <v>2543</v>
      </c>
      <c r="J619" s="72">
        <v>2613</v>
      </c>
      <c r="K619" s="258">
        <f t="shared" si="131"/>
        <v>141</v>
      </c>
      <c r="L619" s="258">
        <f t="shared" si="121"/>
        <v>5263</v>
      </c>
      <c r="M619" s="315">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22</v>
      </c>
      <c r="AD619" s="72" t="s">
        <v>3020</v>
      </c>
      <c r="AE619" s="308"/>
      <c r="AF619" s="309"/>
      <c r="AG619" s="7"/>
      <c r="AH619" s="72" t="s">
        <v>233</v>
      </c>
      <c r="AI619" s="7"/>
      <c r="AJ619" s="7"/>
      <c r="AK619" s="7"/>
      <c r="AL619" s="7">
        <v>4034</v>
      </c>
      <c r="AM619" s="255">
        <v>5053</v>
      </c>
      <c r="AN619" s="258">
        <v>57</v>
      </c>
      <c r="AO619" s="306">
        <v>73</v>
      </c>
      <c r="AP619" s="306" t="str">
        <f t="shared" si="123"/>
        <v>FLOW</v>
      </c>
      <c r="AQ619" s="306"/>
      <c r="AR619" s="306"/>
      <c r="AS619" s="306"/>
      <c r="AT619" s="306"/>
      <c r="AU619" s="72" t="s">
        <v>1130</v>
      </c>
      <c r="AV619" s="310" t="s">
        <v>2229</v>
      </c>
      <c r="AW619" s="304" t="s">
        <v>234</v>
      </c>
      <c r="AX619" s="311">
        <v>45071</v>
      </c>
      <c r="AY619" s="72">
        <v>36</v>
      </c>
      <c r="AZ619" s="72" t="s">
        <v>2058</v>
      </c>
      <c r="BA619" s="7" t="s">
        <v>3514</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1115</v>
      </c>
      <c r="EU619" s="7" t="s">
        <v>2931</v>
      </c>
      <c r="EV619" s="7" t="s">
        <v>1111</v>
      </c>
      <c r="EW619" s="7" t="s">
        <v>1802</v>
      </c>
      <c r="EX619" s="183" t="s">
        <v>2021</v>
      </c>
      <c r="EY619" s="313">
        <v>46184</v>
      </c>
      <c r="EZ619" s="313"/>
      <c r="FA619" s="183"/>
      <c r="FB619" s="313"/>
      <c r="FC619" s="7"/>
      <c r="FD619" s="7" t="s">
        <v>3099</v>
      </c>
      <c r="FE619" s="7">
        <f t="shared" si="127"/>
        <v>141</v>
      </c>
      <c r="FF619" s="72">
        <f t="shared" si="128"/>
        <v>5263</v>
      </c>
      <c r="FG619" t="s">
        <v>3516</v>
      </c>
    </row>
    <row r="620" spans="1:163" ht="17.25">
      <c r="A620" s="72">
        <v>462525757</v>
      </c>
      <c r="B620" s="304" t="s">
        <v>1435</v>
      </c>
      <c r="C620" s="72" t="s">
        <v>1776</v>
      </c>
      <c r="D620" s="72" t="s">
        <v>1801</v>
      </c>
      <c r="E620" s="72">
        <v>4979</v>
      </c>
      <c r="F620" s="72"/>
      <c r="G620" s="306"/>
      <c r="H620" s="306"/>
      <c r="I620" s="72">
        <v>4979</v>
      </c>
      <c r="J620" s="72">
        <v>4979</v>
      </c>
      <c r="K620" s="258">
        <f t="shared" si="131"/>
        <v>5066</v>
      </c>
      <c r="L620" s="258">
        <f t="shared" si="121"/>
        <v>5153</v>
      </c>
      <c r="M620" s="315">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8"/>
      <c r="AF620" s="309" t="s">
        <v>1130</v>
      </c>
      <c r="AG620" s="7" t="s">
        <v>1130</v>
      </c>
      <c r="AH620" s="72" t="s">
        <v>722</v>
      </c>
      <c r="AI620" s="7" t="s">
        <v>1130</v>
      </c>
      <c r="AJ620" s="7" t="s">
        <v>1130</v>
      </c>
      <c r="AK620" s="7" t="s">
        <v>1130</v>
      </c>
      <c r="AL620" s="7">
        <v>5516</v>
      </c>
      <c r="AM620" s="255">
        <v>4894</v>
      </c>
      <c r="AN620" s="258">
        <v>57</v>
      </c>
      <c r="AO620" s="306">
        <v>43</v>
      </c>
      <c r="AP620" s="306" t="str">
        <f t="shared" si="123"/>
        <v>STABLE</v>
      </c>
      <c r="AQ620" s="306"/>
      <c r="AR620" s="306"/>
      <c r="AS620" s="306"/>
      <c r="AT620" s="306"/>
      <c r="AU620" s="72" t="s">
        <v>1794</v>
      </c>
      <c r="AV620" s="310" t="s">
        <v>1436</v>
      </c>
      <c r="AW620" s="304" t="s">
        <v>1437</v>
      </c>
      <c r="AX620" s="311">
        <v>45392</v>
      </c>
      <c r="AY620" s="72">
        <v>24</v>
      </c>
      <c r="AZ620" s="72" t="s">
        <v>1743</v>
      </c>
      <c r="BA620" s="7" t="s">
        <v>3513</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1119</v>
      </c>
      <c r="EU620" s="7" t="s">
        <v>2932</v>
      </c>
      <c r="EV620" s="7" t="s">
        <v>1111</v>
      </c>
      <c r="EW620" s="7" t="s">
        <v>1807</v>
      </c>
      <c r="EX620" s="183" t="s">
        <v>1819</v>
      </c>
      <c r="EY620" s="313">
        <v>46182</v>
      </c>
      <c r="EZ620" s="313"/>
      <c r="FA620" s="183"/>
      <c r="FB620" s="313"/>
      <c r="FC620" s="7"/>
      <c r="FD620" s="7" t="s">
        <v>3452</v>
      </c>
      <c r="FE620" s="7">
        <f t="shared" si="127"/>
        <v>5066</v>
      </c>
      <c r="FF620" s="72">
        <f t="shared" si="128"/>
        <v>10132</v>
      </c>
      <c r="FG620" t="s">
        <v>3516</v>
      </c>
    </row>
    <row r="621" spans="1:163" ht="17.25">
      <c r="A621" s="72">
        <v>462832504</v>
      </c>
      <c r="B621" s="304" t="s">
        <v>2143</v>
      </c>
      <c r="C621" s="72"/>
      <c r="D621" s="72"/>
      <c r="E621" s="72"/>
      <c r="F621" s="72"/>
      <c r="G621" s="306"/>
      <c r="H621" s="306"/>
      <c r="I621" s="72">
        <v>4919</v>
      </c>
      <c r="J621" s="72">
        <v>4919</v>
      </c>
      <c r="K621" s="258">
        <f t="shared" si="131"/>
        <v>5008</v>
      </c>
      <c r="L621" s="258">
        <f t="shared" si="121"/>
        <v>10016</v>
      </c>
      <c r="M621" s="307">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8"/>
      <c r="AF621" s="309"/>
      <c r="AG621" s="7"/>
      <c r="AH621" s="72" t="s">
        <v>2200</v>
      </c>
      <c r="AI621" s="7"/>
      <c r="AJ621" s="7"/>
      <c r="AK621" s="7"/>
      <c r="AL621" s="7">
        <v>5458</v>
      </c>
      <c r="AM621" s="255">
        <v>4830</v>
      </c>
      <c r="AN621" s="258">
        <v>27</v>
      </c>
      <c r="AO621" s="306">
        <v>43</v>
      </c>
      <c r="AP621" s="306" t="str">
        <f t="shared" si="123"/>
        <v>FLOW</v>
      </c>
      <c r="AQ621" s="306"/>
      <c r="AR621" s="306"/>
      <c r="AS621" s="306"/>
      <c r="AT621" s="306"/>
      <c r="AU621" s="72" t="s">
        <v>1130</v>
      </c>
      <c r="AV621" s="310" t="s">
        <v>2287</v>
      </c>
      <c r="AW621" s="304" t="s">
        <v>27</v>
      </c>
      <c r="AX621" s="311">
        <v>45420</v>
      </c>
      <c r="AY621" s="72">
        <v>24</v>
      </c>
      <c r="AZ621" s="72" t="s">
        <v>2058</v>
      </c>
      <c r="BA621" s="7" t="s">
        <v>3513</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1119</v>
      </c>
      <c r="EU621" s="7" t="s">
        <v>2933</v>
      </c>
      <c r="EV621" s="7" t="s">
        <v>1111</v>
      </c>
      <c r="EW621" s="7" t="e">
        <v>#N/A</v>
      </c>
      <c r="EX621" s="183" t="e">
        <v>#N/A</v>
      </c>
      <c r="EY621" s="313" t="e">
        <v>#N/A</v>
      </c>
      <c r="EZ621" s="313"/>
      <c r="FA621" s="183"/>
      <c r="FB621" s="313"/>
      <c r="FC621" s="7"/>
      <c r="FD621" s="7" t="s">
        <v>3453</v>
      </c>
      <c r="FE621" s="7">
        <f t="shared" si="127"/>
        <v>5008</v>
      </c>
      <c r="FF621" s="72">
        <f t="shared" si="128"/>
        <v>10016</v>
      </c>
      <c r="FG621" t="s">
        <v>3517</v>
      </c>
    </row>
    <row r="622" spans="1:163" ht="17.25">
      <c r="A622" s="72">
        <v>461943547</v>
      </c>
      <c r="B622" s="304" t="s">
        <v>1594</v>
      </c>
      <c r="C622" s="72"/>
      <c r="D622" s="72"/>
      <c r="E622" s="72"/>
      <c r="F622" s="72"/>
      <c r="G622" s="306"/>
      <c r="H622" s="306"/>
      <c r="I622" s="72">
        <v>5816</v>
      </c>
      <c r="J622" s="72">
        <v>4670.18</v>
      </c>
      <c r="K622" s="258">
        <f t="shared" si="131"/>
        <v>5159.18</v>
      </c>
      <c r="L622" s="258">
        <f t="shared" si="121"/>
        <v>11039.18</v>
      </c>
      <c r="M622" s="315">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3505</v>
      </c>
      <c r="AC622" s="72"/>
      <c r="AD622" s="72" t="s">
        <v>3023</v>
      </c>
      <c r="AE622" s="308"/>
      <c r="AF622" s="309" t="s">
        <v>1130</v>
      </c>
      <c r="AG622" s="7" t="s">
        <v>1130</v>
      </c>
      <c r="AH622" s="72" t="s">
        <v>781</v>
      </c>
      <c r="AI622" s="7" t="s">
        <v>1130</v>
      </c>
      <c r="AJ622" s="7" t="s">
        <v>1130</v>
      </c>
      <c r="AK622" s="7" t="s">
        <v>1130</v>
      </c>
      <c r="AL622" s="7">
        <v>10109.18</v>
      </c>
      <c r="AM622" s="255">
        <v>4670.18</v>
      </c>
      <c r="AN622" s="258">
        <v>116</v>
      </c>
      <c r="AO622" s="306">
        <v>132</v>
      </c>
      <c r="AP622" s="306" t="str">
        <f t="shared" si="123"/>
        <v>FLOW</v>
      </c>
      <c r="AQ622" s="306"/>
      <c r="AR622" s="306"/>
      <c r="AS622" s="306"/>
      <c r="AT622" s="306"/>
      <c r="AU622" s="72" t="s">
        <v>944</v>
      </c>
      <c r="AV622" s="310" t="s">
        <v>1700</v>
      </c>
      <c r="AW622" s="304" t="s">
        <v>17</v>
      </c>
      <c r="AX622" s="311">
        <v>45339</v>
      </c>
      <c r="AY622" s="72">
        <v>24</v>
      </c>
      <c r="AZ622" s="72" t="s">
        <v>1743</v>
      </c>
      <c r="BA622" s="7" t="s">
        <v>3513</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1117</v>
      </c>
      <c r="EU622" s="7" t="s">
        <v>2934</v>
      </c>
      <c r="EV622" s="7" t="s">
        <v>1111</v>
      </c>
      <c r="EW622" s="7" t="s">
        <v>1802</v>
      </c>
      <c r="EX622" s="183" t="s">
        <v>1811</v>
      </c>
      <c r="EY622" s="313">
        <v>46179</v>
      </c>
      <c r="EZ622" s="313"/>
      <c r="FA622" s="183"/>
      <c r="FB622" s="313"/>
      <c r="FC622" s="7"/>
      <c r="FD622" s="7" t="s">
        <v>3454</v>
      </c>
      <c r="FE622" s="7">
        <f t="shared" si="127"/>
        <v>5159.18</v>
      </c>
      <c r="FF622" s="72">
        <f t="shared" si="128"/>
        <v>11039.18</v>
      </c>
      <c r="FG622" t="s">
        <v>3516</v>
      </c>
    </row>
    <row r="623" spans="1:163" ht="17.25">
      <c r="A623" s="72">
        <v>140002557</v>
      </c>
      <c r="B623" s="304" t="s">
        <v>950</v>
      </c>
      <c r="C623" s="72" t="s">
        <v>1776</v>
      </c>
      <c r="D623" s="72" t="s">
        <v>1788</v>
      </c>
      <c r="E623" s="72">
        <v>1000</v>
      </c>
      <c r="F623" s="72"/>
      <c r="G623" s="306"/>
      <c r="H623" s="306"/>
      <c r="I623" s="72">
        <v>4537</v>
      </c>
      <c r="J623" s="72">
        <v>4727</v>
      </c>
      <c r="K623" s="258">
        <f t="shared" si="131"/>
        <v>-4144</v>
      </c>
      <c r="L623" s="258">
        <f t="shared" si="121"/>
        <v>8460</v>
      </c>
      <c r="M623" s="315">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8"/>
      <c r="AF623" s="309" t="s">
        <v>1130</v>
      </c>
      <c r="AG623" s="7" t="s">
        <v>1130</v>
      </c>
      <c r="AH623" s="72" t="s">
        <v>113</v>
      </c>
      <c r="AI623" s="7" t="s">
        <v>1130</v>
      </c>
      <c r="AJ623" s="7" t="s">
        <v>1130</v>
      </c>
      <c r="AK623" s="7" t="s">
        <v>1130</v>
      </c>
      <c r="AL623" s="7">
        <v>7180</v>
      </c>
      <c r="AM623" s="255">
        <v>4664.54</v>
      </c>
      <c r="AN623" s="258">
        <v>87</v>
      </c>
      <c r="AO623" s="306">
        <v>72</v>
      </c>
      <c r="AP623" s="306" t="str">
        <f t="shared" si="123"/>
        <v>STABLE</v>
      </c>
      <c r="AQ623" s="306"/>
      <c r="AR623" s="306"/>
      <c r="AS623" s="306"/>
      <c r="AT623" s="306"/>
      <c r="AU623" s="72" t="s">
        <v>1794</v>
      </c>
      <c r="AV623" s="310" t="s">
        <v>1019</v>
      </c>
      <c r="AW623" s="304" t="s">
        <v>398</v>
      </c>
      <c r="AX623" s="311">
        <v>45006</v>
      </c>
      <c r="AY623" s="72">
        <v>36</v>
      </c>
      <c r="AZ623" s="72" t="s">
        <v>1743</v>
      </c>
      <c r="BA623" s="7" t="s">
        <v>3514</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1122</v>
      </c>
      <c r="EU623" s="7" t="s">
        <v>2935</v>
      </c>
      <c r="EV623" s="7" t="s">
        <v>1111</v>
      </c>
      <c r="EW623" s="7" t="s">
        <v>1807</v>
      </c>
      <c r="EX623" s="183" t="s">
        <v>2031</v>
      </c>
      <c r="EY623" s="313">
        <v>46188</v>
      </c>
      <c r="EZ623" s="313"/>
      <c r="FA623" s="183"/>
      <c r="FB623" s="313"/>
      <c r="FC623" s="7"/>
      <c r="FD623" s="7" t="s">
        <v>3426</v>
      </c>
      <c r="FE623" s="7">
        <f t="shared" si="127"/>
        <v>-4144</v>
      </c>
      <c r="FF623" s="72">
        <f t="shared" si="128"/>
        <v>9460</v>
      </c>
      <c r="FG623" t="s">
        <v>3516</v>
      </c>
    </row>
    <row r="624" spans="1:163" ht="17.25">
      <c r="A624" s="72">
        <v>138395859</v>
      </c>
      <c r="B624" s="304" t="s">
        <v>396</v>
      </c>
      <c r="C624" s="72" t="s">
        <v>1778</v>
      </c>
      <c r="D624" s="72" t="s">
        <v>3621</v>
      </c>
      <c r="E624" s="72">
        <v>3600</v>
      </c>
      <c r="F624" s="72"/>
      <c r="G624" s="306"/>
      <c r="H624" s="306"/>
      <c r="I624" s="72">
        <v>3573</v>
      </c>
      <c r="J624" s="72">
        <v>4699</v>
      </c>
      <c r="K624" s="258">
        <f t="shared" si="131"/>
        <v>-8488</v>
      </c>
      <c r="L624" s="258">
        <f t="shared" si="121"/>
        <v>5872</v>
      </c>
      <c r="M624" s="315">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8"/>
      <c r="AF624" s="309" t="s">
        <v>1130</v>
      </c>
      <c r="AG624" s="7" t="s">
        <v>1130</v>
      </c>
      <c r="AH624" s="72" t="s">
        <v>386</v>
      </c>
      <c r="AI624" s="7" t="s">
        <v>1130</v>
      </c>
      <c r="AJ624" s="7" t="s">
        <v>1130</v>
      </c>
      <c r="AK624" s="7" t="s">
        <v>1130</v>
      </c>
      <c r="AL624" s="7">
        <v>11204</v>
      </c>
      <c r="AM624" s="255">
        <v>4646.2</v>
      </c>
      <c r="AN624" s="258">
        <v>146</v>
      </c>
      <c r="AO624" s="306">
        <v>162</v>
      </c>
      <c r="AP624" s="306" t="str">
        <f t="shared" si="123"/>
        <v>FLOW</v>
      </c>
      <c r="AQ624" s="306"/>
      <c r="AR624" s="306"/>
      <c r="AS624" s="306"/>
      <c r="AT624" s="306"/>
      <c r="AU624" s="72" t="s">
        <v>944</v>
      </c>
      <c r="AV624" s="310" t="s">
        <v>397</v>
      </c>
      <c r="AW624" s="304" t="s">
        <v>398</v>
      </c>
      <c r="AX624" s="311">
        <v>44973</v>
      </c>
      <c r="AY624" s="72">
        <v>36</v>
      </c>
      <c r="AZ624" s="72" t="s">
        <v>1743</v>
      </c>
      <c r="BA624" s="7" t="s">
        <v>3513</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v>2</v>
      </c>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3</v>
      </c>
      <c r="ES624" s="72">
        <f t="shared" si="125"/>
        <v>1</v>
      </c>
      <c r="ET624" s="72" t="s">
        <v>1116</v>
      </c>
      <c r="EU624" s="7" t="s">
        <v>2936</v>
      </c>
      <c r="EV624" s="7" t="s">
        <v>1111</v>
      </c>
      <c r="EW624" s="7" t="s">
        <v>1807</v>
      </c>
      <c r="EX624" s="183" t="s">
        <v>1816</v>
      </c>
      <c r="EY624" s="313">
        <v>46199</v>
      </c>
      <c r="EZ624" s="313"/>
      <c r="FA624" s="183"/>
      <c r="FB624" s="313"/>
      <c r="FC624" s="7"/>
      <c r="FD624" s="7" t="s">
        <v>3455</v>
      </c>
      <c r="FE624" s="7">
        <f t="shared" si="127"/>
        <v>-8488</v>
      </c>
      <c r="FF624" s="72">
        <f t="shared" si="128"/>
        <v>9472</v>
      </c>
      <c r="FG624" t="s">
        <v>3516</v>
      </c>
    </row>
    <row r="625" spans="1:163" ht="17.25">
      <c r="A625" s="72">
        <v>461495371</v>
      </c>
      <c r="B625" s="304" t="s">
        <v>249</v>
      </c>
      <c r="C625" s="72"/>
      <c r="D625" s="72"/>
      <c r="E625" s="72"/>
      <c r="F625" s="72"/>
      <c r="G625" s="306"/>
      <c r="H625" s="306"/>
      <c r="I625" s="72">
        <v>4828</v>
      </c>
      <c r="J625" s="72">
        <v>4496.01</v>
      </c>
      <c r="K625" s="258">
        <f t="shared" si="131"/>
        <v>4975.01</v>
      </c>
      <c r="L625" s="258">
        <f t="shared" si="121"/>
        <v>9877.01</v>
      </c>
      <c r="M625" s="315">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8"/>
      <c r="AF625" s="309" t="s">
        <v>1130</v>
      </c>
      <c r="AG625" s="7" t="s">
        <v>1130</v>
      </c>
      <c r="AH625" s="72" t="s">
        <v>241</v>
      </c>
      <c r="AI625" s="7" t="s">
        <v>1130</v>
      </c>
      <c r="AJ625" s="7" t="s">
        <v>1130</v>
      </c>
      <c r="AK625" s="7" t="s">
        <v>1130</v>
      </c>
      <c r="AL625" s="7">
        <v>8575.01</v>
      </c>
      <c r="AM625" s="255">
        <v>4496.01</v>
      </c>
      <c r="AN625" s="258">
        <v>147</v>
      </c>
      <c r="AO625" s="306">
        <v>163</v>
      </c>
      <c r="AP625" s="306" t="str">
        <f t="shared" si="123"/>
        <v>FLOW</v>
      </c>
      <c r="AQ625" s="306"/>
      <c r="AR625" s="306"/>
      <c r="AS625" s="306"/>
      <c r="AT625" s="306"/>
      <c r="AU625" s="72" t="s">
        <v>944</v>
      </c>
      <c r="AV625" s="310" t="s">
        <v>250</v>
      </c>
      <c r="AW625" s="304" t="s">
        <v>32</v>
      </c>
      <c r="AX625" s="311">
        <v>45305</v>
      </c>
      <c r="AY625" s="72">
        <v>24</v>
      </c>
      <c r="AZ625" s="72" t="s">
        <v>1743</v>
      </c>
      <c r="BA625" s="7" t="s">
        <v>3513</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1114</v>
      </c>
      <c r="EU625" s="7" t="s">
        <v>2937</v>
      </c>
      <c r="EV625" s="7" t="s">
        <v>1111</v>
      </c>
      <c r="EW625" s="7" t="s">
        <v>1809</v>
      </c>
      <c r="EX625" s="183" t="s">
        <v>1893</v>
      </c>
      <c r="EY625" s="313">
        <v>46179</v>
      </c>
      <c r="EZ625" s="313"/>
      <c r="FA625" s="183"/>
      <c r="FB625" s="313"/>
      <c r="FC625" s="7"/>
      <c r="FD625" s="7" t="s">
        <v>3454</v>
      </c>
      <c r="FE625" s="7">
        <f t="shared" si="127"/>
        <v>4975.01</v>
      </c>
      <c r="FF625" s="72">
        <f t="shared" si="128"/>
        <v>9877.01</v>
      </c>
      <c r="FG625" t="s">
        <v>3516</v>
      </c>
    </row>
    <row r="626" spans="1:163" ht="17.25">
      <c r="A626" s="72">
        <v>463259758</v>
      </c>
      <c r="B626" s="304" t="s">
        <v>1595</v>
      </c>
      <c r="C626" s="72" t="s">
        <v>1778</v>
      </c>
      <c r="D626" s="72" t="s">
        <v>1799</v>
      </c>
      <c r="E626" s="72">
        <v>2600</v>
      </c>
      <c r="F626" s="72"/>
      <c r="G626" s="306"/>
      <c r="H626" s="306"/>
      <c r="I626" s="72">
        <v>2467</v>
      </c>
      <c r="J626" s="72">
        <v>2074</v>
      </c>
      <c r="K626" s="258">
        <f t="shared" si="131"/>
        <v>2075</v>
      </c>
      <c r="L626" s="258">
        <f t="shared" si="121"/>
        <v>1982</v>
      </c>
      <c r="M626" s="307">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8"/>
      <c r="AF626" s="309" t="s">
        <v>1130</v>
      </c>
      <c r="AG626" s="7" t="s">
        <v>1130</v>
      </c>
      <c r="AH626" s="72" t="s">
        <v>1756</v>
      </c>
      <c r="AI626" s="7" t="s">
        <v>1130</v>
      </c>
      <c r="AJ626" s="7" t="s">
        <v>1130</v>
      </c>
      <c r="AK626" s="7" t="s">
        <v>1130</v>
      </c>
      <c r="AL626" s="7">
        <v>2525</v>
      </c>
      <c r="AM626" s="255">
        <v>4492</v>
      </c>
      <c r="AN626" s="258">
        <v>26</v>
      </c>
      <c r="AO626" s="306">
        <v>11</v>
      </c>
      <c r="AP626" s="306" t="str">
        <f t="shared" si="123"/>
        <v>STABLE</v>
      </c>
      <c r="AQ626" s="306"/>
      <c r="AR626" s="306"/>
      <c r="AS626" s="306"/>
      <c r="AT626" s="306"/>
      <c r="AU626" s="72" t="s">
        <v>944</v>
      </c>
      <c r="AV626" s="310" t="s">
        <v>1701</v>
      </c>
      <c r="AW626" s="304" t="s">
        <v>99</v>
      </c>
      <c r="AX626" s="311">
        <v>45463</v>
      </c>
      <c r="AY626" s="72">
        <v>24</v>
      </c>
      <c r="AZ626" s="72" t="s">
        <v>1743</v>
      </c>
      <c r="BA626" s="7" t="s">
        <v>3514</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1126</v>
      </c>
      <c r="EU626" s="7" t="s">
        <v>2938</v>
      </c>
      <c r="EV626" s="7" t="s">
        <v>1111</v>
      </c>
      <c r="EW626" s="7" t="s">
        <v>1821</v>
      </c>
      <c r="EX626" s="183" t="s">
        <v>1821</v>
      </c>
      <c r="EY626" s="313">
        <v>46181</v>
      </c>
      <c r="EZ626" s="313"/>
      <c r="FA626" s="183"/>
      <c r="FB626" s="313"/>
      <c r="FC626" s="7"/>
      <c r="FD626" s="7" t="s">
        <v>3456</v>
      </c>
      <c r="FE626" s="7">
        <f t="shared" si="127"/>
        <v>2075</v>
      </c>
      <c r="FF626" s="72">
        <f t="shared" si="128"/>
        <v>4582</v>
      </c>
      <c r="FG626" t="s">
        <v>3516</v>
      </c>
    </row>
    <row r="627" spans="1:163" ht="17.25">
      <c r="A627" s="72">
        <v>462896762</v>
      </c>
      <c r="B627" s="304" t="s">
        <v>1596</v>
      </c>
      <c r="C627" s="72"/>
      <c r="D627" s="72"/>
      <c r="E627" s="72"/>
      <c r="F627" s="72"/>
      <c r="G627" s="306"/>
      <c r="H627" s="306"/>
      <c r="I627" s="72">
        <v>4379</v>
      </c>
      <c r="J627" s="72">
        <v>4490</v>
      </c>
      <c r="K627" s="258">
        <f t="shared" si="131"/>
        <v>411</v>
      </c>
      <c r="L627" s="258">
        <f t="shared" si="121"/>
        <v>9255</v>
      </c>
      <c r="M627" s="315">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8"/>
      <c r="AF627" s="309" t="s">
        <v>1130</v>
      </c>
      <c r="AG627" s="7" t="s">
        <v>1130</v>
      </c>
      <c r="AH627" s="72" t="s">
        <v>678</v>
      </c>
      <c r="AI627" s="7" t="s">
        <v>1130</v>
      </c>
      <c r="AJ627" s="7" t="s">
        <v>1130</v>
      </c>
      <c r="AK627" s="7" t="s">
        <v>1130</v>
      </c>
      <c r="AL627" s="7">
        <v>7040</v>
      </c>
      <c r="AM627" s="255">
        <v>4409</v>
      </c>
      <c r="AN627" s="258">
        <v>57</v>
      </c>
      <c r="AO627" s="306">
        <v>73</v>
      </c>
      <c r="AP627" s="306" t="str">
        <f t="shared" si="123"/>
        <v>FLOW</v>
      </c>
      <c r="AQ627" s="306"/>
      <c r="AR627" s="306"/>
      <c r="AS627" s="306"/>
      <c r="AT627" s="306"/>
      <c r="AU627" s="72" t="s">
        <v>1794</v>
      </c>
      <c r="AV627" s="310"/>
      <c r="AW627" s="304" t="s">
        <v>25</v>
      </c>
      <c r="AX627" s="311">
        <v>45426</v>
      </c>
      <c r="AY627" s="72">
        <v>24</v>
      </c>
      <c r="AZ627" s="72" t="s">
        <v>1743</v>
      </c>
      <c r="BA627" s="7" t="s">
        <v>3513</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1120</v>
      </c>
      <c r="EU627" s="7" t="s">
        <v>2939</v>
      </c>
      <c r="EV627" s="7" t="s">
        <v>1111</v>
      </c>
      <c r="EW627" s="7" t="s">
        <v>1809</v>
      </c>
      <c r="EX627" s="183" t="s">
        <v>1912</v>
      </c>
      <c r="EY627" s="313">
        <v>46179</v>
      </c>
      <c r="EZ627" s="313"/>
      <c r="FA627" s="183"/>
      <c r="FB627" s="313"/>
      <c r="FC627" s="7"/>
      <c r="FD627" s="7" t="s">
        <v>3457</v>
      </c>
      <c r="FE627" s="7">
        <f t="shared" si="127"/>
        <v>411</v>
      </c>
      <c r="FF627" s="72">
        <f t="shared" si="128"/>
        <v>9255</v>
      </c>
      <c r="FG627" t="s">
        <v>3516</v>
      </c>
    </row>
    <row r="628" spans="1:163" ht="17.25">
      <c r="A628" s="72">
        <v>466623159</v>
      </c>
      <c r="B628" s="304" t="s">
        <v>1530</v>
      </c>
      <c r="C628" s="72"/>
      <c r="D628" s="72"/>
      <c r="E628" s="72"/>
      <c r="F628" s="72"/>
      <c r="G628" s="306"/>
      <c r="H628" s="306" t="s">
        <v>2351</v>
      </c>
      <c r="I628" s="72">
        <v>1141</v>
      </c>
      <c r="J628" s="72">
        <v>1141</v>
      </c>
      <c r="K628" s="258">
        <f t="shared" si="131"/>
        <v>1151</v>
      </c>
      <c r="L628" s="258">
        <f t="shared" si="121"/>
        <v>2292</v>
      </c>
      <c r="M628" s="307">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8"/>
      <c r="AF628" s="309" t="s">
        <v>1130</v>
      </c>
      <c r="AG628" s="7" t="s">
        <v>1130</v>
      </c>
      <c r="AH628" s="72" t="s">
        <v>1773</v>
      </c>
      <c r="AI628" s="7" t="s">
        <v>1130</v>
      </c>
      <c r="AJ628" s="7" t="s">
        <v>1130</v>
      </c>
      <c r="AK628" s="7" t="s">
        <v>1130</v>
      </c>
      <c r="AL628" s="7">
        <v>2051</v>
      </c>
      <c r="AM628" s="255">
        <v>4350</v>
      </c>
      <c r="AN628" s="258">
        <v>26</v>
      </c>
      <c r="AO628" s="306">
        <v>0</v>
      </c>
      <c r="AP628" s="306" t="str">
        <f t="shared" si="123"/>
        <v>RB</v>
      </c>
      <c r="AQ628" s="306"/>
      <c r="AR628" s="306"/>
      <c r="AS628" s="306"/>
      <c r="AT628" s="306"/>
      <c r="AU628" s="72" t="s">
        <v>1794</v>
      </c>
      <c r="AV628" s="310" t="s">
        <v>1642</v>
      </c>
      <c r="AW628" s="304" t="s">
        <v>1732</v>
      </c>
      <c r="AX628" s="311">
        <v>45871</v>
      </c>
      <c r="AY628" s="72">
        <v>12</v>
      </c>
      <c r="AZ628" s="72" t="s">
        <v>1743</v>
      </c>
      <c r="BA628" s="7" t="s">
        <v>3514</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1113</v>
      </c>
      <c r="EU628" s="7" t="s">
        <v>2940</v>
      </c>
      <c r="EV628" s="7" t="s">
        <v>1111</v>
      </c>
      <c r="EW628" s="7" t="s">
        <v>1809</v>
      </c>
      <c r="EX628" s="183" t="s">
        <v>1913</v>
      </c>
      <c r="EY628" s="313">
        <v>46177</v>
      </c>
      <c r="EZ628" s="313"/>
      <c r="FA628" s="183"/>
      <c r="FB628" s="313"/>
      <c r="FC628" s="7"/>
      <c r="FD628" s="7" t="s">
        <v>1260</v>
      </c>
      <c r="FE628" s="7">
        <f t="shared" si="127"/>
        <v>1151</v>
      </c>
      <c r="FF628" s="72">
        <f t="shared" si="128"/>
        <v>2292</v>
      </c>
      <c r="FG628" t="s">
        <v>3516</v>
      </c>
    </row>
    <row r="629" spans="1:163" ht="17.25">
      <c r="A629" s="72">
        <v>461449222</v>
      </c>
      <c r="B629" s="304" t="s">
        <v>970</v>
      </c>
      <c r="C629" s="72"/>
      <c r="D629" s="72"/>
      <c r="E629" s="72"/>
      <c r="F629" s="72"/>
      <c r="G629" s="306"/>
      <c r="H629" s="306"/>
      <c r="I629" s="72">
        <v>3185</v>
      </c>
      <c r="J629" s="72">
        <v>4287.91</v>
      </c>
      <c r="K629" s="258">
        <f t="shared" si="131"/>
        <v>-11303.09</v>
      </c>
      <c r="L629" s="258">
        <f t="shared" si="121"/>
        <v>7876.91</v>
      </c>
      <c r="M629" s="315">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8"/>
      <c r="AF629" s="309" t="s">
        <v>1130</v>
      </c>
      <c r="AG629" s="7" t="s">
        <v>1130</v>
      </c>
      <c r="AH629" s="72" t="s">
        <v>500</v>
      </c>
      <c r="AI629" s="7" t="s">
        <v>1130</v>
      </c>
      <c r="AJ629" s="7" t="s">
        <v>1130</v>
      </c>
      <c r="AK629" s="7" t="s">
        <v>1130</v>
      </c>
      <c r="AL629" s="7">
        <v>5521.91</v>
      </c>
      <c r="AM629" s="255">
        <v>4235.6499999999996</v>
      </c>
      <c r="AN629" s="258">
        <v>178</v>
      </c>
      <c r="AO629" s="306">
        <v>194</v>
      </c>
      <c r="AP629" s="306" t="str">
        <f t="shared" si="123"/>
        <v>FLOW</v>
      </c>
      <c r="AQ629" s="306"/>
      <c r="AR629" s="306"/>
      <c r="AS629" s="306"/>
      <c r="AT629" s="306"/>
      <c r="AU629" s="72" t="s">
        <v>944</v>
      </c>
      <c r="AV629" s="310" t="s">
        <v>1039</v>
      </c>
      <c r="AW629" s="304" t="s">
        <v>25</v>
      </c>
      <c r="AX629" s="311">
        <v>45300</v>
      </c>
      <c r="AY629" s="72">
        <v>24</v>
      </c>
      <c r="AZ629" s="72" t="s">
        <v>1743</v>
      </c>
      <c r="BA629" s="7" t="s">
        <v>3513</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1119</v>
      </c>
      <c r="EU629" s="7" t="s">
        <v>2941</v>
      </c>
      <c r="EV629" s="7" t="s">
        <v>1111</v>
      </c>
      <c r="EW629" s="7" t="e">
        <v>#N/A</v>
      </c>
      <c r="EX629" s="183" t="e">
        <v>#N/A</v>
      </c>
      <c r="EY629" s="313" t="e">
        <v>#N/A</v>
      </c>
      <c r="EZ629" s="313"/>
      <c r="FA629" s="183"/>
      <c r="FB629" s="313"/>
      <c r="FC629" s="7"/>
      <c r="FD629" s="7" t="s">
        <v>3458</v>
      </c>
      <c r="FE629" s="7">
        <f t="shared" si="127"/>
        <v>-11303.09</v>
      </c>
      <c r="FF629" s="72">
        <f t="shared" si="128"/>
        <v>7876.91</v>
      </c>
      <c r="FG629" t="s">
        <v>3517</v>
      </c>
    </row>
    <row r="630" spans="1:163" ht="17.25">
      <c r="A630" s="72">
        <v>460327068</v>
      </c>
      <c r="B630" s="304" t="s">
        <v>1363</v>
      </c>
      <c r="C630" s="72" t="s">
        <v>1776</v>
      </c>
      <c r="D630" s="72" t="s">
        <v>3499</v>
      </c>
      <c r="E630" s="72">
        <v>4500</v>
      </c>
      <c r="F630" s="72"/>
      <c r="G630" s="306"/>
      <c r="H630" s="306" t="s">
        <v>3548</v>
      </c>
      <c r="I630" s="72">
        <v>4573</v>
      </c>
      <c r="J630" s="72">
        <v>4208</v>
      </c>
      <c r="K630" s="258">
        <f t="shared" si="131"/>
        <v>4277</v>
      </c>
      <c r="L630" s="258">
        <f t="shared" si="121"/>
        <v>4438</v>
      </c>
      <c r="M630" s="307">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8"/>
      <c r="AF630" s="309" t="s">
        <v>1130</v>
      </c>
      <c r="AG630" s="7" t="s">
        <v>1130</v>
      </c>
      <c r="AH630" s="72" t="s">
        <v>203</v>
      </c>
      <c r="AI630" s="7" t="s">
        <v>1130</v>
      </c>
      <c r="AJ630" s="7" t="s">
        <v>1130</v>
      </c>
      <c r="AK630" s="7" t="s">
        <v>1130</v>
      </c>
      <c r="AL630" s="7">
        <v>8999.64</v>
      </c>
      <c r="AM630" s="255">
        <v>4208</v>
      </c>
      <c r="AN630" s="258">
        <v>27</v>
      </c>
      <c r="AO630" s="306">
        <v>0</v>
      </c>
      <c r="AP630" s="306" t="str">
        <f t="shared" si="123"/>
        <v>RB</v>
      </c>
      <c r="AQ630" s="306"/>
      <c r="AR630" s="306"/>
      <c r="AS630" s="306"/>
      <c r="AT630" s="306"/>
      <c r="AU630" s="72" t="s">
        <v>1794</v>
      </c>
      <c r="AV630" s="310" t="s">
        <v>1364</v>
      </c>
      <c r="AW630" s="304" t="s">
        <v>17</v>
      </c>
      <c r="AX630" s="311">
        <v>45225</v>
      </c>
      <c r="AY630" s="72">
        <v>30</v>
      </c>
      <c r="AZ630" s="72" t="s">
        <v>1743</v>
      </c>
      <c r="BA630" s="7" t="s">
        <v>3513</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1124</v>
      </c>
      <c r="EU630" s="7" t="s">
        <v>2942</v>
      </c>
      <c r="EV630" s="7" t="s">
        <v>1111</v>
      </c>
      <c r="EW630" s="7" t="s">
        <v>1802</v>
      </c>
      <c r="EX630" s="183" t="s">
        <v>2008</v>
      </c>
      <c r="EY630" s="313">
        <v>46176</v>
      </c>
      <c r="EZ630" s="313"/>
      <c r="FA630" s="183"/>
      <c r="FB630" s="313"/>
      <c r="FC630" s="7"/>
      <c r="FD630" s="7" t="s">
        <v>3459</v>
      </c>
      <c r="FE630" s="7">
        <f t="shared" si="127"/>
        <v>4277</v>
      </c>
      <c r="FF630" s="72">
        <f t="shared" si="128"/>
        <v>8938</v>
      </c>
      <c r="FG630" t="s">
        <v>3516</v>
      </c>
    </row>
    <row r="631" spans="1:163" ht="17.25">
      <c r="A631" s="72">
        <v>460501590</v>
      </c>
      <c r="B631" s="304" t="s">
        <v>1597</v>
      </c>
      <c r="C631" s="72"/>
      <c r="D631" s="72"/>
      <c r="E631" s="72"/>
      <c r="F631" s="72"/>
      <c r="G631" s="306"/>
      <c r="H631" s="306" t="s">
        <v>2350</v>
      </c>
      <c r="I631" s="72">
        <v>3837</v>
      </c>
      <c r="J631" s="72">
        <v>4211</v>
      </c>
      <c r="K631" s="258">
        <f t="shared" si="131"/>
        <v>487</v>
      </c>
      <c r="L631" s="258">
        <f t="shared" si="121"/>
        <v>8164</v>
      </c>
      <c r="M631" s="315">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8"/>
      <c r="AF631" s="309" t="s">
        <v>1130</v>
      </c>
      <c r="AG631" s="7" t="s">
        <v>1130</v>
      </c>
      <c r="AH631" s="72" t="s">
        <v>347</v>
      </c>
      <c r="AI631" s="7" t="s">
        <v>1130</v>
      </c>
      <c r="AJ631" s="7" t="s">
        <v>1130</v>
      </c>
      <c r="AK631" s="7" t="s">
        <v>1130</v>
      </c>
      <c r="AL631" s="7">
        <v>10334.27</v>
      </c>
      <c r="AM631" s="255">
        <v>4153.8</v>
      </c>
      <c r="AN631" s="258">
        <v>57</v>
      </c>
      <c r="AO631" s="306">
        <v>43</v>
      </c>
      <c r="AP631" s="306" t="str">
        <f t="shared" si="123"/>
        <v>STABLE</v>
      </c>
      <c r="AQ631" s="306"/>
      <c r="AR631" s="306"/>
      <c r="AS631" s="306"/>
      <c r="AT631" s="306"/>
      <c r="AU631" s="72" t="s">
        <v>1794</v>
      </c>
      <c r="AV631" s="310"/>
      <c r="AW631" s="304" t="s">
        <v>41</v>
      </c>
      <c r="AX631" s="311">
        <v>45236</v>
      </c>
      <c r="AY631" s="72">
        <v>30</v>
      </c>
      <c r="AZ631" s="72" t="s">
        <v>1743</v>
      </c>
      <c r="BA631" s="7" t="s">
        <v>3514</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1113</v>
      </c>
      <c r="EU631" s="7" t="s">
        <v>2943</v>
      </c>
      <c r="EV631" s="7" t="s">
        <v>1111</v>
      </c>
      <c r="EW631" s="7" t="s">
        <v>1804</v>
      </c>
      <c r="EX631" s="183" t="s">
        <v>1874</v>
      </c>
      <c r="EY631" s="313">
        <v>46182</v>
      </c>
      <c r="EZ631" s="313"/>
      <c r="FA631" s="183"/>
      <c r="FB631" s="313"/>
      <c r="FC631" s="7"/>
      <c r="FD631" s="7" t="s">
        <v>3268</v>
      </c>
      <c r="FE631" s="7">
        <f t="shared" si="127"/>
        <v>487</v>
      </c>
      <c r="FF631" s="72">
        <f t="shared" si="128"/>
        <v>8164</v>
      </c>
      <c r="FG631" t="s">
        <v>3516</v>
      </c>
    </row>
    <row r="632" spans="1:163" ht="17.25">
      <c r="A632" s="72">
        <v>461282227</v>
      </c>
      <c r="B632" s="304" t="s">
        <v>484</v>
      </c>
      <c r="C632" s="72" t="s">
        <v>1778</v>
      </c>
      <c r="D632" s="72" t="s">
        <v>1793</v>
      </c>
      <c r="E632" s="72">
        <v>5000</v>
      </c>
      <c r="F632" s="72"/>
      <c r="G632" s="306"/>
      <c r="H632" s="306"/>
      <c r="I632" s="72">
        <v>4535</v>
      </c>
      <c r="J632" s="72">
        <v>4125</v>
      </c>
      <c r="K632" s="258">
        <f t="shared" si="131"/>
        <v>4679</v>
      </c>
      <c r="L632" s="258">
        <f t="shared" si="121"/>
        <v>3660</v>
      </c>
      <c r="M632" s="315">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8"/>
      <c r="AF632" s="309" t="s">
        <v>1130</v>
      </c>
      <c r="AG632" s="7" t="s">
        <v>1130</v>
      </c>
      <c r="AH632" s="72" t="s">
        <v>485</v>
      </c>
      <c r="AI632" s="7" t="s">
        <v>1130</v>
      </c>
      <c r="AJ632" s="7" t="s">
        <v>1130</v>
      </c>
      <c r="AK632" s="7" t="s">
        <v>1130</v>
      </c>
      <c r="AL632" s="7">
        <v>7665</v>
      </c>
      <c r="AM632" s="255">
        <v>4125</v>
      </c>
      <c r="AN632" s="258">
        <v>147</v>
      </c>
      <c r="AO632" s="306">
        <v>0</v>
      </c>
      <c r="AP632" s="306" t="str">
        <f t="shared" si="123"/>
        <v>RB</v>
      </c>
      <c r="AQ632" s="306"/>
      <c r="AR632" s="306"/>
      <c r="AS632" s="306"/>
      <c r="AT632" s="306"/>
      <c r="AU632" s="72" t="s">
        <v>944</v>
      </c>
      <c r="AV632" s="310" t="s">
        <v>486</v>
      </c>
      <c r="AW632" s="304" t="s">
        <v>130</v>
      </c>
      <c r="AX632" s="311">
        <v>45288</v>
      </c>
      <c r="AY632" s="72">
        <v>24</v>
      </c>
      <c r="AZ632" s="72" t="s">
        <v>1743</v>
      </c>
      <c r="BA632" s="7" t="s">
        <v>3513</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1120</v>
      </c>
      <c r="EU632" s="7" t="s">
        <v>2944</v>
      </c>
      <c r="EV632" s="7" t="s">
        <v>1111</v>
      </c>
      <c r="EW632" s="7" t="s">
        <v>1821</v>
      </c>
      <c r="EX632" s="183" t="s">
        <v>2032</v>
      </c>
      <c r="EY632" s="313">
        <v>46178</v>
      </c>
      <c r="EZ632" s="313"/>
      <c r="FA632" s="183"/>
      <c r="FB632" s="313"/>
      <c r="FC632" s="7"/>
      <c r="FD632" s="7" t="s">
        <v>3123</v>
      </c>
      <c r="FE632" s="7">
        <f t="shared" si="127"/>
        <v>4679</v>
      </c>
      <c r="FF632" s="72">
        <f t="shared" si="128"/>
        <v>8660</v>
      </c>
      <c r="FG632" t="s">
        <v>3516</v>
      </c>
    </row>
    <row r="633" spans="1:163" ht="17.25">
      <c r="A633" s="72">
        <v>464698828</v>
      </c>
      <c r="B633" s="304" t="s">
        <v>1407</v>
      </c>
      <c r="C633" s="72"/>
      <c r="D633" s="72"/>
      <c r="E633" s="72"/>
      <c r="F633" s="72"/>
      <c r="G633" s="306"/>
      <c r="H633" s="306"/>
      <c r="I633" s="72">
        <v>2107</v>
      </c>
      <c r="J633" s="72">
        <v>4214</v>
      </c>
      <c r="K633" s="258">
        <f t="shared" si="131"/>
        <v>2189</v>
      </c>
      <c r="L633" s="258">
        <f t="shared" si="121"/>
        <v>6486</v>
      </c>
      <c r="M633" s="315">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8"/>
      <c r="AF633" s="309" t="s">
        <v>1130</v>
      </c>
      <c r="AG633" s="7" t="s">
        <v>1130</v>
      </c>
      <c r="AH633" s="72" t="s">
        <v>567</v>
      </c>
      <c r="AI633" s="7" t="s">
        <v>1130</v>
      </c>
      <c r="AJ633" s="7" t="s">
        <v>1130</v>
      </c>
      <c r="AK633" s="7" t="s">
        <v>1130</v>
      </c>
      <c r="AL633" s="7">
        <v>11046</v>
      </c>
      <c r="AM633" s="255">
        <v>4093</v>
      </c>
      <c r="AN633" s="258">
        <v>56</v>
      </c>
      <c r="AO633" s="306">
        <v>72</v>
      </c>
      <c r="AP633" s="306" t="str">
        <f t="shared" si="123"/>
        <v>FLOW</v>
      </c>
      <c r="AQ633" s="306"/>
      <c r="AR633" s="306"/>
      <c r="AS633" s="306"/>
      <c r="AT633" s="306"/>
      <c r="AU633" s="72" t="s">
        <v>1794</v>
      </c>
      <c r="AV633" s="310" t="s">
        <v>1408</v>
      </c>
      <c r="AW633" s="304" t="s">
        <v>45</v>
      </c>
      <c r="AX633" s="311">
        <v>45612</v>
      </c>
      <c r="AY633" s="72">
        <v>18</v>
      </c>
      <c r="AZ633" s="72" t="s">
        <v>1743</v>
      </c>
      <c r="BA633" s="7" t="s">
        <v>3513</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1127</v>
      </c>
      <c r="EU633" s="7" t="s">
        <v>2945</v>
      </c>
      <c r="EV633" s="7" t="s">
        <v>1111</v>
      </c>
      <c r="EW633" s="7" t="s">
        <v>1830</v>
      </c>
      <c r="EX633" s="183" t="s">
        <v>1891</v>
      </c>
      <c r="EY633" s="313">
        <v>46177</v>
      </c>
      <c r="EZ633" s="313"/>
      <c r="FA633" s="183"/>
      <c r="FB633" s="313"/>
      <c r="FC633" s="7"/>
      <c r="FD633" s="7" t="s">
        <v>3316</v>
      </c>
      <c r="FE633" s="7">
        <f t="shared" si="127"/>
        <v>2189</v>
      </c>
      <c r="FF633" s="72">
        <f t="shared" si="128"/>
        <v>6486</v>
      </c>
      <c r="FG633" t="s">
        <v>3516</v>
      </c>
    </row>
    <row r="634" spans="1:163" ht="17.25">
      <c r="A634" s="72">
        <v>462216543</v>
      </c>
      <c r="B634" s="304" t="s">
        <v>836</v>
      </c>
      <c r="C634" s="72"/>
      <c r="D634" s="72"/>
      <c r="E634" s="72"/>
      <c r="F634" s="72"/>
      <c r="G634" s="306"/>
      <c r="H634" s="306"/>
      <c r="I634" s="72">
        <v>4121</v>
      </c>
      <c r="J634" s="72">
        <v>4112</v>
      </c>
      <c r="K634" s="258">
        <f t="shared" si="131"/>
        <v>4510</v>
      </c>
      <c r="L634" s="258">
        <f t="shared" si="121"/>
        <v>8748</v>
      </c>
      <c r="M634" s="315">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8"/>
      <c r="AF634" s="309" t="s">
        <v>1130</v>
      </c>
      <c r="AG634" s="7" t="s">
        <v>1130</v>
      </c>
      <c r="AH634" s="72" t="s">
        <v>835</v>
      </c>
      <c r="AI634" s="7" t="s">
        <v>1130</v>
      </c>
      <c r="AJ634" s="7" t="s">
        <v>1130</v>
      </c>
      <c r="AK634" s="7" t="s">
        <v>1130</v>
      </c>
      <c r="AL634" s="7">
        <v>6279</v>
      </c>
      <c r="AM634" s="255">
        <v>4042</v>
      </c>
      <c r="AN634" s="258">
        <v>88</v>
      </c>
      <c r="AO634" s="306">
        <v>104</v>
      </c>
      <c r="AP634" s="306" t="str">
        <f t="shared" si="123"/>
        <v>FLOW</v>
      </c>
      <c r="AQ634" s="306"/>
      <c r="AR634" s="306"/>
      <c r="AS634" s="306"/>
      <c r="AT634" s="306"/>
      <c r="AU634" s="72" t="s">
        <v>944</v>
      </c>
      <c r="AV634" s="310" t="s">
        <v>837</v>
      </c>
      <c r="AW634" s="304" t="s">
        <v>45</v>
      </c>
      <c r="AX634" s="311">
        <v>45364</v>
      </c>
      <c r="AY634" s="72">
        <v>24</v>
      </c>
      <c r="AZ634" s="72" t="s">
        <v>1743</v>
      </c>
      <c r="BA634" s="7" t="s">
        <v>3513</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1114</v>
      </c>
      <c r="EU634" s="7" t="s">
        <v>2946</v>
      </c>
      <c r="EV634" s="7" t="s">
        <v>1111</v>
      </c>
      <c r="EW634" s="7" t="s">
        <v>1809</v>
      </c>
      <c r="EX634" s="183" t="s">
        <v>2033</v>
      </c>
      <c r="EY634" s="313">
        <v>46176</v>
      </c>
      <c r="EZ634" s="313"/>
      <c r="FA634" s="183"/>
      <c r="FB634" s="313"/>
      <c r="FC634" s="7"/>
      <c r="FD634" s="7" t="s">
        <v>3460</v>
      </c>
      <c r="FE634" s="7">
        <f t="shared" si="127"/>
        <v>4510</v>
      </c>
      <c r="FF634" s="72">
        <f t="shared" si="128"/>
        <v>8748</v>
      </c>
      <c r="FG634" t="s">
        <v>3516</v>
      </c>
    </row>
    <row r="635" spans="1:163" ht="17.25">
      <c r="A635" s="72">
        <v>462670629</v>
      </c>
      <c r="B635" s="304" t="s">
        <v>2124</v>
      </c>
      <c r="C635" s="72" t="s">
        <v>1776</v>
      </c>
      <c r="D635" s="72" t="s">
        <v>3026</v>
      </c>
      <c r="E635" s="72">
        <v>4152</v>
      </c>
      <c r="F635" s="72"/>
      <c r="G635" s="306"/>
      <c r="H635" s="306" t="s">
        <v>3512</v>
      </c>
      <c r="I635" s="72">
        <v>4029</v>
      </c>
      <c r="J635" s="72">
        <v>3992</v>
      </c>
      <c r="K635" s="258">
        <f t="shared" si="131"/>
        <v>4063</v>
      </c>
      <c r="L635" s="258">
        <f t="shared" si="121"/>
        <v>4026</v>
      </c>
      <c r="M635" s="307">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8"/>
      <c r="AF635" s="309"/>
      <c r="AG635" s="7"/>
      <c r="AH635" s="72" t="s">
        <v>600</v>
      </c>
      <c r="AI635" s="7"/>
      <c r="AJ635" s="7"/>
      <c r="AK635" s="7"/>
      <c r="AL635" s="7">
        <v>9913</v>
      </c>
      <c r="AM635" s="255">
        <v>3960</v>
      </c>
      <c r="AN635" s="258">
        <v>27</v>
      </c>
      <c r="AO635" s="306">
        <v>0</v>
      </c>
      <c r="AP635" s="306" t="str">
        <f t="shared" si="123"/>
        <v>RB</v>
      </c>
      <c r="AQ635" s="306"/>
      <c r="AR635" s="306"/>
      <c r="AS635" s="306"/>
      <c r="AT635" s="306"/>
      <c r="AU635" s="72" t="s">
        <v>1130</v>
      </c>
      <c r="AV635" s="310" t="s">
        <v>2268</v>
      </c>
      <c r="AW635" s="304" t="s">
        <v>32</v>
      </c>
      <c r="AX635" s="311">
        <v>45405</v>
      </c>
      <c r="AY635" s="72">
        <v>24</v>
      </c>
      <c r="AZ635" s="72" t="s">
        <v>2058</v>
      </c>
      <c r="BA635" s="7" t="s">
        <v>3514</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1115</v>
      </c>
      <c r="EU635" s="7" t="s">
        <v>2947</v>
      </c>
      <c r="EV635" s="7" t="s">
        <v>1111</v>
      </c>
      <c r="EW635" s="7" t="s">
        <v>1807</v>
      </c>
      <c r="EX635" s="183" t="s">
        <v>3611</v>
      </c>
      <c r="EY635" s="313">
        <v>46188</v>
      </c>
      <c r="EZ635" s="313"/>
      <c r="FA635" s="183"/>
      <c r="FB635" s="313"/>
      <c r="FC635" s="7"/>
      <c r="FD635" s="7" t="s">
        <v>3459</v>
      </c>
      <c r="FE635" s="7">
        <f t="shared" si="127"/>
        <v>4063</v>
      </c>
      <c r="FF635" s="72">
        <f t="shared" si="128"/>
        <v>8178</v>
      </c>
      <c r="FG635" t="s">
        <v>3516</v>
      </c>
    </row>
    <row r="636" spans="1:163" ht="17.25">
      <c r="A636" s="72">
        <v>140313978</v>
      </c>
      <c r="B636" s="304" t="s">
        <v>952</v>
      </c>
      <c r="C636" s="72"/>
      <c r="D636" s="72"/>
      <c r="E636" s="72"/>
      <c r="F636" s="72"/>
      <c r="G636" s="306"/>
      <c r="H636" s="306"/>
      <c r="I636" s="72">
        <v>3102</v>
      </c>
      <c r="J636" s="72">
        <v>3985</v>
      </c>
      <c r="K636" s="258">
        <f t="shared" si="131"/>
        <v>-2085</v>
      </c>
      <c r="L636" s="258">
        <f t="shared" si="121"/>
        <v>7289</v>
      </c>
      <c r="M636" s="315">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8"/>
      <c r="AF636" s="309" t="s">
        <v>1130</v>
      </c>
      <c r="AG636" s="7" t="s">
        <v>1130</v>
      </c>
      <c r="AH636" s="72" t="s">
        <v>585</v>
      </c>
      <c r="AI636" s="7" t="s">
        <v>1130</v>
      </c>
      <c r="AJ636" s="7" t="s">
        <v>1130</v>
      </c>
      <c r="AK636" s="7" t="s">
        <v>1130</v>
      </c>
      <c r="AL636" s="7">
        <v>5019</v>
      </c>
      <c r="AM636" s="255">
        <v>3933.07</v>
      </c>
      <c r="AN636" s="258">
        <v>88</v>
      </c>
      <c r="AO636" s="306">
        <v>104</v>
      </c>
      <c r="AP636" s="306" t="str">
        <f t="shared" si="123"/>
        <v>FLOW</v>
      </c>
      <c r="AQ636" s="306"/>
      <c r="AR636" s="306"/>
      <c r="AS636" s="306"/>
      <c r="AT636" s="306"/>
      <c r="AU636" s="72" t="s">
        <v>1794</v>
      </c>
      <c r="AV636" s="310" t="s">
        <v>1021</v>
      </c>
      <c r="AW636" s="304" t="s">
        <v>99</v>
      </c>
      <c r="AX636" s="311">
        <v>45010</v>
      </c>
      <c r="AY636" s="72">
        <v>36</v>
      </c>
      <c r="AZ636" s="72" t="s">
        <v>1743</v>
      </c>
      <c r="BA636" s="7" t="s">
        <v>3514</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1112</v>
      </c>
      <c r="EU636" s="7" t="s">
        <v>2948</v>
      </c>
      <c r="EV636" s="7" t="s">
        <v>1111</v>
      </c>
      <c r="EW636" s="7" t="s">
        <v>1807</v>
      </c>
      <c r="EX636" s="183" t="s">
        <v>1816</v>
      </c>
      <c r="EY636" s="313">
        <v>46185</v>
      </c>
      <c r="EZ636" s="313"/>
      <c r="FA636" s="183"/>
      <c r="FB636" s="313"/>
      <c r="FC636" s="7"/>
      <c r="FD636" s="7" t="s">
        <v>3224</v>
      </c>
      <c r="FE636" s="7">
        <f t="shared" si="127"/>
        <v>-2085</v>
      </c>
      <c r="FF636" s="72">
        <f t="shared" si="128"/>
        <v>7289</v>
      </c>
      <c r="FG636" t="s">
        <v>3516</v>
      </c>
    </row>
    <row r="637" spans="1:163" ht="17.25">
      <c r="A637" s="72">
        <v>460504076</v>
      </c>
      <c r="B637" s="304" t="s">
        <v>439</v>
      </c>
      <c r="C637" s="72"/>
      <c r="D637" s="72"/>
      <c r="E637" s="72"/>
      <c r="F637" s="72"/>
      <c r="G637" s="306"/>
      <c r="H637" s="306"/>
      <c r="I637" s="72">
        <v>3991</v>
      </c>
      <c r="J637" s="72">
        <v>3910</v>
      </c>
      <c r="K637" s="258">
        <f t="shared" si="131"/>
        <v>3994</v>
      </c>
      <c r="L637" s="258">
        <f t="shared" si="121"/>
        <v>8050</v>
      </c>
      <c r="M637" s="307">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8"/>
      <c r="AF637" s="309" t="s">
        <v>1130</v>
      </c>
      <c r="AG637" s="7" t="s">
        <v>1130</v>
      </c>
      <c r="AH637" s="72" t="s">
        <v>438</v>
      </c>
      <c r="AI637" s="7" t="s">
        <v>1130</v>
      </c>
      <c r="AJ637" s="7" t="s">
        <v>1130</v>
      </c>
      <c r="AK637" s="7" t="s">
        <v>1130</v>
      </c>
      <c r="AL637" s="7">
        <v>10250</v>
      </c>
      <c r="AM637" s="255">
        <v>3910</v>
      </c>
      <c r="AN637" s="258">
        <v>27</v>
      </c>
      <c r="AO637" s="306">
        <v>43</v>
      </c>
      <c r="AP637" s="306" t="str">
        <f t="shared" si="123"/>
        <v>FLOW</v>
      </c>
      <c r="AQ637" s="306"/>
      <c r="AR637" s="306"/>
      <c r="AS637" s="306"/>
      <c r="AT637" s="306"/>
      <c r="AU637" s="72" t="s">
        <v>1794</v>
      </c>
      <c r="AV637" s="310" t="s">
        <v>440</v>
      </c>
      <c r="AW637" s="304" t="s">
        <v>271</v>
      </c>
      <c r="AX637" s="311">
        <v>45236</v>
      </c>
      <c r="AY637" s="72">
        <v>30</v>
      </c>
      <c r="AZ637" s="72" t="s">
        <v>1743</v>
      </c>
      <c r="BA637" s="7" t="s">
        <v>3513</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3</v>
      </c>
      <c r="ES637" s="72">
        <f t="shared" si="125"/>
        <v>1</v>
      </c>
      <c r="ET637" s="72" t="s">
        <v>1128</v>
      </c>
      <c r="EU637" s="7" t="s">
        <v>2949</v>
      </c>
      <c r="EV637" s="7" t="s">
        <v>1111</v>
      </c>
      <c r="EW637" s="7" t="s">
        <v>1807</v>
      </c>
      <c r="EX637" s="183" t="s">
        <v>2034</v>
      </c>
      <c r="EY637" s="313">
        <v>46189</v>
      </c>
      <c r="EZ637" s="313"/>
      <c r="FA637" s="183"/>
      <c r="FB637" s="313"/>
      <c r="FC637" s="7"/>
      <c r="FD637" s="7" t="s">
        <v>3159</v>
      </c>
      <c r="FE637" s="7">
        <f t="shared" si="127"/>
        <v>3994</v>
      </c>
      <c r="FF637" s="72">
        <f t="shared" si="128"/>
        <v>8050</v>
      </c>
      <c r="FG637" t="s">
        <v>3516</v>
      </c>
    </row>
    <row r="638" spans="1:163" ht="17.25">
      <c r="A638" s="72">
        <v>460451199</v>
      </c>
      <c r="B638" s="304" t="s">
        <v>1598</v>
      </c>
      <c r="C638" s="72"/>
      <c r="D638" s="72"/>
      <c r="E638" s="72"/>
      <c r="F638" s="72"/>
      <c r="G638" s="306"/>
      <c r="H638" s="306"/>
      <c r="I638" s="72">
        <v>3690</v>
      </c>
      <c r="J638" s="72">
        <v>3690</v>
      </c>
      <c r="K638" s="258">
        <f t="shared" si="131"/>
        <v>3695</v>
      </c>
      <c r="L638" s="258">
        <f t="shared" si="121"/>
        <v>7434</v>
      </c>
      <c r="M638" s="307">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8"/>
      <c r="AF638" s="309" t="s">
        <v>1130</v>
      </c>
      <c r="AG638" s="7" t="s">
        <v>1130</v>
      </c>
      <c r="AH638" s="72" t="s">
        <v>627</v>
      </c>
      <c r="AI638" s="7" t="s">
        <v>1130</v>
      </c>
      <c r="AJ638" s="7" t="s">
        <v>1130</v>
      </c>
      <c r="AK638" s="7" t="s">
        <v>1130</v>
      </c>
      <c r="AL638" s="7">
        <v>4595</v>
      </c>
      <c r="AM638" s="255">
        <v>3642</v>
      </c>
      <c r="AN638" s="258">
        <v>27</v>
      </c>
      <c r="AO638" s="306">
        <v>43</v>
      </c>
      <c r="AP638" s="306" t="str">
        <f t="shared" si="123"/>
        <v>FLOW</v>
      </c>
      <c r="AQ638" s="306"/>
      <c r="AR638" s="306"/>
      <c r="AS638" s="306"/>
      <c r="AT638" s="306"/>
      <c r="AU638" s="72" t="s">
        <v>944</v>
      </c>
      <c r="AV638" s="310" t="s">
        <v>1702</v>
      </c>
      <c r="AW638" s="304" t="s">
        <v>234</v>
      </c>
      <c r="AX638" s="311">
        <v>45233</v>
      </c>
      <c r="AY638" s="72">
        <v>30</v>
      </c>
      <c r="AZ638" s="72" t="s">
        <v>1743</v>
      </c>
      <c r="BA638" s="7" t="s">
        <v>3513</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1116</v>
      </c>
      <c r="EU638" s="7" t="s">
        <v>2950</v>
      </c>
      <c r="EV638" s="7" t="s">
        <v>1111</v>
      </c>
      <c r="EW638" s="7" t="s">
        <v>1807</v>
      </c>
      <c r="EX638" s="183" t="s">
        <v>1816</v>
      </c>
      <c r="EY638" s="313">
        <v>46201</v>
      </c>
      <c r="EZ638" s="313"/>
      <c r="FA638" s="183"/>
      <c r="FB638" s="313"/>
      <c r="FC638" s="7"/>
      <c r="FD638" s="7" t="s">
        <v>3232</v>
      </c>
      <c r="FE638" s="7">
        <f t="shared" si="127"/>
        <v>3695</v>
      </c>
      <c r="FF638" s="72">
        <f t="shared" si="128"/>
        <v>7434</v>
      </c>
      <c r="FG638" t="s">
        <v>3516</v>
      </c>
    </row>
    <row r="639" spans="1:163" ht="17.25">
      <c r="A639" s="72">
        <v>465617157</v>
      </c>
      <c r="B639" s="304" t="s">
        <v>501</v>
      </c>
      <c r="C639" s="72"/>
      <c r="D639" s="72"/>
      <c r="E639" s="72"/>
      <c r="F639" s="72"/>
      <c r="G639" s="306"/>
      <c r="H639" s="306"/>
      <c r="I639" s="72">
        <v>2793</v>
      </c>
      <c r="J639" s="72">
        <v>3638.66</v>
      </c>
      <c r="K639" s="258">
        <f t="shared" si="131"/>
        <v>-4501.34</v>
      </c>
      <c r="L639" s="258">
        <f t="shared" si="121"/>
        <v>6741.66</v>
      </c>
      <c r="M639" s="315">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8"/>
      <c r="AF639" s="309" t="s">
        <v>1130</v>
      </c>
      <c r="AG639" s="7" t="s">
        <v>1130</v>
      </c>
      <c r="AH639" s="72" t="s">
        <v>502</v>
      </c>
      <c r="AI639" s="7" t="s">
        <v>1130</v>
      </c>
      <c r="AJ639" s="7" t="s">
        <v>1130</v>
      </c>
      <c r="AK639" s="7" t="s">
        <v>1130</v>
      </c>
      <c r="AL639" s="7">
        <v>4777.66</v>
      </c>
      <c r="AM639" s="255">
        <v>3583.66</v>
      </c>
      <c r="AN639" s="258">
        <v>115</v>
      </c>
      <c r="AO639" s="306">
        <v>131</v>
      </c>
      <c r="AP639" s="306" t="str">
        <f t="shared" si="123"/>
        <v>FLOW</v>
      </c>
      <c r="AQ639" s="306"/>
      <c r="AR639" s="306"/>
      <c r="AS639" s="306"/>
      <c r="AT639" s="306"/>
      <c r="AU639" s="72" t="s">
        <v>944</v>
      </c>
      <c r="AV639" s="310" t="s">
        <v>503</v>
      </c>
      <c r="AW639" s="304" t="s">
        <v>99</v>
      </c>
      <c r="AX639" s="311">
        <v>45719</v>
      </c>
      <c r="AY639" s="72">
        <v>12</v>
      </c>
      <c r="AZ639" s="72" t="s">
        <v>1743</v>
      </c>
      <c r="BA639" s="7" t="s">
        <v>3514</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1112</v>
      </c>
      <c r="EU639" s="7" t="s">
        <v>2951</v>
      </c>
      <c r="EV639" s="7" t="s">
        <v>1111</v>
      </c>
      <c r="EW639" s="7" t="s">
        <v>1807</v>
      </c>
      <c r="EX639" s="183" t="s">
        <v>1816</v>
      </c>
      <c r="EY639" s="313">
        <v>46183</v>
      </c>
      <c r="EZ639" s="313"/>
      <c r="FA639" s="183"/>
      <c r="FB639" s="313"/>
      <c r="FC639" s="7"/>
      <c r="FD639" s="7" t="s">
        <v>3461</v>
      </c>
      <c r="FE639" s="7">
        <f t="shared" si="127"/>
        <v>-4501.34</v>
      </c>
      <c r="FF639" s="72">
        <f t="shared" si="128"/>
        <v>6741.66</v>
      </c>
      <c r="FG639" t="s">
        <v>3516</v>
      </c>
    </row>
    <row r="640" spans="1:163" ht="17.25">
      <c r="A640" s="72">
        <v>466507861</v>
      </c>
      <c r="B640" s="304" t="s">
        <v>2069</v>
      </c>
      <c r="C640" s="72"/>
      <c r="D640" s="72"/>
      <c r="E640" s="72"/>
      <c r="F640" s="72"/>
      <c r="G640" s="306"/>
      <c r="H640" s="306" t="s">
        <v>2350</v>
      </c>
      <c r="I640" s="72">
        <v>1349</v>
      </c>
      <c r="J640" s="72">
        <v>922</v>
      </c>
      <c r="K640" s="258">
        <f t="shared" si="131"/>
        <v>946</v>
      </c>
      <c r="L640" s="258">
        <f t="shared" ref="L640:L706" si="133">FF640-E640</f>
        <v>2295</v>
      </c>
      <c r="M640" s="307">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8"/>
      <c r="AF640" s="309"/>
      <c r="AG640" s="7"/>
      <c r="AH640" s="72" t="s">
        <v>2183</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1130</v>
      </c>
      <c r="AV640" s="310" t="s">
        <v>2215</v>
      </c>
      <c r="AW640" s="304" t="s">
        <v>93</v>
      </c>
      <c r="AX640" s="311">
        <v>45852</v>
      </c>
      <c r="AY640" s="72">
        <v>12</v>
      </c>
      <c r="AZ640" s="72" t="s">
        <v>2058</v>
      </c>
      <c r="BA640" s="7" t="s">
        <v>3513</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3">
        <v>46190</v>
      </c>
      <c r="EZ640" s="313"/>
      <c r="FA640" s="183"/>
      <c r="FB640" s="313"/>
      <c r="FC640" s="7"/>
      <c r="FD640" s="7" t="s">
        <v>1246</v>
      </c>
      <c r="FE640" s="7">
        <f t="shared" si="127"/>
        <v>946</v>
      </c>
      <c r="FF640" s="72">
        <f t="shared" si="128"/>
        <v>2295</v>
      </c>
      <c r="FG640" t="s">
        <v>3517</v>
      </c>
    </row>
    <row r="641" spans="1:163" ht="17.25">
      <c r="A641" s="72">
        <v>457439340</v>
      </c>
      <c r="B641" s="304" t="s">
        <v>784</v>
      </c>
      <c r="C641" s="72"/>
      <c r="D641" s="72"/>
      <c r="E641" s="72"/>
      <c r="F641" s="72"/>
      <c r="G641" s="306"/>
      <c r="H641" s="306"/>
      <c r="I641" s="72">
        <v>3679</v>
      </c>
      <c r="J641" s="72">
        <v>3485.63</v>
      </c>
      <c r="K641" s="258">
        <f t="shared" si="131"/>
        <v>3709.63</v>
      </c>
      <c r="L641" s="258">
        <f t="shared" si="133"/>
        <v>7478.63</v>
      </c>
      <c r="M641" s="315">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22</v>
      </c>
      <c r="AD641" s="72" t="s">
        <v>3020</v>
      </c>
      <c r="AE641" s="308"/>
      <c r="AF641" s="309" t="s">
        <v>1130</v>
      </c>
      <c r="AG641" s="7" t="s">
        <v>1130</v>
      </c>
      <c r="AH641" s="72" t="s">
        <v>781</v>
      </c>
      <c r="AI641" s="7" t="s">
        <v>1130</v>
      </c>
      <c r="AJ641" s="7" t="s">
        <v>1130</v>
      </c>
      <c r="AK641" s="7" t="s">
        <v>1130</v>
      </c>
      <c r="AL641" s="7">
        <v>9559.6299999999992</v>
      </c>
      <c r="AM641" s="255">
        <v>3485.63</v>
      </c>
      <c r="AN641" s="258">
        <v>57</v>
      </c>
      <c r="AO641" s="306">
        <v>73</v>
      </c>
      <c r="AP641" s="306" t="str">
        <f t="shared" si="136"/>
        <v>FLOW</v>
      </c>
      <c r="AQ641" s="306"/>
      <c r="AR641" s="306"/>
      <c r="AS641" s="306"/>
      <c r="AT641" s="306"/>
      <c r="AU641" s="72" t="s">
        <v>1794</v>
      </c>
      <c r="AV641" s="310" t="s">
        <v>785</v>
      </c>
      <c r="AW641" s="304" t="s">
        <v>130</v>
      </c>
      <c r="AX641" s="311">
        <v>45014</v>
      </c>
      <c r="AY641" s="72">
        <v>36</v>
      </c>
      <c r="AZ641" s="72" t="s">
        <v>1743</v>
      </c>
      <c r="BA641" s="7" t="s">
        <v>3513</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1117</v>
      </c>
      <c r="EU641" s="7" t="s">
        <v>2953</v>
      </c>
      <c r="EV641" s="7" t="s">
        <v>1111</v>
      </c>
      <c r="EW641" s="7" t="s">
        <v>1802</v>
      </c>
      <c r="EX641" s="183" t="s">
        <v>1838</v>
      </c>
      <c r="EY641" s="313">
        <v>46178</v>
      </c>
      <c r="EZ641" s="313"/>
      <c r="FA641" s="183"/>
      <c r="FB641" s="313"/>
      <c r="FC641" s="7"/>
      <c r="FD641" s="7" t="s">
        <v>3462</v>
      </c>
      <c r="FE641" s="7">
        <f t="shared" ref="FE641:FE704" si="139">IF((J641+R641)&lt;=I641+R641,(J641+R641),((I641-(I641*(M641+1)-(I641+J641)))+R641))</f>
        <v>3709.63</v>
      </c>
      <c r="FF641" s="72">
        <f t="shared" ref="FF641:FF704" si="140">I641+J641+FD641</f>
        <v>7478.63</v>
      </c>
      <c r="FG641" t="s">
        <v>3516</v>
      </c>
    </row>
    <row r="642" spans="1:163" ht="17.25">
      <c r="A642" s="72">
        <v>457032374</v>
      </c>
      <c r="B642" s="304" t="s">
        <v>196</v>
      </c>
      <c r="C642" s="72"/>
      <c r="D642" s="72"/>
      <c r="E642" s="72"/>
      <c r="F642" s="72"/>
      <c r="G642" s="306"/>
      <c r="H642" s="306"/>
      <c r="I642" s="72">
        <v>3548</v>
      </c>
      <c r="J642" s="72">
        <v>3447</v>
      </c>
      <c r="K642" s="258">
        <f t="shared" si="131"/>
        <v>3782</v>
      </c>
      <c r="L642" s="258">
        <f t="shared" si="133"/>
        <v>7386</v>
      </c>
      <c r="M642" s="315">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28</v>
      </c>
      <c r="AD642" s="72" t="s">
        <v>3020</v>
      </c>
      <c r="AE642" s="308"/>
      <c r="AF642" s="309" t="s">
        <v>1130</v>
      </c>
      <c r="AG642" s="7" t="s">
        <v>1130</v>
      </c>
      <c r="AH642" s="72" t="s">
        <v>197</v>
      </c>
      <c r="AI642" s="7" t="s">
        <v>1130</v>
      </c>
      <c r="AJ642" s="7" t="s">
        <v>1130</v>
      </c>
      <c r="AK642" s="7" t="s">
        <v>1130</v>
      </c>
      <c r="AL642" s="7">
        <v>9182</v>
      </c>
      <c r="AM642" s="255">
        <v>3447</v>
      </c>
      <c r="AN642" s="258">
        <v>88</v>
      </c>
      <c r="AO642" s="306">
        <v>104</v>
      </c>
      <c r="AP642" s="306" t="str">
        <f t="shared" si="136"/>
        <v>FLOW</v>
      </c>
      <c r="AQ642" s="306"/>
      <c r="AR642" s="306"/>
      <c r="AS642" s="306"/>
      <c r="AT642" s="306"/>
      <c r="AU642" s="72" t="s">
        <v>944</v>
      </c>
      <c r="AV642" s="310" t="s">
        <v>198</v>
      </c>
      <c r="AW642" s="304" t="s">
        <v>99</v>
      </c>
      <c r="AX642" s="311">
        <v>44986</v>
      </c>
      <c r="AY642" s="72">
        <v>36</v>
      </c>
      <c r="AZ642" s="72" t="s">
        <v>1743</v>
      </c>
      <c r="BA642" s="7" t="s">
        <v>3514</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1115</v>
      </c>
      <c r="EU642" s="7" t="s">
        <v>2954</v>
      </c>
      <c r="EV642" s="7" t="s">
        <v>1111</v>
      </c>
      <c r="EW642" s="7" t="s">
        <v>1809</v>
      </c>
      <c r="EX642" s="183" t="s">
        <v>2035</v>
      </c>
      <c r="EY642" s="313">
        <v>46177</v>
      </c>
      <c r="EZ642" s="313"/>
      <c r="FA642" s="183"/>
      <c r="FB642" s="313"/>
      <c r="FC642" s="7"/>
      <c r="FD642" s="7" t="s">
        <v>3463</v>
      </c>
      <c r="FE642" s="7">
        <f t="shared" si="139"/>
        <v>3782</v>
      </c>
      <c r="FF642" s="72">
        <f t="shared" si="140"/>
        <v>7386</v>
      </c>
      <c r="FG642" t="s">
        <v>3516</v>
      </c>
    </row>
    <row r="643" spans="1:163" ht="17.25">
      <c r="A643" s="72">
        <v>139178059</v>
      </c>
      <c r="B643" s="304" t="s">
        <v>937</v>
      </c>
      <c r="C643" s="72"/>
      <c r="D643" s="72"/>
      <c r="E643" s="72"/>
      <c r="F643" s="72"/>
      <c r="G643" s="306"/>
      <c r="H643" s="306"/>
      <c r="I643" s="72">
        <v>3535</v>
      </c>
      <c r="J643" s="72">
        <v>3441</v>
      </c>
      <c r="K643" s="258">
        <f t="shared" si="131"/>
        <v>3647</v>
      </c>
      <c r="L643" s="258">
        <f t="shared" si="133"/>
        <v>7247</v>
      </c>
      <c r="M643" s="315">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3505</v>
      </c>
      <c r="AC643" s="72"/>
      <c r="AD643" s="72" t="s">
        <v>3020</v>
      </c>
      <c r="AE643" s="308"/>
      <c r="AF643" s="309" t="s">
        <v>1130</v>
      </c>
      <c r="AG643" s="7" t="s">
        <v>1130</v>
      </c>
      <c r="AH643" s="72" t="s">
        <v>909</v>
      </c>
      <c r="AI643" s="7" t="s">
        <v>1130</v>
      </c>
      <c r="AJ643" s="7" t="s">
        <v>1130</v>
      </c>
      <c r="AK643" s="7" t="s">
        <v>1130</v>
      </c>
      <c r="AL643" s="7">
        <v>9350</v>
      </c>
      <c r="AM643" s="255">
        <v>3441</v>
      </c>
      <c r="AN643" s="258">
        <v>87</v>
      </c>
      <c r="AO643" s="306">
        <v>103</v>
      </c>
      <c r="AP643" s="306" t="str">
        <f t="shared" si="136"/>
        <v>FLOW</v>
      </c>
      <c r="AQ643" s="306"/>
      <c r="AR643" s="306"/>
      <c r="AS643" s="306"/>
      <c r="AT643" s="306"/>
      <c r="AU643" s="72" t="s">
        <v>1794</v>
      </c>
      <c r="AV643" s="310" t="s">
        <v>938</v>
      </c>
      <c r="AW643" s="304" t="s">
        <v>99</v>
      </c>
      <c r="AX643" s="311">
        <v>45001</v>
      </c>
      <c r="AY643" s="72">
        <v>36</v>
      </c>
      <c r="AZ643" s="72" t="s">
        <v>1743</v>
      </c>
      <c r="BA643" s="7" t="s">
        <v>3514</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1126</v>
      </c>
      <c r="EU643" s="7" t="s">
        <v>2955</v>
      </c>
      <c r="EV643" s="7" t="s">
        <v>1111</v>
      </c>
      <c r="EW643" s="7" t="s">
        <v>1804</v>
      </c>
      <c r="EX643" s="183" t="s">
        <v>1810</v>
      </c>
      <c r="EY643" s="313">
        <v>46175</v>
      </c>
      <c r="EZ643" s="313"/>
      <c r="FA643" s="183"/>
      <c r="FB643" s="313"/>
      <c r="FC643" s="7"/>
      <c r="FD643" s="7" t="s">
        <v>3410</v>
      </c>
      <c r="FE643" s="7">
        <f t="shared" si="139"/>
        <v>3647</v>
      </c>
      <c r="FF643" s="72">
        <f t="shared" si="140"/>
        <v>7247</v>
      </c>
      <c r="FG643" t="s">
        <v>3516</v>
      </c>
    </row>
    <row r="644" spans="1:163" ht="17.25">
      <c r="A644" s="72">
        <v>465544507</v>
      </c>
      <c r="B644" s="304" t="s">
        <v>1599</v>
      </c>
      <c r="C644" s="72"/>
      <c r="D644" s="72"/>
      <c r="E644" s="72"/>
      <c r="F644" s="72"/>
      <c r="G644" s="306"/>
      <c r="H644" s="306"/>
      <c r="I644" s="72">
        <v>1141</v>
      </c>
      <c r="J644" s="72">
        <v>3314</v>
      </c>
      <c r="K644" s="258">
        <f t="shared" si="131"/>
        <v>-2119</v>
      </c>
      <c r="L644" s="258">
        <f t="shared" si="133"/>
        <v>4782</v>
      </c>
      <c r="M644" s="315">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3539</v>
      </c>
      <c r="AC644" s="72"/>
      <c r="AD644" s="72" t="s">
        <v>3022</v>
      </c>
      <c r="AE644" s="308"/>
      <c r="AF644" s="309" t="s">
        <v>1130</v>
      </c>
      <c r="AG644" s="7" t="s">
        <v>1130</v>
      </c>
      <c r="AH644" s="72" t="s">
        <v>708</v>
      </c>
      <c r="AI644" s="7" t="s">
        <v>1130</v>
      </c>
      <c r="AJ644" s="7" t="s">
        <v>1130</v>
      </c>
      <c r="AK644" s="7" t="s">
        <v>1130</v>
      </c>
      <c r="AL644" s="7">
        <v>6694</v>
      </c>
      <c r="AM644" s="255">
        <v>3258</v>
      </c>
      <c r="AN644" s="258">
        <v>177</v>
      </c>
      <c r="AO644" s="306">
        <v>193</v>
      </c>
      <c r="AP644" s="306" t="str">
        <f t="shared" si="136"/>
        <v>FLOW</v>
      </c>
      <c r="AQ644" s="306"/>
      <c r="AR644" s="306"/>
      <c r="AS644" s="306"/>
      <c r="AT644" s="306"/>
      <c r="AU644" s="72" t="s">
        <v>944</v>
      </c>
      <c r="AV644" s="310" t="s">
        <v>1703</v>
      </c>
      <c r="AW644" s="304" t="s">
        <v>335</v>
      </c>
      <c r="AX644" s="311">
        <v>45708</v>
      </c>
      <c r="AY644" s="72">
        <v>12</v>
      </c>
      <c r="AZ644" s="72" t="s">
        <v>1743</v>
      </c>
      <c r="BA644" s="7" t="s">
        <v>3513</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1128</v>
      </c>
      <c r="EU644" s="7" t="s">
        <v>2956</v>
      </c>
      <c r="EV644" s="7" t="s">
        <v>1111</v>
      </c>
      <c r="EW644" s="7" t="s">
        <v>1849</v>
      </c>
      <c r="EX644" s="183" t="s">
        <v>1997</v>
      </c>
      <c r="EY644" s="313">
        <v>46178</v>
      </c>
      <c r="EZ644" s="313"/>
      <c r="FA644" s="183"/>
      <c r="FB644" s="313"/>
      <c r="FC644" s="7" t="s">
        <v>3624</v>
      </c>
      <c r="FD644" s="7" t="s">
        <v>3464</v>
      </c>
      <c r="FE644" s="7">
        <f t="shared" si="139"/>
        <v>-2119</v>
      </c>
      <c r="FF644" s="72">
        <f t="shared" si="140"/>
        <v>4782</v>
      </c>
      <c r="FG644" t="s">
        <v>3516</v>
      </c>
    </row>
    <row r="645" spans="1:163" ht="17.25">
      <c r="A645" s="72">
        <v>140403056</v>
      </c>
      <c r="B645" s="304" t="s">
        <v>1415</v>
      </c>
      <c r="C645" s="72"/>
      <c r="D645" s="72"/>
      <c r="E645" s="72"/>
      <c r="F645" s="72"/>
      <c r="G645" s="306"/>
      <c r="H645" s="306"/>
      <c r="I645" s="72">
        <v>3307</v>
      </c>
      <c r="J645" s="72">
        <v>3286</v>
      </c>
      <c r="K645" s="258">
        <f t="shared" si="131"/>
        <v>3412</v>
      </c>
      <c r="L645" s="258">
        <f t="shared" si="133"/>
        <v>6780</v>
      </c>
      <c r="M645" s="315">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BPTP</v>
      </c>
      <c r="Z645" s="72" t="s">
        <v>1330</v>
      </c>
      <c r="AA645" s="72" t="s">
        <v>1326</v>
      </c>
      <c r="AB645" s="304"/>
      <c r="AC645" s="72">
        <v>23</v>
      </c>
      <c r="AD645" s="72" t="s">
        <v>3023</v>
      </c>
      <c r="AE645" s="308"/>
      <c r="AF645" s="309" t="s">
        <v>1130</v>
      </c>
      <c r="AG645" s="7" t="s">
        <v>1130</v>
      </c>
      <c r="AH645" s="72" t="s">
        <v>1103</v>
      </c>
      <c r="AI645" s="7" t="s">
        <v>1130</v>
      </c>
      <c r="AJ645" s="7" t="s">
        <v>1130</v>
      </c>
      <c r="AK645" s="7" t="s">
        <v>1130</v>
      </c>
      <c r="AL645" s="7">
        <v>5494</v>
      </c>
      <c r="AM645" s="255">
        <v>3246.15</v>
      </c>
      <c r="AN645" s="258">
        <v>57</v>
      </c>
      <c r="AO645" s="306">
        <v>73</v>
      </c>
      <c r="AP645" s="306" t="str">
        <f t="shared" si="136"/>
        <v>FLOW</v>
      </c>
      <c r="AQ645" s="306"/>
      <c r="AR645" s="306"/>
      <c r="AS645" s="306"/>
      <c r="AT645" s="306"/>
      <c r="AU645" s="72" t="s">
        <v>1794</v>
      </c>
      <c r="AV645" s="310" t="s">
        <v>1416</v>
      </c>
      <c r="AW645" s="304" t="s">
        <v>54</v>
      </c>
      <c r="AX645" s="311">
        <v>45015</v>
      </c>
      <c r="AY645" s="72">
        <v>36</v>
      </c>
      <c r="AZ645" s="72" t="s">
        <v>1743</v>
      </c>
      <c r="BA645" s="7" t="s">
        <v>3513</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1117</v>
      </c>
      <c r="EU645" s="7" t="s">
        <v>2957</v>
      </c>
      <c r="EV645" s="7" t="s">
        <v>1111</v>
      </c>
      <c r="EW645" s="7" t="s">
        <v>1802</v>
      </c>
      <c r="EX645" s="183" t="s">
        <v>1838</v>
      </c>
      <c r="EY645" s="313">
        <v>46178</v>
      </c>
      <c r="EZ645" s="313"/>
      <c r="FA645" s="183"/>
      <c r="FB645" s="313"/>
      <c r="FC645" s="7"/>
      <c r="FD645" s="7" t="s">
        <v>3465</v>
      </c>
      <c r="FE645" s="7">
        <f t="shared" si="139"/>
        <v>3412</v>
      </c>
      <c r="FF645" s="72">
        <f t="shared" si="140"/>
        <v>6780</v>
      </c>
      <c r="FG645" t="s">
        <v>3516</v>
      </c>
    </row>
    <row r="646" spans="1:163" ht="17.25">
      <c r="A646" s="72">
        <v>457929229</v>
      </c>
      <c r="B646" s="304" t="s">
        <v>1600</v>
      </c>
      <c r="C646" s="72"/>
      <c r="D646" s="72"/>
      <c r="E646" s="72"/>
      <c r="F646" s="72"/>
      <c r="G646" s="306"/>
      <c r="H646" s="306"/>
      <c r="I646" s="72">
        <v>3341</v>
      </c>
      <c r="J646" s="72">
        <v>3310</v>
      </c>
      <c r="K646" s="258">
        <f t="shared" si="131"/>
        <v>3341</v>
      </c>
      <c r="L646" s="258">
        <f t="shared" si="133"/>
        <v>6748</v>
      </c>
      <c r="M646" s="307">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8"/>
      <c r="AF646" s="309" t="s">
        <v>1130</v>
      </c>
      <c r="AG646" s="7" t="s">
        <v>1130</v>
      </c>
      <c r="AH646" s="72" t="s">
        <v>336</v>
      </c>
      <c r="AI646" s="7" t="s">
        <v>1130</v>
      </c>
      <c r="AJ646" s="7" t="s">
        <v>1130</v>
      </c>
      <c r="AK646" s="7" t="s">
        <v>1130</v>
      </c>
      <c r="AL646" s="7">
        <v>9687</v>
      </c>
      <c r="AM646" s="255">
        <v>3245</v>
      </c>
      <c r="AN646" s="258">
        <v>27</v>
      </c>
      <c r="AO646" s="306">
        <v>43</v>
      </c>
      <c r="AP646" s="306" t="str">
        <f t="shared" si="136"/>
        <v>FLOW</v>
      </c>
      <c r="AQ646" s="306"/>
      <c r="AR646" s="306"/>
      <c r="AS646" s="306"/>
      <c r="AT646" s="306"/>
      <c r="AU646" s="72" t="s">
        <v>1794</v>
      </c>
      <c r="AV646" s="310" t="s">
        <v>1704</v>
      </c>
      <c r="AW646" s="304" t="s">
        <v>54</v>
      </c>
      <c r="AX646" s="311">
        <v>45048</v>
      </c>
      <c r="AY646" s="72">
        <v>36</v>
      </c>
      <c r="AZ646" s="72" t="s">
        <v>1743</v>
      </c>
      <c r="BA646" s="7" t="s">
        <v>3514</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1118</v>
      </c>
      <c r="EU646" s="7" t="s">
        <v>2958</v>
      </c>
      <c r="EV646" s="7" t="s">
        <v>1111</v>
      </c>
      <c r="EW646" s="7" t="s">
        <v>1830</v>
      </c>
      <c r="EX646" s="183" t="s">
        <v>1831</v>
      </c>
      <c r="EY646" s="313">
        <v>46184</v>
      </c>
      <c r="EZ646" s="313"/>
      <c r="FA646" s="183"/>
      <c r="FB646" s="313"/>
      <c r="FC646" s="7"/>
      <c r="FD646" s="7" t="s">
        <v>3317</v>
      </c>
      <c r="FE646" s="7">
        <f t="shared" si="139"/>
        <v>3341</v>
      </c>
      <c r="FF646" s="72">
        <f t="shared" si="140"/>
        <v>6748</v>
      </c>
      <c r="FG646" t="s">
        <v>3516</v>
      </c>
    </row>
    <row r="647" spans="1:163" ht="17.25">
      <c r="A647" s="72">
        <v>138970894</v>
      </c>
      <c r="B647" s="304" t="s">
        <v>948</v>
      </c>
      <c r="C647" s="72"/>
      <c r="D647" s="72"/>
      <c r="E647" s="72"/>
      <c r="F647" s="72"/>
      <c r="G647" s="306"/>
      <c r="H647" s="306"/>
      <c r="I647" s="72">
        <v>3281</v>
      </c>
      <c r="J647" s="72">
        <v>3193</v>
      </c>
      <c r="K647" s="258">
        <f t="shared" si="131"/>
        <v>3948</v>
      </c>
      <c r="L647" s="258">
        <f t="shared" si="133"/>
        <v>6474</v>
      </c>
      <c r="M647" s="315">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8"/>
      <c r="AF647" s="309" t="s">
        <v>1130</v>
      </c>
      <c r="AG647" s="7" t="s">
        <v>1130</v>
      </c>
      <c r="AH647" s="72" t="s">
        <v>585</v>
      </c>
      <c r="AI647" s="7" t="s">
        <v>1130</v>
      </c>
      <c r="AJ647" s="7" t="s">
        <v>1130</v>
      </c>
      <c r="AK647" s="7" t="s">
        <v>1130</v>
      </c>
      <c r="AL647" s="7">
        <v>9798</v>
      </c>
      <c r="AM647" s="255">
        <v>3193</v>
      </c>
      <c r="AN647" s="258">
        <v>115</v>
      </c>
      <c r="AO647" s="306">
        <v>131</v>
      </c>
      <c r="AP647" s="306" t="str">
        <f t="shared" si="136"/>
        <v>FLOW</v>
      </c>
      <c r="AQ647" s="306"/>
      <c r="AR647" s="306"/>
      <c r="AS647" s="306"/>
      <c r="AT647" s="306"/>
      <c r="AU647" s="72" t="s">
        <v>944</v>
      </c>
      <c r="AV647" s="310" t="s">
        <v>1017</v>
      </c>
      <c r="AW647" s="304" t="s">
        <v>51</v>
      </c>
      <c r="AX647" s="311">
        <v>44980</v>
      </c>
      <c r="AY647" s="72">
        <v>36</v>
      </c>
      <c r="AZ647" s="72" t="s">
        <v>1743</v>
      </c>
      <c r="BA647" s="7" t="s">
        <v>3514</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1112</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3517</v>
      </c>
    </row>
    <row r="648" spans="1:163" ht="17.25">
      <c r="A648" s="72">
        <v>137603871</v>
      </c>
      <c r="B648" s="304" t="s">
        <v>1601</v>
      </c>
      <c r="C648" s="72"/>
      <c r="D648" s="72"/>
      <c r="E648" s="72"/>
      <c r="F648" s="72"/>
      <c r="G648" s="306"/>
      <c r="H648" s="306"/>
      <c r="I648" s="72">
        <v>3431</v>
      </c>
      <c r="J648" s="72">
        <v>3095.05</v>
      </c>
      <c r="K648" s="258">
        <f t="shared" si="131"/>
        <v>3541.05</v>
      </c>
      <c r="L648" s="258">
        <f t="shared" si="133"/>
        <v>7023.05</v>
      </c>
      <c r="M648" s="315">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8"/>
      <c r="AF648" s="309" t="s">
        <v>1130</v>
      </c>
      <c r="AG648" s="7" t="s">
        <v>1130</v>
      </c>
      <c r="AH648" s="72" t="s">
        <v>677</v>
      </c>
      <c r="AI648" s="7" t="s">
        <v>1130</v>
      </c>
      <c r="AJ648" s="7" t="s">
        <v>1130</v>
      </c>
      <c r="AK648" s="7" t="s">
        <v>1130</v>
      </c>
      <c r="AL648" s="7">
        <v>5791.05</v>
      </c>
      <c r="AM648" s="255">
        <v>3095.05</v>
      </c>
      <c r="AN648" s="258">
        <v>147</v>
      </c>
      <c r="AO648" s="306">
        <v>163</v>
      </c>
      <c r="AP648" s="306" t="str">
        <f t="shared" si="136"/>
        <v>FLOW</v>
      </c>
      <c r="AQ648" s="306"/>
      <c r="AR648" s="306"/>
      <c r="AS648" s="306"/>
      <c r="AT648" s="306"/>
      <c r="AU648" s="72" t="s">
        <v>944</v>
      </c>
      <c r="AV648" s="310" t="s">
        <v>1705</v>
      </c>
      <c r="AW648" s="304" t="s">
        <v>1742</v>
      </c>
      <c r="AX648" s="311">
        <v>44929</v>
      </c>
      <c r="AY648" s="72">
        <v>36</v>
      </c>
      <c r="AZ648" s="72" t="s">
        <v>1743</v>
      </c>
      <c r="BA648" s="7" t="s">
        <v>3514</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1118</v>
      </c>
      <c r="EU648" s="7" t="s">
        <v>2959</v>
      </c>
      <c r="EV648" s="7" t="s">
        <v>1111</v>
      </c>
      <c r="EW648" s="7" t="s">
        <v>1802</v>
      </c>
      <c r="EX648" s="183" t="s">
        <v>1803</v>
      </c>
      <c r="EY648" s="313">
        <v>46178</v>
      </c>
      <c r="EZ648" s="313"/>
      <c r="FA648" s="183"/>
      <c r="FB648" s="313"/>
      <c r="FC648" s="7"/>
      <c r="FD648" s="7" t="s">
        <v>3466</v>
      </c>
      <c r="FE648" s="7">
        <f t="shared" si="139"/>
        <v>3541.05</v>
      </c>
      <c r="FF648" s="72">
        <f t="shared" si="140"/>
        <v>7023.05</v>
      </c>
      <c r="FG648" t="s">
        <v>3516</v>
      </c>
    </row>
    <row r="649" spans="1:163" ht="17.25">
      <c r="A649" s="72">
        <v>117460395</v>
      </c>
      <c r="B649" s="304" t="s">
        <v>329</v>
      </c>
      <c r="C649" s="72"/>
      <c r="D649" s="72"/>
      <c r="E649" s="72"/>
      <c r="F649" s="72"/>
      <c r="G649" s="306"/>
      <c r="H649" s="306"/>
      <c r="I649" s="72">
        <v>3073</v>
      </c>
      <c r="J649" s="72">
        <v>3058</v>
      </c>
      <c r="K649" s="258">
        <f t="shared" si="131"/>
        <v>3357</v>
      </c>
      <c r="L649" s="258">
        <f t="shared" si="133"/>
        <v>6494</v>
      </c>
      <c r="M649" s="315">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8"/>
      <c r="AF649" s="309" t="s">
        <v>1130</v>
      </c>
      <c r="AG649" s="7" t="s">
        <v>1130</v>
      </c>
      <c r="AH649" s="72" t="s">
        <v>330</v>
      </c>
      <c r="AI649" s="7" t="s">
        <v>1130</v>
      </c>
      <c r="AJ649" s="7" t="s">
        <v>1130</v>
      </c>
      <c r="AK649" s="7" t="s">
        <v>1130</v>
      </c>
      <c r="AL649" s="7">
        <v>9207</v>
      </c>
      <c r="AM649" s="255">
        <v>3046.51</v>
      </c>
      <c r="AN649" s="258">
        <v>87</v>
      </c>
      <c r="AO649" s="306">
        <v>103</v>
      </c>
      <c r="AP649" s="306" t="str">
        <f t="shared" si="136"/>
        <v>FLOW</v>
      </c>
      <c r="AQ649" s="306"/>
      <c r="AR649" s="306"/>
      <c r="AS649" s="306"/>
      <c r="AT649" s="306"/>
      <c r="AU649" s="72" t="s">
        <v>944</v>
      </c>
      <c r="AV649" s="310" t="s">
        <v>331</v>
      </c>
      <c r="AW649" s="304" t="s">
        <v>332</v>
      </c>
      <c r="AX649" s="311">
        <v>44254</v>
      </c>
      <c r="AY649" s="72">
        <v>60</v>
      </c>
      <c r="AZ649" s="72" t="s">
        <v>1743</v>
      </c>
      <c r="BA649" s="7" t="s">
        <v>3514</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1118</v>
      </c>
      <c r="EU649" s="7" t="s">
        <v>2960</v>
      </c>
      <c r="EV649" s="7" t="s">
        <v>1111</v>
      </c>
      <c r="EW649" s="7" t="s">
        <v>1802</v>
      </c>
      <c r="EX649" s="183" t="s">
        <v>1803</v>
      </c>
      <c r="EY649" s="313">
        <v>46176</v>
      </c>
      <c r="EZ649" s="313"/>
      <c r="FA649" s="183"/>
      <c r="FB649" s="313"/>
      <c r="FC649" s="7"/>
      <c r="FD649" s="7" t="s">
        <v>3467</v>
      </c>
      <c r="FE649" s="7">
        <f t="shared" si="139"/>
        <v>3357</v>
      </c>
      <c r="FF649" s="72">
        <f t="shared" si="140"/>
        <v>6494</v>
      </c>
      <c r="FG649" t="s">
        <v>3516</v>
      </c>
    </row>
    <row r="650" spans="1:163" ht="17.25">
      <c r="A650" s="72">
        <v>140395188</v>
      </c>
      <c r="B650" s="304" t="s">
        <v>939</v>
      </c>
      <c r="C650" s="72"/>
      <c r="D650" s="72"/>
      <c r="E650" s="72"/>
      <c r="F650" s="72"/>
      <c r="G650" s="306"/>
      <c r="H650" s="306"/>
      <c r="I650" s="72">
        <v>3885</v>
      </c>
      <c r="J650" s="72">
        <v>3040</v>
      </c>
      <c r="K650" s="258">
        <f t="shared" si="131"/>
        <v>3228</v>
      </c>
      <c r="L650" s="258">
        <f t="shared" si="133"/>
        <v>7196</v>
      </c>
      <c r="M650" s="315">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8"/>
      <c r="AF650" s="309" t="s">
        <v>1130</v>
      </c>
      <c r="AG650" s="7" t="s">
        <v>1130</v>
      </c>
      <c r="AH650" s="72" t="s">
        <v>940</v>
      </c>
      <c r="AI650" s="7" t="s">
        <v>1130</v>
      </c>
      <c r="AJ650" s="7" t="s">
        <v>1130</v>
      </c>
      <c r="AK650" s="7" t="s">
        <v>1130</v>
      </c>
      <c r="AL650" s="7">
        <v>9528</v>
      </c>
      <c r="AM650" s="255">
        <v>3040</v>
      </c>
      <c r="AN650" s="258">
        <v>56</v>
      </c>
      <c r="AO650" s="306">
        <v>72</v>
      </c>
      <c r="AP650" s="306" t="str">
        <f t="shared" si="136"/>
        <v>FLOW</v>
      </c>
      <c r="AQ650" s="306"/>
      <c r="AR650" s="306"/>
      <c r="AS650" s="306"/>
      <c r="AT650" s="306"/>
      <c r="AU650" s="72" t="s">
        <v>1794</v>
      </c>
      <c r="AV650" s="310" t="s">
        <v>941</v>
      </c>
      <c r="AW650" s="304" t="s">
        <v>234</v>
      </c>
      <c r="AX650" s="311">
        <v>45013</v>
      </c>
      <c r="AY650" s="72">
        <v>36</v>
      </c>
      <c r="AZ650" s="72" t="s">
        <v>1743</v>
      </c>
      <c r="BA650" s="7" t="s">
        <v>3514</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1118</v>
      </c>
      <c r="EU650" s="7" t="s">
        <v>2961</v>
      </c>
      <c r="EV650" s="7" t="s">
        <v>1111</v>
      </c>
      <c r="EW650" s="7" t="s">
        <v>1802</v>
      </c>
      <c r="EX650" s="183" t="s">
        <v>2036</v>
      </c>
      <c r="EY650" s="313">
        <v>46179</v>
      </c>
      <c r="EZ650" s="313"/>
      <c r="FA650" s="183"/>
      <c r="FB650" s="313"/>
      <c r="FC650" s="7"/>
      <c r="FD650" s="7" t="s">
        <v>3410</v>
      </c>
      <c r="FE650" s="7">
        <f t="shared" si="139"/>
        <v>3228</v>
      </c>
      <c r="FF650" s="72">
        <f t="shared" si="140"/>
        <v>7196</v>
      </c>
      <c r="FG650" t="s">
        <v>3516</v>
      </c>
    </row>
    <row r="651" spans="1:163" ht="17.25">
      <c r="A651" s="72">
        <v>461809379</v>
      </c>
      <c r="B651" s="304" t="s">
        <v>974</v>
      </c>
      <c r="C651" s="72"/>
      <c r="D651" s="72"/>
      <c r="E651" s="72"/>
      <c r="F651" s="72"/>
      <c r="G651" s="306"/>
      <c r="H651" s="306"/>
      <c r="I651" s="72">
        <v>1052</v>
      </c>
      <c r="J651" s="72">
        <v>3156</v>
      </c>
      <c r="K651" s="258">
        <f t="shared" si="131"/>
        <v>-1857</v>
      </c>
      <c r="L651" s="258">
        <f t="shared" si="133"/>
        <v>4516</v>
      </c>
      <c r="M651" s="315">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8"/>
      <c r="AF651" s="309" t="s">
        <v>1130</v>
      </c>
      <c r="AG651" s="7" t="s">
        <v>1130</v>
      </c>
      <c r="AH651" s="72" t="s">
        <v>203</v>
      </c>
      <c r="AI651" s="7" t="s">
        <v>1130</v>
      </c>
      <c r="AJ651" s="7" t="s">
        <v>1130</v>
      </c>
      <c r="AK651" s="7" t="s">
        <v>1130</v>
      </c>
      <c r="AL651" s="7">
        <v>4753</v>
      </c>
      <c r="AM651" s="255">
        <v>3036</v>
      </c>
      <c r="AN651" s="258">
        <v>177</v>
      </c>
      <c r="AO651" s="306">
        <v>193</v>
      </c>
      <c r="AP651" s="306" t="str">
        <f t="shared" si="136"/>
        <v>FLOW</v>
      </c>
      <c r="AQ651" s="306"/>
      <c r="AR651" s="306"/>
      <c r="AS651" s="306"/>
      <c r="AT651" s="306"/>
      <c r="AU651" s="72" t="s">
        <v>944</v>
      </c>
      <c r="AV651" s="310" t="s">
        <v>1043</v>
      </c>
      <c r="AW651" s="304" t="s">
        <v>253</v>
      </c>
      <c r="AX651" s="311">
        <v>45328</v>
      </c>
      <c r="AY651" s="72">
        <v>24</v>
      </c>
      <c r="AZ651" s="72" t="s">
        <v>1743</v>
      </c>
      <c r="BA651" s="7" t="s">
        <v>3513</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1124</v>
      </c>
      <c r="EU651" s="7" t="s">
        <v>2962</v>
      </c>
      <c r="EV651" s="7" t="s">
        <v>1111</v>
      </c>
      <c r="EW651" s="7" t="s">
        <v>1809</v>
      </c>
      <c r="EX651" s="183" t="s">
        <v>2037</v>
      </c>
      <c r="EY651" s="313">
        <v>46177</v>
      </c>
      <c r="EZ651" s="313"/>
      <c r="FA651" s="183"/>
      <c r="FB651" s="313"/>
      <c r="FC651" s="7"/>
      <c r="FD651" s="7" t="s">
        <v>3217</v>
      </c>
      <c r="FE651" s="7">
        <f t="shared" si="139"/>
        <v>-1857</v>
      </c>
      <c r="FF651" s="72">
        <f t="shared" si="140"/>
        <v>4516</v>
      </c>
      <c r="FG651" t="s">
        <v>3516</v>
      </c>
    </row>
    <row r="652" spans="1:163" ht="17.25">
      <c r="A652" s="72">
        <v>457907674</v>
      </c>
      <c r="B652" s="304" t="s">
        <v>1391</v>
      </c>
      <c r="C652" s="72" t="s">
        <v>1776</v>
      </c>
      <c r="D652" s="72" t="s">
        <v>2058</v>
      </c>
      <c r="E652" s="72">
        <v>3666</v>
      </c>
      <c r="F652" s="72"/>
      <c r="G652" s="306"/>
      <c r="H652" s="306"/>
      <c r="I652" s="72">
        <v>3666</v>
      </c>
      <c r="J652" s="72">
        <v>3001</v>
      </c>
      <c r="K652" s="258">
        <f t="shared" si="131"/>
        <v>3073</v>
      </c>
      <c r="L652" s="258">
        <f t="shared" si="133"/>
        <v>3156</v>
      </c>
      <c r="M652" s="307">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8"/>
      <c r="AF652" s="309" t="s">
        <v>1130</v>
      </c>
      <c r="AG652" s="7" t="s">
        <v>1130</v>
      </c>
      <c r="AH652" s="72" t="s">
        <v>458</v>
      </c>
      <c r="AI652" s="7" t="s">
        <v>1130</v>
      </c>
      <c r="AJ652" s="7" t="s">
        <v>1130</v>
      </c>
      <c r="AK652" s="7" t="s">
        <v>1130</v>
      </c>
      <c r="AL652" s="7">
        <v>6673</v>
      </c>
      <c r="AM652" s="255">
        <v>3001</v>
      </c>
      <c r="AN652" s="258">
        <v>27</v>
      </c>
      <c r="AO652" s="306">
        <v>0</v>
      </c>
      <c r="AP652" s="306" t="str">
        <f t="shared" si="136"/>
        <v>RB</v>
      </c>
      <c r="AQ652" s="306"/>
      <c r="AR652" s="306"/>
      <c r="AS652" s="306"/>
      <c r="AT652" s="306"/>
      <c r="AU652" s="72" t="s">
        <v>1794</v>
      </c>
      <c r="AV652" s="310" t="s">
        <v>1392</v>
      </c>
      <c r="AW652" s="304" t="s">
        <v>102</v>
      </c>
      <c r="AX652" s="311">
        <v>45045</v>
      </c>
      <c r="AY652" s="72">
        <v>36</v>
      </c>
      <c r="AZ652" s="72" t="s">
        <v>1743</v>
      </c>
      <c r="BA652" s="7" t="s">
        <v>3514</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1123</v>
      </c>
      <c r="EU652" s="7" t="s">
        <v>2963</v>
      </c>
      <c r="EV652" s="7" t="s">
        <v>1111</v>
      </c>
      <c r="EW652" s="7" t="s">
        <v>1807</v>
      </c>
      <c r="EX652" s="183" t="s">
        <v>1808</v>
      </c>
      <c r="EY652" s="313">
        <v>46180</v>
      </c>
      <c r="EZ652" s="313"/>
      <c r="FA652" s="183"/>
      <c r="FB652" s="313"/>
      <c r="FC652" s="7"/>
      <c r="FD652" s="7" t="s">
        <v>3468</v>
      </c>
      <c r="FE652" s="7">
        <f t="shared" si="139"/>
        <v>3073</v>
      </c>
      <c r="FF652" s="72">
        <f t="shared" si="140"/>
        <v>6822</v>
      </c>
      <c r="FG652" t="s">
        <v>3516</v>
      </c>
    </row>
    <row r="653" spans="1:163" ht="17.25">
      <c r="A653" s="72">
        <v>458076322</v>
      </c>
      <c r="B653" s="304" t="s">
        <v>1602</v>
      </c>
      <c r="C653" s="72"/>
      <c r="D653" s="72"/>
      <c r="E653" s="72"/>
      <c r="F653" s="72"/>
      <c r="G653" s="306"/>
      <c r="H653" s="306"/>
      <c r="I653" s="72">
        <v>2825</v>
      </c>
      <c r="J653" s="72">
        <v>2969</v>
      </c>
      <c r="K653" s="258">
        <f t="shared" si="131"/>
        <v>259</v>
      </c>
      <c r="L653" s="258">
        <f t="shared" si="133"/>
        <v>5968</v>
      </c>
      <c r="M653" s="315">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8"/>
      <c r="AF653" s="309" t="s">
        <v>1130</v>
      </c>
      <c r="AG653" s="7" t="s">
        <v>1130</v>
      </c>
      <c r="AH653" s="72" t="s">
        <v>1764</v>
      </c>
      <c r="AI653" s="7" t="s">
        <v>1130</v>
      </c>
      <c r="AJ653" s="7" t="s">
        <v>1130</v>
      </c>
      <c r="AK653" s="7" t="s">
        <v>1130</v>
      </c>
      <c r="AL653" s="7">
        <v>3534</v>
      </c>
      <c r="AM653" s="255">
        <v>2914</v>
      </c>
      <c r="AN653" s="258">
        <v>57</v>
      </c>
      <c r="AO653" s="306">
        <v>73</v>
      </c>
      <c r="AP653" s="306" t="str">
        <f t="shared" si="136"/>
        <v>FLOW</v>
      </c>
      <c r="AQ653" s="306"/>
      <c r="AR653" s="306"/>
      <c r="AS653" s="306"/>
      <c r="AT653" s="306"/>
      <c r="AU653" s="72" t="s">
        <v>1794</v>
      </c>
      <c r="AV653" s="310" t="s">
        <v>1706</v>
      </c>
      <c r="AW653" s="304" t="s">
        <v>25</v>
      </c>
      <c r="AX653" s="311">
        <v>45057</v>
      </c>
      <c r="AY653" s="72">
        <v>36</v>
      </c>
      <c r="AZ653" s="72" t="s">
        <v>1743</v>
      </c>
      <c r="BA653" s="7" t="s">
        <v>3513</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1119</v>
      </c>
      <c r="EU653" s="7" t="s">
        <v>2964</v>
      </c>
      <c r="EV653" s="7" t="s">
        <v>1111</v>
      </c>
      <c r="EW653" s="7" t="e">
        <v>#N/A</v>
      </c>
      <c r="EX653" s="183" t="e">
        <v>#N/A</v>
      </c>
      <c r="EY653" s="313" t="e">
        <v>#N/A</v>
      </c>
      <c r="EZ653" s="313"/>
      <c r="FA653" s="183"/>
      <c r="FB653" s="313"/>
      <c r="FC653" s="7"/>
      <c r="FD653" s="7" t="s">
        <v>3452</v>
      </c>
      <c r="FE653" s="7">
        <f t="shared" si="139"/>
        <v>259</v>
      </c>
      <c r="FF653" s="72">
        <f t="shared" si="140"/>
        <v>5968</v>
      </c>
      <c r="FG653" t="s">
        <v>3517</v>
      </c>
    </row>
    <row r="654" spans="1:163" ht="17.25">
      <c r="A654" s="72">
        <v>465932490</v>
      </c>
      <c r="B654" s="304" t="s">
        <v>1006</v>
      </c>
      <c r="C654" s="72"/>
      <c r="D654" s="72"/>
      <c r="E654" s="72"/>
      <c r="F654" s="72"/>
      <c r="G654" s="306"/>
      <c r="H654" s="306"/>
      <c r="I654" s="72">
        <v>2198</v>
      </c>
      <c r="J654" s="72">
        <v>2941</v>
      </c>
      <c r="K654" s="258">
        <f t="shared" si="131"/>
        <v>-1329</v>
      </c>
      <c r="L654" s="258">
        <f t="shared" si="133"/>
        <v>5323</v>
      </c>
      <c r="M654" s="315">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8"/>
      <c r="AF654" s="309" t="s">
        <v>1130</v>
      </c>
      <c r="AG654" s="7" t="s">
        <v>1130</v>
      </c>
      <c r="AH654" s="72" t="s">
        <v>781</v>
      </c>
      <c r="AI654" s="7" t="s">
        <v>1130</v>
      </c>
      <c r="AJ654" s="7" t="s">
        <v>1130</v>
      </c>
      <c r="AK654" s="7" t="s">
        <v>1130</v>
      </c>
      <c r="AL654" s="7">
        <v>5015.37</v>
      </c>
      <c r="AM654" s="255">
        <v>2898</v>
      </c>
      <c r="AN654" s="258">
        <v>87</v>
      </c>
      <c r="AO654" s="306">
        <v>103</v>
      </c>
      <c r="AP654" s="306" t="str">
        <f t="shared" si="136"/>
        <v>FLOW</v>
      </c>
      <c r="AQ654" s="306"/>
      <c r="AR654" s="306"/>
      <c r="AS654" s="306"/>
      <c r="AT654" s="306"/>
      <c r="AU654" s="72" t="s">
        <v>1794</v>
      </c>
      <c r="AV654" s="310" t="s">
        <v>1074</v>
      </c>
      <c r="AW654" s="304" t="s">
        <v>51</v>
      </c>
      <c r="AX654" s="311">
        <v>45763</v>
      </c>
      <c r="AY654" s="72">
        <v>12</v>
      </c>
      <c r="AZ654" s="72" t="s">
        <v>1743</v>
      </c>
      <c r="BA654" s="7" t="s">
        <v>3513</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1117</v>
      </c>
      <c r="EU654" s="7" t="s">
        <v>2965</v>
      </c>
      <c r="EV654" s="7" t="s">
        <v>1111</v>
      </c>
      <c r="EW654" s="7" t="s">
        <v>1802</v>
      </c>
      <c r="EX654" s="183" t="s">
        <v>2026</v>
      </c>
      <c r="EY654" s="313">
        <v>46178</v>
      </c>
      <c r="EZ654" s="313"/>
      <c r="FA654" s="183"/>
      <c r="FB654" s="313"/>
      <c r="FC654" s="7"/>
      <c r="FD654" s="7" t="s">
        <v>3469</v>
      </c>
      <c r="FE654" s="7">
        <f t="shared" si="139"/>
        <v>-1329</v>
      </c>
      <c r="FF654" s="72">
        <f t="shared" si="140"/>
        <v>5323</v>
      </c>
      <c r="FG654" t="s">
        <v>3516</v>
      </c>
    </row>
    <row r="655" spans="1:163" ht="17.25">
      <c r="A655" s="72">
        <v>140185045</v>
      </c>
      <c r="B655" s="304" t="s">
        <v>951</v>
      </c>
      <c r="C655" s="72" t="s">
        <v>1776</v>
      </c>
      <c r="D655" s="72" t="s">
        <v>3621</v>
      </c>
      <c r="E655" s="72">
        <v>9000</v>
      </c>
      <c r="F655" s="72"/>
      <c r="G655" s="306"/>
      <c r="H655" s="306"/>
      <c r="I655" s="72">
        <v>3229</v>
      </c>
      <c r="J655" s="72">
        <v>2885.66</v>
      </c>
      <c r="K655" s="258">
        <f t="shared" si="131"/>
        <v>3055.66</v>
      </c>
      <c r="L655" s="258">
        <f t="shared" si="133"/>
        <v>-2622.34</v>
      </c>
      <c r="M655" s="315">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8"/>
      <c r="AF655" s="309" t="s">
        <v>1130</v>
      </c>
      <c r="AG655" s="7" t="s">
        <v>1130</v>
      </c>
      <c r="AH655" s="72" t="s">
        <v>1096</v>
      </c>
      <c r="AI655" s="7" t="s">
        <v>1130</v>
      </c>
      <c r="AJ655" s="7" t="s">
        <v>1130</v>
      </c>
      <c r="AK655" s="7" t="s">
        <v>1130</v>
      </c>
      <c r="AL655" s="7">
        <v>8905.66</v>
      </c>
      <c r="AM655" s="255">
        <v>2885.66</v>
      </c>
      <c r="AN655" s="258">
        <v>57</v>
      </c>
      <c r="AO655" s="306">
        <v>73</v>
      </c>
      <c r="AP655" s="306" t="str">
        <f t="shared" si="136"/>
        <v>FLOW</v>
      </c>
      <c r="AQ655" s="306"/>
      <c r="AR655" s="306"/>
      <c r="AS655" s="306"/>
      <c r="AT655" s="306"/>
      <c r="AU655" s="72" t="s">
        <v>944</v>
      </c>
      <c r="AV655" s="310" t="s">
        <v>1020</v>
      </c>
      <c r="AW655" s="304" t="s">
        <v>32</v>
      </c>
      <c r="AX655" s="311">
        <v>45006</v>
      </c>
      <c r="AY655" s="72">
        <v>36</v>
      </c>
      <c r="AZ655" s="72" t="s">
        <v>1743</v>
      </c>
      <c r="BA655" s="7" t="s">
        <v>3514</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v>2</v>
      </c>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3</v>
      </c>
      <c r="ES655" s="72">
        <f t="shared" si="138"/>
        <v>1</v>
      </c>
      <c r="ET655" s="72" t="s">
        <v>1112</v>
      </c>
      <c r="EU655" s="7" t="s">
        <v>2966</v>
      </c>
      <c r="EV655" s="7" t="s">
        <v>1111</v>
      </c>
      <c r="EW655" s="7" t="s">
        <v>1807</v>
      </c>
      <c r="EX655" s="183" t="s">
        <v>1819</v>
      </c>
      <c r="EY655" s="313">
        <v>46183</v>
      </c>
      <c r="EZ655" s="313"/>
      <c r="FA655" s="183"/>
      <c r="FB655" s="313"/>
      <c r="FC655" s="7"/>
      <c r="FD655" s="7" t="s">
        <v>3190</v>
      </c>
      <c r="FE655" s="7">
        <f t="shared" si="139"/>
        <v>3055.66</v>
      </c>
      <c r="FF655" s="72">
        <f t="shared" si="140"/>
        <v>6377.66</v>
      </c>
      <c r="FG655" t="s">
        <v>3516</v>
      </c>
    </row>
    <row r="656" spans="1:163" ht="17.25">
      <c r="A656" s="72">
        <v>140272079</v>
      </c>
      <c r="B656" s="304" t="s">
        <v>599</v>
      </c>
      <c r="C656" s="72"/>
      <c r="D656" s="72"/>
      <c r="E656" s="72"/>
      <c r="F656" s="72"/>
      <c r="G656" s="306"/>
      <c r="H656" s="306"/>
      <c r="I656" s="72">
        <v>2901</v>
      </c>
      <c r="J656" s="72">
        <v>2847</v>
      </c>
      <c r="K656" s="258">
        <f t="shared" si="131"/>
        <v>3045</v>
      </c>
      <c r="L656" s="258">
        <f t="shared" si="133"/>
        <v>6036</v>
      </c>
      <c r="M656" s="315">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26</v>
      </c>
      <c r="AD656" s="72" t="s">
        <v>3020</v>
      </c>
      <c r="AE656" s="308"/>
      <c r="AF656" s="309" t="s">
        <v>1130</v>
      </c>
      <c r="AG656" s="7" t="s">
        <v>1130</v>
      </c>
      <c r="AH656" s="72" t="s">
        <v>600</v>
      </c>
      <c r="AI656" s="7" t="s">
        <v>1130</v>
      </c>
      <c r="AJ656" s="7" t="s">
        <v>1130</v>
      </c>
      <c r="AK656" s="7" t="s">
        <v>1130</v>
      </c>
      <c r="AL656" s="7">
        <v>9345</v>
      </c>
      <c r="AM656" s="255">
        <v>2847</v>
      </c>
      <c r="AN656" s="258">
        <v>56</v>
      </c>
      <c r="AO656" s="306">
        <v>72</v>
      </c>
      <c r="AP656" s="306" t="str">
        <f t="shared" si="136"/>
        <v>FLOW</v>
      </c>
      <c r="AQ656" s="306"/>
      <c r="AR656" s="306"/>
      <c r="AS656" s="306"/>
      <c r="AT656" s="306"/>
      <c r="AU656" s="72" t="s">
        <v>1794</v>
      </c>
      <c r="AV656" s="310" t="s">
        <v>601</v>
      </c>
      <c r="AW656" s="304" t="s">
        <v>32</v>
      </c>
      <c r="AX656" s="311">
        <v>45009</v>
      </c>
      <c r="AY656" s="72">
        <v>36</v>
      </c>
      <c r="AZ656" s="72" t="s">
        <v>1743</v>
      </c>
      <c r="BA656" s="7" t="s">
        <v>3514</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1115</v>
      </c>
      <c r="EU656" s="7" t="s">
        <v>2967</v>
      </c>
      <c r="EV656" s="7" t="s">
        <v>1111</v>
      </c>
      <c r="EW656" s="7" t="s">
        <v>1807</v>
      </c>
      <c r="EX656" s="183" t="s">
        <v>2038</v>
      </c>
      <c r="EY656" s="313">
        <v>46185</v>
      </c>
      <c r="EZ656" s="313"/>
      <c r="FA656" s="183"/>
      <c r="FB656" s="313"/>
      <c r="FC656" s="7"/>
      <c r="FD656" s="7" t="s">
        <v>3470</v>
      </c>
      <c r="FE656" s="7">
        <f t="shared" si="139"/>
        <v>3045</v>
      </c>
      <c r="FF656" s="72">
        <f t="shared" si="140"/>
        <v>6036</v>
      </c>
      <c r="FG656" t="s">
        <v>3516</v>
      </c>
    </row>
    <row r="657" spans="1:163" ht="17.25">
      <c r="A657" s="72">
        <v>458109013</v>
      </c>
      <c r="B657" s="304" t="s">
        <v>957</v>
      </c>
      <c r="C657" s="72"/>
      <c r="D657" s="72"/>
      <c r="E657" s="72"/>
      <c r="F657" s="72"/>
      <c r="G657" s="306"/>
      <c r="H657" s="306"/>
      <c r="I657" s="72">
        <v>2917</v>
      </c>
      <c r="J657" s="72">
        <v>2815</v>
      </c>
      <c r="K657" s="258">
        <f t="shared" si="131"/>
        <v>2893</v>
      </c>
      <c r="L657" s="258">
        <f t="shared" si="133"/>
        <v>5901</v>
      </c>
      <c r="M657" s="307">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8"/>
      <c r="AF657" s="309" t="s">
        <v>1130</v>
      </c>
      <c r="AG657" s="7" t="s">
        <v>1130</v>
      </c>
      <c r="AH657" s="72" t="s">
        <v>781</v>
      </c>
      <c r="AI657" s="7" t="s">
        <v>1130</v>
      </c>
      <c r="AJ657" s="7" t="s">
        <v>1130</v>
      </c>
      <c r="AK657" s="7" t="s">
        <v>1130</v>
      </c>
      <c r="AL657" s="7">
        <v>2893</v>
      </c>
      <c r="AM657" s="255">
        <v>2815</v>
      </c>
      <c r="AN657" s="258">
        <v>27</v>
      </c>
      <c r="AO657" s="306">
        <v>43</v>
      </c>
      <c r="AP657" s="306" t="str">
        <f t="shared" si="136"/>
        <v>FLOW</v>
      </c>
      <c r="AQ657" s="306"/>
      <c r="AR657" s="306"/>
      <c r="AS657" s="306"/>
      <c r="AT657" s="306"/>
      <c r="AU657" s="72" t="s">
        <v>1794</v>
      </c>
      <c r="AV657" s="310" t="s">
        <v>1027</v>
      </c>
      <c r="AW657" s="304" t="s">
        <v>25</v>
      </c>
      <c r="AX657" s="311">
        <v>45058</v>
      </c>
      <c r="AY657" s="72">
        <v>36</v>
      </c>
      <c r="AZ657" s="72" t="s">
        <v>1743</v>
      </c>
      <c r="BA657" s="7" t="s">
        <v>3513</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1117</v>
      </c>
      <c r="EU657" s="7" t="s">
        <v>2968</v>
      </c>
      <c r="EV657" s="7" t="s">
        <v>1111</v>
      </c>
      <c r="EW657" s="7" t="s">
        <v>1830</v>
      </c>
      <c r="EX657" s="183" t="s">
        <v>1891</v>
      </c>
      <c r="EY657" s="313">
        <v>46185</v>
      </c>
      <c r="EZ657" s="313"/>
      <c r="FA657" s="183"/>
      <c r="FB657" s="313"/>
      <c r="FC657" s="7"/>
      <c r="FD657" s="7" t="s">
        <v>3471</v>
      </c>
      <c r="FE657" s="7">
        <f t="shared" si="139"/>
        <v>2893</v>
      </c>
      <c r="FF657" s="72">
        <f t="shared" si="140"/>
        <v>5901</v>
      </c>
      <c r="FG657" t="s">
        <v>3516</v>
      </c>
    </row>
    <row r="658" spans="1:163" ht="17.25">
      <c r="A658" s="72">
        <v>465618986</v>
      </c>
      <c r="B658" s="304" t="s">
        <v>1004</v>
      </c>
      <c r="C658" s="72"/>
      <c r="D658" s="72"/>
      <c r="E658" s="72"/>
      <c r="F658" s="72"/>
      <c r="G658" s="306"/>
      <c r="H658" s="306" t="s">
        <v>1791</v>
      </c>
      <c r="I658" s="72">
        <v>2369</v>
      </c>
      <c r="J658" s="72">
        <v>2369</v>
      </c>
      <c r="K658" s="258">
        <f t="shared" si="131"/>
        <v>2479</v>
      </c>
      <c r="L658" s="258">
        <f t="shared" si="133"/>
        <v>4738</v>
      </c>
      <c r="M658" s="315">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8"/>
      <c r="AF658" s="309" t="s">
        <v>1130</v>
      </c>
      <c r="AG658" s="7" t="s">
        <v>1130</v>
      </c>
      <c r="AH658" s="72" t="s">
        <v>585</v>
      </c>
      <c r="AI658" s="7" t="s">
        <v>1130</v>
      </c>
      <c r="AJ658" s="7" t="s">
        <v>1130</v>
      </c>
      <c r="AK658" s="7" t="s">
        <v>1130</v>
      </c>
      <c r="AL658" s="7">
        <v>3379</v>
      </c>
      <c r="AM658" s="255">
        <v>2323</v>
      </c>
      <c r="AN658" s="258">
        <v>87</v>
      </c>
      <c r="AO658" s="306">
        <v>11</v>
      </c>
      <c r="AP658" s="306" t="str">
        <f t="shared" si="136"/>
        <v>STABLE</v>
      </c>
      <c r="AQ658" s="306"/>
      <c r="AR658" s="306"/>
      <c r="AS658" s="306"/>
      <c r="AT658" s="306"/>
      <c r="AU658" s="72" t="s">
        <v>1794</v>
      </c>
      <c r="AV658" s="310" t="s">
        <v>1072</v>
      </c>
      <c r="AW658" s="304" t="s">
        <v>202</v>
      </c>
      <c r="AX658" s="311">
        <v>45719</v>
      </c>
      <c r="AY658" s="72">
        <v>12</v>
      </c>
      <c r="AZ658" s="72" t="s">
        <v>1743</v>
      </c>
      <c r="BA658" s="7" t="s">
        <v>3514</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1112</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3517</v>
      </c>
    </row>
    <row r="659" spans="1:163" ht="17.25">
      <c r="A659" s="72">
        <v>465129468</v>
      </c>
      <c r="B659" s="304" t="s">
        <v>504</v>
      </c>
      <c r="C659" s="72"/>
      <c r="D659" s="72"/>
      <c r="E659" s="72"/>
      <c r="F659" s="72"/>
      <c r="G659" s="306"/>
      <c r="H659" s="306"/>
      <c r="I659" s="72">
        <v>5390</v>
      </c>
      <c r="J659" s="72">
        <v>2299</v>
      </c>
      <c r="K659" s="258">
        <f t="shared" si="131"/>
        <v>2866</v>
      </c>
      <c r="L659" s="258">
        <f t="shared" si="133"/>
        <v>8343</v>
      </c>
      <c r="M659" s="315">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8"/>
      <c r="AF659" s="309" t="s">
        <v>1130</v>
      </c>
      <c r="AG659" s="7" t="s">
        <v>1130</v>
      </c>
      <c r="AH659" s="72" t="s">
        <v>505</v>
      </c>
      <c r="AI659" s="7" t="s">
        <v>1130</v>
      </c>
      <c r="AJ659" s="7" t="s">
        <v>1130</v>
      </c>
      <c r="AK659" s="7" t="s">
        <v>1130</v>
      </c>
      <c r="AL659" s="7">
        <v>3766</v>
      </c>
      <c r="AM659" s="255">
        <v>2299</v>
      </c>
      <c r="AN659" s="258">
        <v>147</v>
      </c>
      <c r="AO659" s="306">
        <v>163</v>
      </c>
      <c r="AP659" s="306" t="str">
        <f t="shared" si="136"/>
        <v>FLOW</v>
      </c>
      <c r="AQ659" s="306"/>
      <c r="AR659" s="306"/>
      <c r="AS659" s="306"/>
      <c r="AT659" s="306"/>
      <c r="AU659" s="72" t="s">
        <v>944</v>
      </c>
      <c r="AV659" s="310" t="s">
        <v>506</v>
      </c>
      <c r="AW659" s="304" t="s">
        <v>507</v>
      </c>
      <c r="AX659" s="311">
        <v>45661</v>
      </c>
      <c r="AY659" s="72">
        <v>12</v>
      </c>
      <c r="AZ659" s="72" t="s">
        <v>1743</v>
      </c>
      <c r="BA659" s="7" t="s">
        <v>3513</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1124</v>
      </c>
      <c r="EU659" s="7" t="s">
        <v>2969</v>
      </c>
      <c r="EV659" s="7" t="s">
        <v>1111</v>
      </c>
      <c r="EW659" s="7" t="s">
        <v>1802</v>
      </c>
      <c r="EX659" s="183" t="s">
        <v>2039</v>
      </c>
      <c r="EY659" s="313">
        <v>46177</v>
      </c>
      <c r="EZ659" s="313"/>
      <c r="FA659" s="183"/>
      <c r="FB659" s="313"/>
      <c r="FC659" s="7"/>
      <c r="FD659" s="7" t="s">
        <v>3253</v>
      </c>
      <c r="FE659" s="7">
        <f t="shared" si="139"/>
        <v>2866</v>
      </c>
      <c r="FF659" s="72">
        <f t="shared" si="140"/>
        <v>8343</v>
      </c>
      <c r="FG659" t="s">
        <v>3516</v>
      </c>
    </row>
    <row r="660" spans="1:163" ht="17.25">
      <c r="A660" s="72">
        <v>137873997</v>
      </c>
      <c r="B660" s="304" t="s">
        <v>1603</v>
      </c>
      <c r="C660" s="72"/>
      <c r="D660" s="72"/>
      <c r="E660" s="72"/>
      <c r="F660" s="72"/>
      <c r="G660" s="306"/>
      <c r="H660" s="306"/>
      <c r="I660" s="72">
        <v>3202</v>
      </c>
      <c r="J660" s="72">
        <v>2184</v>
      </c>
      <c r="K660" s="258">
        <f t="shared" si="131"/>
        <v>2659</v>
      </c>
      <c r="L660" s="258">
        <f t="shared" si="133"/>
        <v>5901</v>
      </c>
      <c r="M660" s="315">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3510</v>
      </c>
      <c r="AC660" s="72"/>
      <c r="AD660" s="72" t="s">
        <v>3022</v>
      </c>
      <c r="AE660" s="308"/>
      <c r="AF660" s="309" t="s">
        <v>1130</v>
      </c>
      <c r="AG660" s="7" t="s">
        <v>1130</v>
      </c>
      <c r="AH660" s="72" t="s">
        <v>84</v>
      </c>
      <c r="AI660" s="7" t="s">
        <v>1130</v>
      </c>
      <c r="AJ660" s="7" t="s">
        <v>1130</v>
      </c>
      <c r="AK660" s="7" t="s">
        <v>1130</v>
      </c>
      <c r="AL660" s="7">
        <v>4459</v>
      </c>
      <c r="AM660" s="255">
        <v>2184</v>
      </c>
      <c r="AN660" s="258">
        <v>146</v>
      </c>
      <c r="AO660" s="306">
        <v>162</v>
      </c>
      <c r="AP660" s="306" t="str">
        <f t="shared" si="136"/>
        <v>FLOW</v>
      </c>
      <c r="AQ660" s="306"/>
      <c r="AR660" s="306"/>
      <c r="AS660" s="306"/>
      <c r="AT660" s="306"/>
      <c r="AU660" s="72" t="s">
        <v>944</v>
      </c>
      <c r="AV660" s="310" t="s">
        <v>1707</v>
      </c>
      <c r="AW660" s="304" t="s">
        <v>45</v>
      </c>
      <c r="AX660" s="311">
        <v>44945</v>
      </c>
      <c r="AY660" s="72">
        <v>36</v>
      </c>
      <c r="AZ660" s="72" t="s">
        <v>1743</v>
      </c>
      <c r="BA660" s="7" t="s">
        <v>3513</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1120</v>
      </c>
      <c r="EU660" s="7" t="s">
        <v>2970</v>
      </c>
      <c r="EV660" s="7" t="s">
        <v>1111</v>
      </c>
      <c r="EW660" s="7" t="s">
        <v>1804</v>
      </c>
      <c r="EX660" s="183" t="s">
        <v>2040</v>
      </c>
      <c r="EY660" s="313">
        <v>46181</v>
      </c>
      <c r="EZ660" s="313"/>
      <c r="FA660" s="183"/>
      <c r="FB660" s="313"/>
      <c r="FC660" s="7"/>
      <c r="FD660" s="7" t="s">
        <v>3460</v>
      </c>
      <c r="FE660" s="7">
        <f t="shared" si="139"/>
        <v>2659</v>
      </c>
      <c r="FF660" s="72">
        <f t="shared" si="140"/>
        <v>5901</v>
      </c>
      <c r="FG660" t="s">
        <v>3516</v>
      </c>
    </row>
    <row r="661" spans="1:163" ht="17.25">
      <c r="A661" s="72">
        <v>458035947</v>
      </c>
      <c r="B661" s="304" t="s">
        <v>786</v>
      </c>
      <c r="C661" s="72"/>
      <c r="D661" s="72"/>
      <c r="E661" s="72"/>
      <c r="F661" s="72"/>
      <c r="G661" s="306"/>
      <c r="H661" s="306"/>
      <c r="I661" s="72">
        <v>3169</v>
      </c>
      <c r="J661" s="72">
        <v>1847</v>
      </c>
      <c r="K661" s="258">
        <f t="shared" si="131"/>
        <v>1912</v>
      </c>
      <c r="L661" s="258">
        <f t="shared" si="133"/>
        <v>5146</v>
      </c>
      <c r="M661" s="307">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8"/>
      <c r="AF661" s="309" t="s">
        <v>1130</v>
      </c>
      <c r="AG661" s="7" t="s">
        <v>1130</v>
      </c>
      <c r="AH661" s="72" t="s">
        <v>781</v>
      </c>
      <c r="AI661" s="7" t="s">
        <v>1130</v>
      </c>
      <c r="AJ661" s="7" t="s">
        <v>1130</v>
      </c>
      <c r="AK661" s="7" t="s">
        <v>1130</v>
      </c>
      <c r="AL661" s="7">
        <v>8212</v>
      </c>
      <c r="AM661" s="255">
        <v>1847</v>
      </c>
      <c r="AN661" s="258">
        <v>27</v>
      </c>
      <c r="AO661" s="306">
        <v>43</v>
      </c>
      <c r="AP661" s="306" t="str">
        <f t="shared" si="136"/>
        <v>FLOW</v>
      </c>
      <c r="AQ661" s="306"/>
      <c r="AR661" s="306"/>
      <c r="AS661" s="306"/>
      <c r="AT661" s="306"/>
      <c r="AU661" s="72" t="s">
        <v>944</v>
      </c>
      <c r="AV661" s="310"/>
      <c r="AW661" s="304" t="s">
        <v>649</v>
      </c>
      <c r="AX661" s="311">
        <v>45055</v>
      </c>
      <c r="AY661" s="72">
        <v>36</v>
      </c>
      <c r="AZ661" s="72" t="s">
        <v>1743</v>
      </c>
      <c r="BA661" s="7" t="s">
        <v>3513</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1117</v>
      </c>
      <c r="EU661" s="7" t="s">
        <v>2971</v>
      </c>
      <c r="EV661" s="7" t="s">
        <v>1111</v>
      </c>
      <c r="EW661" s="7" t="s">
        <v>1804</v>
      </c>
      <c r="EX661" s="183" t="s">
        <v>1812</v>
      </c>
      <c r="EY661" s="313">
        <v>46178</v>
      </c>
      <c r="EZ661" s="313"/>
      <c r="FA661" s="183"/>
      <c r="FB661" s="313"/>
      <c r="FC661" s="7"/>
      <c r="FD661" s="7" t="s">
        <v>3139</v>
      </c>
      <c r="FE661" s="7">
        <f t="shared" si="139"/>
        <v>1912</v>
      </c>
      <c r="FF661" s="72">
        <f t="shared" si="140"/>
        <v>5146</v>
      </c>
      <c r="FG661" t="s">
        <v>3516</v>
      </c>
    </row>
    <row r="662" spans="1:163" ht="17.25">
      <c r="A662" s="72">
        <v>461971285</v>
      </c>
      <c r="B662" s="304" t="s">
        <v>1604</v>
      </c>
      <c r="C662" s="72"/>
      <c r="D662" s="72"/>
      <c r="E662" s="72"/>
      <c r="F662" s="72"/>
      <c r="G662" s="306"/>
      <c r="H662" s="306"/>
      <c r="I662" s="72">
        <v>5424</v>
      </c>
      <c r="J662" s="72">
        <v>1808</v>
      </c>
      <c r="K662" s="258">
        <f t="shared" si="131"/>
        <v>1923</v>
      </c>
      <c r="L662" s="258">
        <f t="shared" si="133"/>
        <v>7373</v>
      </c>
      <c r="M662" s="315">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8"/>
      <c r="AF662" s="309" t="s">
        <v>1130</v>
      </c>
      <c r="AG662" s="7" t="s">
        <v>1130</v>
      </c>
      <c r="AH662" s="72" t="s">
        <v>1750</v>
      </c>
      <c r="AI662" s="7" t="s">
        <v>1130</v>
      </c>
      <c r="AJ662" s="7" t="s">
        <v>1130</v>
      </c>
      <c r="AK662" s="7" t="s">
        <v>1130</v>
      </c>
      <c r="AL662" s="7">
        <v>4623</v>
      </c>
      <c r="AM662" s="255">
        <v>1808</v>
      </c>
      <c r="AN662" s="258">
        <v>116</v>
      </c>
      <c r="AO662" s="306">
        <v>132</v>
      </c>
      <c r="AP662" s="306" t="str">
        <f t="shared" si="136"/>
        <v>FLOW</v>
      </c>
      <c r="AQ662" s="306"/>
      <c r="AR662" s="306"/>
      <c r="AS662" s="306"/>
      <c r="AT662" s="306"/>
      <c r="AU662" s="72" t="s">
        <v>944</v>
      </c>
      <c r="AV662" s="310" t="s">
        <v>1708</v>
      </c>
      <c r="AW662" s="304" t="s">
        <v>254</v>
      </c>
      <c r="AX662" s="311">
        <v>45342</v>
      </c>
      <c r="AY662" s="72">
        <v>24</v>
      </c>
      <c r="AZ662" s="72" t="s">
        <v>1743</v>
      </c>
      <c r="BA662" s="7" t="s">
        <v>3514</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1129</v>
      </c>
      <c r="EU662" s="7" t="s">
        <v>2972</v>
      </c>
      <c r="EV662" s="7" t="s">
        <v>1111</v>
      </c>
      <c r="EW662" s="7" t="s">
        <v>1809</v>
      </c>
      <c r="EX662" s="183" t="s">
        <v>1958</v>
      </c>
      <c r="EY662" s="313">
        <v>46181</v>
      </c>
      <c r="EZ662" s="313"/>
      <c r="FA662" s="183"/>
      <c r="FB662" s="313"/>
      <c r="FC662" s="7"/>
      <c r="FD662" s="7" t="s">
        <v>3315</v>
      </c>
      <c r="FE662" s="7">
        <f t="shared" si="139"/>
        <v>1923</v>
      </c>
      <c r="FF662" s="72">
        <f t="shared" si="140"/>
        <v>7373</v>
      </c>
      <c r="FG662" t="s">
        <v>3516</v>
      </c>
    </row>
    <row r="663" spans="1:163" ht="17.25">
      <c r="A663" s="72">
        <v>462905638</v>
      </c>
      <c r="B663" s="304" t="s">
        <v>666</v>
      </c>
      <c r="C663" s="72"/>
      <c r="D663" s="72"/>
      <c r="E663" s="72"/>
      <c r="F663" s="72"/>
      <c r="G663" s="306"/>
      <c r="H663" s="306"/>
      <c r="I663" s="72">
        <v>1420</v>
      </c>
      <c r="J663" s="72">
        <v>1767</v>
      </c>
      <c r="K663" s="258">
        <f t="shared" si="131"/>
        <v>440</v>
      </c>
      <c r="L663" s="258">
        <f t="shared" si="133"/>
        <v>3315</v>
      </c>
      <c r="M663" s="315">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8"/>
      <c r="AF663" s="309" t="s">
        <v>1130</v>
      </c>
      <c r="AG663" s="7" t="s">
        <v>1130</v>
      </c>
      <c r="AH663" s="72" t="s">
        <v>662</v>
      </c>
      <c r="AI663" s="7" t="s">
        <v>1130</v>
      </c>
      <c r="AJ663" s="7" t="s">
        <v>1130</v>
      </c>
      <c r="AK663" s="7" t="s">
        <v>1130</v>
      </c>
      <c r="AL663" s="7">
        <v>7094</v>
      </c>
      <c r="AM663" s="255">
        <v>1738</v>
      </c>
      <c r="AN663" s="258">
        <v>56</v>
      </c>
      <c r="AO663" s="306">
        <v>72</v>
      </c>
      <c r="AP663" s="306" t="str">
        <f t="shared" si="136"/>
        <v>FLOW</v>
      </c>
      <c r="AQ663" s="306"/>
      <c r="AR663" s="306"/>
      <c r="AS663" s="306"/>
      <c r="AT663" s="306"/>
      <c r="AU663" s="72" t="s">
        <v>1794</v>
      </c>
      <c r="AV663" s="310" t="s">
        <v>667</v>
      </c>
      <c r="AW663" s="304" t="s">
        <v>99</v>
      </c>
      <c r="AX663" s="311">
        <v>45427</v>
      </c>
      <c r="AY663" s="72">
        <v>24</v>
      </c>
      <c r="AZ663" s="72" t="s">
        <v>1743</v>
      </c>
      <c r="BA663" s="7" t="s">
        <v>3513</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1116</v>
      </c>
      <c r="EU663" s="7" t="s">
        <v>2973</v>
      </c>
      <c r="EV663" s="7" t="s">
        <v>1111</v>
      </c>
      <c r="EW663" s="7" t="s">
        <v>1802</v>
      </c>
      <c r="EX663" s="183" t="s">
        <v>2000</v>
      </c>
      <c r="EY663" s="313">
        <v>46179</v>
      </c>
      <c r="EZ663" s="313"/>
      <c r="FA663" s="183"/>
      <c r="FB663" s="313"/>
      <c r="FC663" s="7"/>
      <c r="FD663" s="7" t="s">
        <v>3172</v>
      </c>
      <c r="FE663" s="7">
        <f t="shared" si="139"/>
        <v>440</v>
      </c>
      <c r="FF663" s="72">
        <f t="shared" si="140"/>
        <v>3315</v>
      </c>
      <c r="FG663" t="s">
        <v>3516</v>
      </c>
    </row>
    <row r="664" spans="1:163" ht="17.25">
      <c r="A664" s="72">
        <v>140624071</v>
      </c>
      <c r="B664" s="304" t="s">
        <v>953</v>
      </c>
      <c r="C664" s="72" t="s">
        <v>1776</v>
      </c>
      <c r="D664" s="72" t="s">
        <v>3017</v>
      </c>
      <c r="E664" s="72">
        <v>1652</v>
      </c>
      <c r="F664" s="72"/>
      <c r="G664" s="306"/>
      <c r="H664" s="306" t="s">
        <v>2351</v>
      </c>
      <c r="I664" s="72">
        <v>3235</v>
      </c>
      <c r="J664" s="72">
        <v>1409</v>
      </c>
      <c r="K664" s="258">
        <f t="shared" si="131"/>
        <v>1606</v>
      </c>
      <c r="L664" s="258">
        <f t="shared" si="133"/>
        <v>3232</v>
      </c>
      <c r="M664" s="315">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8"/>
      <c r="AF664" s="309" t="s">
        <v>1130</v>
      </c>
      <c r="AG664" s="7" t="s">
        <v>1130</v>
      </c>
      <c r="AH664" s="72" t="s">
        <v>781</v>
      </c>
      <c r="AI664" s="7" t="s">
        <v>1130</v>
      </c>
      <c r="AJ664" s="7" t="s">
        <v>1130</v>
      </c>
      <c r="AK664" s="7" t="s">
        <v>1130</v>
      </c>
      <c r="AL664" s="7">
        <v>1606</v>
      </c>
      <c r="AM664" s="255">
        <v>1409</v>
      </c>
      <c r="AN664" s="258">
        <v>56</v>
      </c>
      <c r="AO664" s="306">
        <v>0</v>
      </c>
      <c r="AP664" s="306" t="str">
        <f t="shared" si="136"/>
        <v>RB</v>
      </c>
      <c r="AQ664" s="306"/>
      <c r="AR664" s="306"/>
      <c r="AS664" s="306"/>
      <c r="AT664" s="306"/>
      <c r="AU664" s="72" t="s">
        <v>1794</v>
      </c>
      <c r="AV664" s="310" t="s">
        <v>1022</v>
      </c>
      <c r="AW664" s="304" t="s">
        <v>80</v>
      </c>
      <c r="AX664" s="311">
        <v>45036</v>
      </c>
      <c r="AY664" s="72">
        <v>36</v>
      </c>
      <c r="AZ664" s="72" t="s">
        <v>1743</v>
      </c>
      <c r="BA664" s="7" t="s">
        <v>3513</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1117</v>
      </c>
      <c r="EU664" s="7" t="s">
        <v>2974</v>
      </c>
      <c r="EV664" s="7" t="s">
        <v>1111</v>
      </c>
      <c r="EW664" s="7" t="s">
        <v>1802</v>
      </c>
      <c r="EX664" s="183" t="s">
        <v>1825</v>
      </c>
      <c r="EY664" s="313">
        <v>46178</v>
      </c>
      <c r="EZ664" s="313"/>
      <c r="FA664" s="183"/>
      <c r="FB664" s="313"/>
      <c r="FC664" s="7"/>
      <c r="FD664" s="7" t="s">
        <v>3472</v>
      </c>
      <c r="FE664" s="7">
        <f t="shared" si="139"/>
        <v>1606</v>
      </c>
      <c r="FF664" s="72">
        <f t="shared" si="140"/>
        <v>4884</v>
      </c>
      <c r="FG664" t="s">
        <v>3516</v>
      </c>
    </row>
    <row r="665" spans="1:163" ht="17.25">
      <c r="A665" s="72">
        <v>465414331</v>
      </c>
      <c r="B665" s="304" t="s">
        <v>1581</v>
      </c>
      <c r="C665" s="72"/>
      <c r="D665" s="72"/>
      <c r="E665" s="72"/>
      <c r="F665" s="72"/>
      <c r="G665" s="306"/>
      <c r="H665" s="306"/>
      <c r="I665" s="72">
        <v>3009</v>
      </c>
      <c r="J665" s="72">
        <v>604</v>
      </c>
      <c r="K665" s="258">
        <f t="shared" si="131"/>
        <v>676</v>
      </c>
      <c r="L665" s="258">
        <f t="shared" si="133"/>
        <v>3697</v>
      </c>
      <c r="M665" s="315">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3551</v>
      </c>
      <c r="AC665" s="72"/>
      <c r="AD665" s="72" t="s">
        <v>3022</v>
      </c>
      <c r="AE665" s="308"/>
      <c r="AF665" s="309" t="s">
        <v>1798</v>
      </c>
      <c r="AG665" s="7" t="s">
        <v>1130</v>
      </c>
      <c r="AH665" s="72" t="s">
        <v>909</v>
      </c>
      <c r="AI665" s="7" t="s">
        <v>1130</v>
      </c>
      <c r="AJ665" s="7" t="s">
        <v>1130</v>
      </c>
      <c r="AK665" s="7" t="s">
        <v>1130</v>
      </c>
      <c r="AL665" s="7">
        <v>4726</v>
      </c>
      <c r="AM665" s="255">
        <v>604</v>
      </c>
      <c r="AN665" s="258">
        <v>115</v>
      </c>
      <c r="AO665" s="306">
        <v>131</v>
      </c>
      <c r="AP665" s="306" t="str">
        <f t="shared" si="136"/>
        <v>FLOW</v>
      </c>
      <c r="AQ665" s="306"/>
      <c r="AR665" s="306"/>
      <c r="AS665" s="306"/>
      <c r="AT665" s="306"/>
      <c r="AU665" s="72" t="s">
        <v>944</v>
      </c>
      <c r="AV665" s="310" t="s">
        <v>1689</v>
      </c>
      <c r="AW665" s="304" t="s">
        <v>99</v>
      </c>
      <c r="AX665" s="311">
        <v>45692</v>
      </c>
      <c r="AY665" s="72">
        <v>12</v>
      </c>
      <c r="AZ665" s="72" t="s">
        <v>1743</v>
      </c>
      <c r="BA665" s="7" t="s">
        <v>3514</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1126</v>
      </c>
      <c r="EU665" s="7" t="s">
        <v>2975</v>
      </c>
      <c r="EV665" s="7" t="s">
        <v>1111</v>
      </c>
      <c r="EW665" s="7" t="s">
        <v>1802</v>
      </c>
      <c r="EX665" s="183" t="s">
        <v>1871</v>
      </c>
      <c r="EY665" s="313">
        <v>46177</v>
      </c>
      <c r="EZ665" s="313"/>
      <c r="FA665" s="183"/>
      <c r="FB665" s="313"/>
      <c r="FC665" s="7"/>
      <c r="FD665" s="7" t="s">
        <v>3393</v>
      </c>
      <c r="FE665" s="7">
        <f t="shared" si="139"/>
        <v>676</v>
      </c>
      <c r="FF665" s="72">
        <f t="shared" si="140"/>
        <v>3697</v>
      </c>
      <c r="FG665" t="s">
        <v>3516</v>
      </c>
    </row>
    <row r="666" spans="1:163" ht="17.25">
      <c r="A666" s="72">
        <v>462336291</v>
      </c>
      <c r="B666" s="304" t="s">
        <v>1605</v>
      </c>
      <c r="C666" s="72" t="s">
        <v>1776</v>
      </c>
      <c r="D666" s="72" t="s">
        <v>1801</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8"/>
      <c r="AF666" s="309" t="s">
        <v>1130</v>
      </c>
      <c r="AG666" s="7" t="s">
        <v>1130</v>
      </c>
      <c r="AH666" s="72" t="s">
        <v>708</v>
      </c>
      <c r="AI666" s="7" t="s">
        <v>1130</v>
      </c>
      <c r="AJ666" s="7" t="s">
        <v>1130</v>
      </c>
      <c r="AK666" s="7" t="s">
        <v>1130</v>
      </c>
      <c r="AL666" s="7">
        <v>3919</v>
      </c>
      <c r="AM666" s="255">
        <v>443</v>
      </c>
      <c r="AN666" s="258">
        <v>57</v>
      </c>
      <c r="AO666" s="306">
        <v>0</v>
      </c>
      <c r="AP666" s="306" t="str">
        <f t="shared" si="136"/>
        <v>RB</v>
      </c>
      <c r="AQ666" s="306"/>
      <c r="AR666" s="306"/>
      <c r="AS666" s="306"/>
      <c r="AT666" s="306"/>
      <c r="AU666" s="72" t="s">
        <v>1794</v>
      </c>
      <c r="AV666" s="310" t="s">
        <v>1709</v>
      </c>
      <c r="AW666" s="304" t="s">
        <v>118</v>
      </c>
      <c r="AX666" s="311">
        <v>45377</v>
      </c>
      <c r="AY666" s="72">
        <v>24</v>
      </c>
      <c r="AZ666" s="72" t="s">
        <v>1743</v>
      </c>
      <c r="BA666" s="7" t="s">
        <v>3513</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1128</v>
      </c>
      <c r="EU666" s="7" t="s">
        <v>2976</v>
      </c>
      <c r="EV666" s="7" t="s">
        <v>1111</v>
      </c>
      <c r="EW666" s="7" t="s">
        <v>1809</v>
      </c>
      <c r="EX666" s="183" t="s">
        <v>2041</v>
      </c>
      <c r="EY666" s="313">
        <v>46178</v>
      </c>
      <c r="EZ666" s="313"/>
      <c r="FA666" s="183"/>
      <c r="FB666" s="313"/>
      <c r="FC666" s="7"/>
      <c r="FD666" s="7" t="s">
        <v>3473</v>
      </c>
      <c r="FE666" s="7">
        <f t="shared" si="139"/>
        <v>769</v>
      </c>
      <c r="FF666" s="72">
        <f t="shared" si="140"/>
        <v>12512</v>
      </c>
      <c r="FG666" t="s">
        <v>3516</v>
      </c>
    </row>
    <row r="667" spans="1:163" ht="17.25">
      <c r="A667" s="72">
        <v>462177974</v>
      </c>
      <c r="B667" s="304" t="s">
        <v>487</v>
      </c>
      <c r="C667" s="72" t="s">
        <v>1776</v>
      </c>
      <c r="D667" s="72" t="s">
        <v>1788</v>
      </c>
      <c r="E667" s="72">
        <f>5104+19</f>
        <v>5123</v>
      </c>
      <c r="F667" s="72"/>
      <c r="G667" s="306"/>
      <c r="H667" s="306" t="s">
        <v>1142</v>
      </c>
      <c r="I667" s="72">
        <v>5459</v>
      </c>
      <c r="J667" s="72">
        <v>192</v>
      </c>
      <c r="K667" s="258">
        <f t="shared" si="143"/>
        <v>604</v>
      </c>
      <c r="L667" s="258">
        <f t="shared" si="133"/>
        <v>940</v>
      </c>
      <c r="M667" s="315">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8"/>
      <c r="AF667" s="309" t="s">
        <v>1130</v>
      </c>
      <c r="AG667" s="7" t="s">
        <v>1130</v>
      </c>
      <c r="AH667" s="72" t="s">
        <v>485</v>
      </c>
      <c r="AI667" s="7" t="s">
        <v>1130</v>
      </c>
      <c r="AJ667" s="7" t="s">
        <v>1130</v>
      </c>
      <c r="AK667" s="7" t="s">
        <v>1130</v>
      </c>
      <c r="AL667" s="7">
        <v>5104</v>
      </c>
      <c r="AM667" s="255">
        <v>192</v>
      </c>
      <c r="AN667" s="258">
        <v>88</v>
      </c>
      <c r="AO667" s="306">
        <v>0</v>
      </c>
      <c r="AP667" s="306" t="str">
        <f t="shared" si="136"/>
        <v>RB</v>
      </c>
      <c r="AQ667" s="306"/>
      <c r="AR667" s="306"/>
      <c r="AS667" s="306"/>
      <c r="AT667" s="306"/>
      <c r="AU667" s="72" t="s">
        <v>1794</v>
      </c>
      <c r="AV667" s="310" t="s">
        <v>488</v>
      </c>
      <c r="AW667" s="304" t="s">
        <v>157</v>
      </c>
      <c r="AX667" s="311">
        <v>45362</v>
      </c>
      <c r="AY667" s="72">
        <v>24</v>
      </c>
      <c r="AZ667" s="72" t="s">
        <v>1743</v>
      </c>
      <c r="BA667" s="7" t="s">
        <v>3513</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1120</v>
      </c>
      <c r="EU667" s="7" t="s">
        <v>2977</v>
      </c>
      <c r="EV667" s="7" t="s">
        <v>1111</v>
      </c>
      <c r="EW667" s="7" t="s">
        <v>1802</v>
      </c>
      <c r="EX667" s="183" t="s">
        <v>2042</v>
      </c>
      <c r="EY667" s="313">
        <v>46178</v>
      </c>
      <c r="EZ667" s="313"/>
      <c r="FA667" s="183"/>
      <c r="FB667" s="313"/>
      <c r="FC667" s="7"/>
      <c r="FD667" s="7" t="s">
        <v>3219</v>
      </c>
      <c r="FE667" s="7">
        <f t="shared" si="139"/>
        <v>604</v>
      </c>
      <c r="FF667" s="72">
        <f t="shared" si="140"/>
        <v>6063</v>
      </c>
      <c r="FG667" t="s">
        <v>3516</v>
      </c>
    </row>
    <row r="668" spans="1:163" ht="17.25">
      <c r="A668" s="72">
        <v>458535525</v>
      </c>
      <c r="B668" s="304" t="s">
        <v>960</v>
      </c>
      <c r="C668" s="72" t="s">
        <v>1778</v>
      </c>
      <c r="D668" s="72" t="s">
        <v>1801</v>
      </c>
      <c r="E668" s="72">
        <v>3540</v>
      </c>
      <c r="F668" s="72"/>
      <c r="G668" s="306"/>
      <c r="H668" s="306"/>
      <c r="I668" s="72">
        <v>4099</v>
      </c>
      <c r="J668" s="72">
        <v>128</v>
      </c>
      <c r="K668" s="258">
        <f t="shared" si="143"/>
        <v>383</v>
      </c>
      <c r="L668" s="258">
        <f t="shared" si="133"/>
        <v>687</v>
      </c>
      <c r="M668" s="315">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8"/>
      <c r="AF668" s="309" t="s">
        <v>1130</v>
      </c>
      <c r="AG668" s="7" t="s">
        <v>1130</v>
      </c>
      <c r="AH668" s="72" t="s">
        <v>722</v>
      </c>
      <c r="AI668" s="7" t="s">
        <v>1130</v>
      </c>
      <c r="AJ668" s="7" t="s">
        <v>1130</v>
      </c>
      <c r="AK668" s="7" t="s">
        <v>1130</v>
      </c>
      <c r="AL668" s="7">
        <v>3529</v>
      </c>
      <c r="AM668" s="255">
        <v>128</v>
      </c>
      <c r="AN668" s="258">
        <v>178</v>
      </c>
      <c r="AO668" s="306">
        <v>0</v>
      </c>
      <c r="AP668" s="306" t="str">
        <f t="shared" si="136"/>
        <v>RB</v>
      </c>
      <c r="AQ668" s="306"/>
      <c r="AR668" s="306"/>
      <c r="AS668" s="306"/>
      <c r="AT668" s="306"/>
      <c r="AU668" s="72" t="s">
        <v>944</v>
      </c>
      <c r="AV668" s="310" t="s">
        <v>1030</v>
      </c>
      <c r="AW668" s="304" t="s">
        <v>99</v>
      </c>
      <c r="AX668" s="311">
        <v>45090</v>
      </c>
      <c r="AY668" s="72">
        <v>30</v>
      </c>
      <c r="AZ668" s="72" t="s">
        <v>1743</v>
      </c>
      <c r="BA668" s="7" t="s">
        <v>3513</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1119</v>
      </c>
      <c r="EU668" s="7" t="s">
        <v>2978</v>
      </c>
      <c r="EV668" s="7" t="s">
        <v>1111</v>
      </c>
      <c r="EW668" s="7" t="s">
        <v>1821</v>
      </c>
      <c r="EX668" s="183" t="s">
        <v>1821</v>
      </c>
      <c r="EY668" s="313">
        <v>46182</v>
      </c>
      <c r="EZ668" s="313"/>
      <c r="FA668" s="183"/>
      <c r="FB668" s="313"/>
      <c r="FC668" s="7"/>
      <c r="FD668" s="7" t="s">
        <v>3123</v>
      </c>
      <c r="FE668" s="7">
        <f t="shared" si="139"/>
        <v>383</v>
      </c>
      <c r="FF668" s="72">
        <f t="shared" si="140"/>
        <v>4227</v>
      </c>
      <c r="FG668" t="s">
        <v>3516</v>
      </c>
    </row>
    <row r="669" spans="1:163" ht="17.25">
      <c r="A669" s="72">
        <v>139918071</v>
      </c>
      <c r="B669" s="304" t="s">
        <v>1606</v>
      </c>
      <c r="C669" s="72"/>
      <c r="D669" s="72"/>
      <c r="E669" s="72"/>
      <c r="F669" s="72"/>
      <c r="G669" s="306"/>
      <c r="H669" s="306"/>
      <c r="I669" s="72">
        <v>5583</v>
      </c>
      <c r="J669" s="72">
        <v>56</v>
      </c>
      <c r="K669" s="258">
        <f t="shared" si="143"/>
        <v>58</v>
      </c>
      <c r="L669" s="258">
        <f t="shared" si="133"/>
        <v>5642</v>
      </c>
      <c r="M669" s="315">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8"/>
      <c r="AF669" s="309" t="s">
        <v>1130</v>
      </c>
      <c r="AG669" s="7" t="s">
        <v>1130</v>
      </c>
      <c r="AH669" s="72" t="s">
        <v>820</v>
      </c>
      <c r="AI669" s="7" t="s">
        <v>1130</v>
      </c>
      <c r="AJ669" s="7" t="s">
        <v>1130</v>
      </c>
      <c r="AK669" s="7" t="s">
        <v>1130</v>
      </c>
      <c r="AL669" s="7">
        <v>5531</v>
      </c>
      <c r="AM669" s="255">
        <v>56</v>
      </c>
      <c r="AN669" s="258">
        <v>56</v>
      </c>
      <c r="AO669" s="306">
        <v>72</v>
      </c>
      <c r="AP669" s="306" t="str">
        <f t="shared" si="136"/>
        <v>FLOW</v>
      </c>
      <c r="AQ669" s="306"/>
      <c r="AR669" s="306"/>
      <c r="AS669" s="306"/>
      <c r="AT669" s="306"/>
      <c r="AU669" s="72" t="s">
        <v>944</v>
      </c>
      <c r="AV669" s="310" t="s">
        <v>1710</v>
      </c>
      <c r="AW669" s="304" t="s">
        <v>1087</v>
      </c>
      <c r="AX669" s="311">
        <v>45013</v>
      </c>
      <c r="AY669" s="72">
        <v>36</v>
      </c>
      <c r="AZ669" s="72" t="s">
        <v>1743</v>
      </c>
      <c r="BA669" s="7" t="s">
        <v>3514</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1125</v>
      </c>
      <c r="EU669" s="7" t="s">
        <v>2979</v>
      </c>
      <c r="EV669" s="7" t="s">
        <v>1111</v>
      </c>
      <c r="EW669" s="7" t="s">
        <v>1830</v>
      </c>
      <c r="EX669" s="183" t="s">
        <v>1875</v>
      </c>
      <c r="EY669" s="313">
        <v>46178</v>
      </c>
      <c r="EZ669" s="313"/>
      <c r="FA669" s="183"/>
      <c r="FB669" s="313"/>
      <c r="FC669" s="7" t="s">
        <v>3624</v>
      </c>
      <c r="FD669" s="7" t="s">
        <v>3125</v>
      </c>
      <c r="FE669" s="7">
        <f t="shared" si="139"/>
        <v>58</v>
      </c>
      <c r="FF669" s="72">
        <f t="shared" si="140"/>
        <v>5642</v>
      </c>
      <c r="FG669" t="s">
        <v>3516</v>
      </c>
    </row>
    <row r="670" spans="1:163" ht="17.25">
      <c r="A670" s="72">
        <v>462460942</v>
      </c>
      <c r="B670" s="304" t="s">
        <v>1607</v>
      </c>
      <c r="C670" s="72" t="s">
        <v>1776</v>
      </c>
      <c r="D670" s="72" t="s">
        <v>1790</v>
      </c>
      <c r="E670" s="72">
        <v>40</v>
      </c>
      <c r="F670" s="72"/>
      <c r="G670" s="306"/>
      <c r="H670" s="306"/>
      <c r="I670" s="72">
        <v>3980</v>
      </c>
      <c r="J670" s="72">
        <v>22</v>
      </c>
      <c r="K670" s="258">
        <f t="shared" si="143"/>
        <v>40</v>
      </c>
      <c r="L670" s="258">
        <f t="shared" si="133"/>
        <v>3980</v>
      </c>
      <c r="M670" s="315">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8"/>
      <c r="AF670" s="309" t="s">
        <v>1130</v>
      </c>
      <c r="AG670" s="7" t="s">
        <v>1130</v>
      </c>
      <c r="AH670" s="72" t="s">
        <v>709</v>
      </c>
      <c r="AI670" s="7" t="s">
        <v>1130</v>
      </c>
      <c r="AJ670" s="7" t="s">
        <v>1130</v>
      </c>
      <c r="AK670" s="7" t="s">
        <v>1130</v>
      </c>
      <c r="AL670" s="7">
        <v>5437</v>
      </c>
      <c r="AM670" s="255">
        <v>22</v>
      </c>
      <c r="AN670" s="258">
        <v>57</v>
      </c>
      <c r="AO670" s="306">
        <v>0</v>
      </c>
      <c r="AP670" s="306" t="str">
        <f t="shared" si="136"/>
        <v>RB</v>
      </c>
      <c r="AQ670" s="306"/>
      <c r="AR670" s="306"/>
      <c r="AS670" s="306"/>
      <c r="AT670" s="306"/>
      <c r="AU670" s="72" t="s">
        <v>1794</v>
      </c>
      <c r="AV670" s="310" t="s">
        <v>1711</v>
      </c>
      <c r="AW670" s="304" t="s">
        <v>25</v>
      </c>
      <c r="AX670" s="311">
        <v>45387</v>
      </c>
      <c r="AY670" s="72">
        <v>24</v>
      </c>
      <c r="AZ670" s="72" t="s">
        <v>1743</v>
      </c>
      <c r="BA670" s="7" t="s">
        <v>3513</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1128</v>
      </c>
      <c r="EU670" s="7" t="s">
        <v>2980</v>
      </c>
      <c r="EV670" s="7" t="s">
        <v>1111</v>
      </c>
      <c r="EW670" s="7" t="s">
        <v>1830</v>
      </c>
      <c r="EX670" s="183" t="s">
        <v>2043</v>
      </c>
      <c r="EY670" s="313">
        <v>46179</v>
      </c>
      <c r="EZ670" s="313"/>
      <c r="FA670" s="183"/>
      <c r="FB670" s="313"/>
      <c r="FC670" s="7"/>
      <c r="FD670" s="7" t="s">
        <v>1252</v>
      </c>
      <c r="FE670" s="7">
        <f t="shared" si="139"/>
        <v>40</v>
      </c>
      <c r="FF670" s="72">
        <f t="shared" si="140"/>
        <v>4020</v>
      </c>
      <c r="FG670" t="s">
        <v>3516</v>
      </c>
    </row>
    <row r="671" spans="1:163" ht="17.25">
      <c r="A671" s="72">
        <v>463886389</v>
      </c>
      <c r="B671" s="304" t="s">
        <v>994</v>
      </c>
      <c r="C671" s="72"/>
      <c r="D671" s="72"/>
      <c r="E671" s="72"/>
      <c r="F671" s="72"/>
      <c r="G671" s="306"/>
      <c r="H671" s="306"/>
      <c r="I671" s="72">
        <v>2339</v>
      </c>
      <c r="J671" s="72">
        <v>15</v>
      </c>
      <c r="K671" s="258">
        <f t="shared" si="143"/>
        <v>22</v>
      </c>
      <c r="L671" s="258">
        <f t="shared" si="133"/>
        <v>2361</v>
      </c>
      <c r="M671" s="315">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8"/>
      <c r="AF671" s="309" t="s">
        <v>1130</v>
      </c>
      <c r="AG671" s="7" t="s">
        <v>1130</v>
      </c>
      <c r="AH671" s="72" t="s">
        <v>386</v>
      </c>
      <c r="AI671" s="7" t="s">
        <v>1130</v>
      </c>
      <c r="AJ671" s="7" t="s">
        <v>1130</v>
      </c>
      <c r="AK671" s="7" t="s">
        <v>1130</v>
      </c>
      <c r="AL671" s="7">
        <v>472</v>
      </c>
      <c r="AM671" s="255">
        <v>15</v>
      </c>
      <c r="AN671" s="258">
        <v>87</v>
      </c>
      <c r="AO671" s="306">
        <v>103</v>
      </c>
      <c r="AP671" s="306" t="str">
        <f t="shared" si="136"/>
        <v>FLOW</v>
      </c>
      <c r="AQ671" s="306"/>
      <c r="AR671" s="306"/>
      <c r="AS671" s="306"/>
      <c r="AT671" s="306"/>
      <c r="AU671" s="72" t="s">
        <v>1794</v>
      </c>
      <c r="AV671" s="310" t="s">
        <v>1062</v>
      </c>
      <c r="AW671" s="304" t="s">
        <v>390</v>
      </c>
      <c r="AX671" s="311">
        <v>45533</v>
      </c>
      <c r="AY671" s="72">
        <v>18</v>
      </c>
      <c r="AZ671" s="72" t="s">
        <v>1743</v>
      </c>
      <c r="BA671" s="7" t="s">
        <v>3513</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1116</v>
      </c>
      <c r="EU671" s="7" t="s">
        <v>2981</v>
      </c>
      <c r="EV671" s="7" t="s">
        <v>1111</v>
      </c>
      <c r="EW671" s="7" t="s">
        <v>1804</v>
      </c>
      <c r="EX671" s="183" t="s">
        <v>1874</v>
      </c>
      <c r="EY671" s="313">
        <v>46177</v>
      </c>
      <c r="EZ671" s="313"/>
      <c r="FA671" s="183"/>
      <c r="FB671" s="313"/>
      <c r="FC671" s="7"/>
      <c r="FD671" s="7" t="s">
        <v>3474</v>
      </c>
      <c r="FE671" s="7">
        <f t="shared" si="139"/>
        <v>22</v>
      </c>
      <c r="FF671" s="72">
        <f t="shared" si="140"/>
        <v>2361</v>
      </c>
      <c r="FG671" t="s">
        <v>3516</v>
      </c>
    </row>
    <row r="672" spans="1:163" ht="17.25">
      <c r="A672" s="72">
        <v>135390694</v>
      </c>
      <c r="B672" s="304" t="s">
        <v>387</v>
      </c>
      <c r="C672" s="72"/>
      <c r="D672" s="72"/>
      <c r="E672" s="72"/>
      <c r="F672" s="72"/>
      <c r="G672" s="306"/>
      <c r="H672" s="306"/>
      <c r="I672" s="72">
        <v>3192</v>
      </c>
      <c r="J672" s="72">
        <v>0</v>
      </c>
      <c r="K672" s="258">
        <f t="shared" si="143"/>
        <v>142</v>
      </c>
      <c r="L672" s="258">
        <f t="shared" si="133"/>
        <v>3334</v>
      </c>
      <c r="M672" s="315">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3561</v>
      </c>
      <c r="AB672" s="304" t="s">
        <v>3562</v>
      </c>
      <c r="AC672" s="72"/>
      <c r="AD672" s="72" t="s">
        <v>3020</v>
      </c>
      <c r="AE672" s="308"/>
      <c r="AF672" s="309" t="s">
        <v>1130</v>
      </c>
      <c r="AG672" s="7" t="s">
        <v>1130</v>
      </c>
      <c r="AH672" s="72" t="s">
        <v>386</v>
      </c>
      <c r="AI672" s="7" t="s">
        <v>1130</v>
      </c>
      <c r="AJ672" s="7" t="s">
        <v>1130</v>
      </c>
      <c r="AK672" s="7" t="s">
        <v>1130</v>
      </c>
      <c r="AL672" s="7">
        <v>4192</v>
      </c>
      <c r="AM672" s="255">
        <v>0</v>
      </c>
      <c r="AN672" s="258">
        <v>177</v>
      </c>
      <c r="AO672" s="306">
        <v>193</v>
      </c>
      <c r="AP672" s="306" t="str">
        <f t="shared" si="136"/>
        <v>FLOW</v>
      </c>
      <c r="AQ672" s="306"/>
      <c r="AR672" s="306"/>
      <c r="AS672" s="306"/>
      <c r="AT672" s="306"/>
      <c r="AU672" s="72" t="s">
        <v>944</v>
      </c>
      <c r="AV672" s="310" t="s">
        <v>388</v>
      </c>
      <c r="AW672" s="304" t="s">
        <v>389</v>
      </c>
      <c r="AX672" s="311">
        <v>44862</v>
      </c>
      <c r="AY672" s="72">
        <v>36</v>
      </c>
      <c r="AZ672" s="72" t="s">
        <v>1743</v>
      </c>
      <c r="BA672" s="7" t="s">
        <v>3513</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1116</v>
      </c>
      <c r="EU672" s="7" t="s">
        <v>2982</v>
      </c>
      <c r="EV672" s="7" t="s">
        <v>1111</v>
      </c>
      <c r="EW672" s="7" t="s">
        <v>1802</v>
      </c>
      <c r="EX672" s="183" t="s">
        <v>2049</v>
      </c>
      <c r="EY672" s="313">
        <v>46178</v>
      </c>
      <c r="EZ672" s="313"/>
      <c r="FA672" s="183"/>
      <c r="FB672" s="313"/>
      <c r="FC672" s="7"/>
      <c r="FD672" s="7" t="s">
        <v>3369</v>
      </c>
      <c r="FE672" s="7">
        <f t="shared" si="139"/>
        <v>142</v>
      </c>
      <c r="FF672" s="72">
        <f t="shared" si="140"/>
        <v>3334</v>
      </c>
      <c r="FG672" t="s">
        <v>3516</v>
      </c>
    </row>
    <row r="673" spans="1:163" ht="17.25">
      <c r="A673" s="72">
        <v>139133063</v>
      </c>
      <c r="B673" s="304" t="s">
        <v>949</v>
      </c>
      <c r="C673" s="72"/>
      <c r="D673" s="72"/>
      <c r="E673" s="72"/>
      <c r="F673" s="72"/>
      <c r="G673" s="306"/>
      <c r="H673" s="306"/>
      <c r="I673" s="72">
        <v>2977</v>
      </c>
      <c r="J673" s="72">
        <v>0</v>
      </c>
      <c r="K673" s="258">
        <f t="shared" si="143"/>
        <v>52</v>
      </c>
      <c r="L673" s="258">
        <f t="shared" si="133"/>
        <v>3029</v>
      </c>
      <c r="M673" s="315">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8"/>
      <c r="AF673" s="309" t="s">
        <v>1130</v>
      </c>
      <c r="AG673" s="7" t="s">
        <v>1130</v>
      </c>
      <c r="AH673" s="72" t="s">
        <v>1100</v>
      </c>
      <c r="AI673" s="7" t="s">
        <v>1130</v>
      </c>
      <c r="AJ673" s="7" t="s">
        <v>1130</v>
      </c>
      <c r="AK673" s="7" t="s">
        <v>1130</v>
      </c>
      <c r="AL673" s="7">
        <v>2302</v>
      </c>
      <c r="AM673" s="255">
        <v>0</v>
      </c>
      <c r="AN673" s="258">
        <v>87</v>
      </c>
      <c r="AO673" s="306">
        <v>103</v>
      </c>
      <c r="AP673" s="306" t="str">
        <f t="shared" si="136"/>
        <v>FLOW</v>
      </c>
      <c r="AQ673" s="306"/>
      <c r="AR673" s="306"/>
      <c r="AS673" s="306"/>
      <c r="AT673" s="306"/>
      <c r="AU673" s="72" t="s">
        <v>1794</v>
      </c>
      <c r="AV673" s="310" t="s">
        <v>1018</v>
      </c>
      <c r="AW673" s="304" t="s">
        <v>32</v>
      </c>
      <c r="AX673" s="311">
        <v>44991</v>
      </c>
      <c r="AY673" s="72">
        <v>36</v>
      </c>
      <c r="AZ673" s="72" t="s">
        <v>1743</v>
      </c>
      <c r="BA673" s="7" t="s">
        <v>3514</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1115</v>
      </c>
      <c r="EU673" s="7" t="s">
        <v>2983</v>
      </c>
      <c r="EV673" s="7" t="s">
        <v>1111</v>
      </c>
      <c r="EW673" s="7" t="s">
        <v>1809</v>
      </c>
      <c r="EX673" s="183" t="s">
        <v>2022</v>
      </c>
      <c r="EY673" s="313">
        <v>46175</v>
      </c>
      <c r="EZ673" s="313"/>
      <c r="FA673" s="183"/>
      <c r="FB673" s="313"/>
      <c r="FC673" s="7"/>
      <c r="FD673" s="7" t="s">
        <v>3262</v>
      </c>
      <c r="FE673" s="7">
        <f t="shared" si="139"/>
        <v>52</v>
      </c>
      <c r="FF673" s="72">
        <f t="shared" si="140"/>
        <v>3029</v>
      </c>
      <c r="FG673" t="s">
        <v>3516</v>
      </c>
    </row>
    <row r="674" spans="1:163" ht="17.25">
      <c r="A674" s="72">
        <v>460094851</v>
      </c>
      <c r="B674" s="304" t="s">
        <v>962</v>
      </c>
      <c r="C674" s="72" t="s">
        <v>1776</v>
      </c>
      <c r="D674" s="72" t="s">
        <v>3499</v>
      </c>
      <c r="E674" s="72">
        <v>2243</v>
      </c>
      <c r="F674" s="72"/>
      <c r="G674" s="306"/>
      <c r="H674" s="306" t="s">
        <v>1142</v>
      </c>
      <c r="I674" s="72">
        <v>3576</v>
      </c>
      <c r="J674" s="72">
        <v>0</v>
      </c>
      <c r="K674" s="258">
        <f t="shared" si="143"/>
        <v>33</v>
      </c>
      <c r="L674" s="258">
        <f t="shared" si="133"/>
        <v>1366</v>
      </c>
      <c r="M674" s="315">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8"/>
      <c r="AF674" s="309" t="s">
        <v>1130</v>
      </c>
      <c r="AG674" s="7" t="s">
        <v>1130</v>
      </c>
      <c r="AH674" s="72" t="s">
        <v>1107</v>
      </c>
      <c r="AI674" s="7" t="s">
        <v>1130</v>
      </c>
      <c r="AJ674" s="7" t="s">
        <v>1130</v>
      </c>
      <c r="AK674" s="7" t="s">
        <v>1130</v>
      </c>
      <c r="AL674" s="7">
        <v>2243</v>
      </c>
      <c r="AM674" s="255">
        <v>0</v>
      </c>
      <c r="AN674" s="258">
        <v>178</v>
      </c>
      <c r="AO674" s="306">
        <v>0</v>
      </c>
      <c r="AP674" s="306" t="str">
        <f t="shared" si="136"/>
        <v>RB</v>
      </c>
      <c r="AQ674" s="306"/>
      <c r="AR674" s="306"/>
      <c r="AS674" s="306"/>
      <c r="AT674" s="306"/>
      <c r="AU674" s="72" t="s">
        <v>944</v>
      </c>
      <c r="AV674" s="310" t="s">
        <v>1033</v>
      </c>
      <c r="AW674" s="304"/>
      <c r="AX674" s="311">
        <v>45210</v>
      </c>
      <c r="AY674" s="72">
        <v>24</v>
      </c>
      <c r="AZ674" s="72" t="s">
        <v>1743</v>
      </c>
      <c r="BA674" s="7" t="s">
        <v>3513</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1117</v>
      </c>
      <c r="EU674" s="7" t="s">
        <v>2984</v>
      </c>
      <c r="EV674" s="7" t="s">
        <v>1111</v>
      </c>
      <c r="EW674" s="7" t="s">
        <v>1809</v>
      </c>
      <c r="EX674" s="183" t="s">
        <v>2044</v>
      </c>
      <c r="EY674" s="313">
        <v>46178</v>
      </c>
      <c r="EZ674" s="313"/>
      <c r="FA674" s="183"/>
      <c r="FB674" s="313"/>
      <c r="FC674" s="7"/>
      <c r="FD674" s="7" t="s">
        <v>3475</v>
      </c>
      <c r="FE674" s="7">
        <f t="shared" si="139"/>
        <v>33</v>
      </c>
      <c r="FF674" s="72">
        <f t="shared" si="140"/>
        <v>3609</v>
      </c>
      <c r="FG674" t="s">
        <v>3516</v>
      </c>
    </row>
    <row r="675" spans="1:163" ht="17.25">
      <c r="A675" s="72">
        <v>135404351</v>
      </c>
      <c r="B675" s="304" t="s">
        <v>1610</v>
      </c>
      <c r="C675" s="72"/>
      <c r="D675" s="72"/>
      <c r="E675" s="72"/>
      <c r="F675" s="72"/>
      <c r="G675" s="306"/>
      <c r="H675" s="306"/>
      <c r="I675" s="72">
        <v>3001</v>
      </c>
      <c r="J675" s="72">
        <v>0</v>
      </c>
      <c r="K675" s="258">
        <f t="shared" si="143"/>
        <v>2</v>
      </c>
      <c r="L675" s="258">
        <f t="shared" si="133"/>
        <v>3003</v>
      </c>
      <c r="M675" s="315">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8"/>
      <c r="AF675" s="309" t="s">
        <v>1130</v>
      </c>
      <c r="AG675" s="7" t="s">
        <v>1130</v>
      </c>
      <c r="AH675" s="72" t="s">
        <v>1768</v>
      </c>
      <c r="AI675" s="7" t="s">
        <v>1130</v>
      </c>
      <c r="AJ675" s="7" t="s">
        <v>1130</v>
      </c>
      <c r="AK675" s="7" t="s">
        <v>1130</v>
      </c>
      <c r="AL675" s="7">
        <v>1509</v>
      </c>
      <c r="AM675" s="255">
        <v>0</v>
      </c>
      <c r="AN675" s="258">
        <v>178</v>
      </c>
      <c r="AO675" s="306">
        <v>194</v>
      </c>
      <c r="AP675" s="306" t="str">
        <f t="shared" si="136"/>
        <v>FLOW</v>
      </c>
      <c r="AQ675" s="306"/>
      <c r="AR675" s="306"/>
      <c r="AS675" s="306"/>
      <c r="AT675" s="306"/>
      <c r="AU675" s="72" t="s">
        <v>944</v>
      </c>
      <c r="AV675" s="310" t="s">
        <v>1714</v>
      </c>
      <c r="AW675" s="304" t="s">
        <v>99</v>
      </c>
      <c r="AX675" s="311">
        <v>44860</v>
      </c>
      <c r="AY675" s="72">
        <v>36</v>
      </c>
      <c r="AZ675" s="72" t="s">
        <v>1743</v>
      </c>
      <c r="BA675" s="7" t="s">
        <v>3514</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1121</v>
      </c>
      <c r="EU675" s="7" t="s">
        <v>2985</v>
      </c>
      <c r="EV675" s="7" t="s">
        <v>1111</v>
      </c>
      <c r="EW675" s="7" t="s">
        <v>1830</v>
      </c>
      <c r="EX675" s="183" t="s">
        <v>1898</v>
      </c>
      <c r="EY675" s="313">
        <v>46178</v>
      </c>
      <c r="EZ675" s="313"/>
      <c r="FA675" s="183"/>
      <c r="FB675" s="313"/>
      <c r="FC675" s="7"/>
      <c r="FD675" s="7" t="s">
        <v>3476</v>
      </c>
      <c r="FE675" s="7">
        <f t="shared" si="139"/>
        <v>2</v>
      </c>
      <c r="FF675" s="72">
        <f t="shared" si="140"/>
        <v>3003</v>
      </c>
      <c r="FG675" t="s">
        <v>3516</v>
      </c>
    </row>
    <row r="676" spans="1:163" ht="17.25">
      <c r="A676" s="72">
        <v>140151772</v>
      </c>
      <c r="B676" s="304" t="s">
        <v>1613</v>
      </c>
      <c r="C676" s="72" t="s">
        <v>1776</v>
      </c>
      <c r="D676" s="72" t="s">
        <v>1799</v>
      </c>
      <c r="E676" s="72">
        <v>1907</v>
      </c>
      <c r="F676" s="72"/>
      <c r="G676" s="306"/>
      <c r="H676" s="306" t="s">
        <v>1142</v>
      </c>
      <c r="I676" s="72">
        <v>3633</v>
      </c>
      <c r="J676" s="72">
        <v>0</v>
      </c>
      <c r="K676" s="258">
        <f t="shared" si="143"/>
        <v>101</v>
      </c>
      <c r="L676" s="258">
        <f t="shared" si="133"/>
        <v>1830</v>
      </c>
      <c r="M676" s="315">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8"/>
      <c r="AF676" s="309" t="s">
        <v>1130</v>
      </c>
      <c r="AG676" s="7" t="s">
        <v>1130</v>
      </c>
      <c r="AH676" s="72" t="s">
        <v>113</v>
      </c>
      <c r="AI676" s="7" t="s">
        <v>1130</v>
      </c>
      <c r="AJ676" s="7" t="s">
        <v>1130</v>
      </c>
      <c r="AK676" s="7" t="s">
        <v>1130</v>
      </c>
      <c r="AL676" s="7">
        <v>1901</v>
      </c>
      <c r="AM676" s="255">
        <v>0</v>
      </c>
      <c r="AN676" s="258">
        <v>56</v>
      </c>
      <c r="AO676" s="306">
        <v>0</v>
      </c>
      <c r="AP676" s="306" t="str">
        <f t="shared" si="136"/>
        <v>RB</v>
      </c>
      <c r="AQ676" s="306"/>
      <c r="AR676" s="306"/>
      <c r="AS676" s="306"/>
      <c r="AT676" s="306"/>
      <c r="AU676" s="72" t="s">
        <v>1794</v>
      </c>
      <c r="AV676" s="310" t="s">
        <v>1716</v>
      </c>
      <c r="AW676" s="304" t="s">
        <v>234</v>
      </c>
      <c r="AX676" s="311">
        <v>45022</v>
      </c>
      <c r="AY676" s="72">
        <v>36</v>
      </c>
      <c r="AZ676" s="72" t="s">
        <v>1743</v>
      </c>
      <c r="BA676" s="7" t="s">
        <v>3514</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1122</v>
      </c>
      <c r="EU676" s="7" t="s">
        <v>2986</v>
      </c>
      <c r="EV676" s="7" t="s">
        <v>1111</v>
      </c>
      <c r="EW676" s="7" t="s">
        <v>1851</v>
      </c>
      <c r="EX676" s="183" t="s">
        <v>2045</v>
      </c>
      <c r="EY676" s="313">
        <v>46177</v>
      </c>
      <c r="EZ676" s="313"/>
      <c r="FA676" s="183"/>
      <c r="FB676" s="313"/>
      <c r="FC676" s="7"/>
      <c r="FD676" s="7" t="s">
        <v>3244</v>
      </c>
      <c r="FE676" s="7">
        <f t="shared" si="139"/>
        <v>101</v>
      </c>
      <c r="FF676" s="72">
        <f t="shared" si="140"/>
        <v>3737</v>
      </c>
      <c r="FG676" t="s">
        <v>3516</v>
      </c>
    </row>
    <row r="677" spans="1:163" ht="17.25">
      <c r="A677" s="72">
        <v>461261729</v>
      </c>
      <c r="B677" s="304" t="s">
        <v>184</v>
      </c>
      <c r="C677" s="72"/>
      <c r="D677" s="72"/>
      <c r="E677" s="72"/>
      <c r="F677" s="72"/>
      <c r="G677" s="306"/>
      <c r="H677" s="306"/>
      <c r="I677" s="72">
        <v>4531</v>
      </c>
      <c r="J677" s="72">
        <v>0</v>
      </c>
      <c r="K677" s="258">
        <f t="shared" si="143"/>
        <v>46</v>
      </c>
      <c r="L677" s="258">
        <f t="shared" si="133"/>
        <v>4577</v>
      </c>
      <c r="M677" s="315">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8"/>
      <c r="AF677" s="309" t="s">
        <v>1130</v>
      </c>
      <c r="AG677" s="7" t="s">
        <v>1130</v>
      </c>
      <c r="AH677" s="72" t="s">
        <v>183</v>
      </c>
      <c r="AI677" s="7" t="s">
        <v>1130</v>
      </c>
      <c r="AJ677" s="7" t="s">
        <v>1130</v>
      </c>
      <c r="AK677" s="7" t="s">
        <v>1130</v>
      </c>
      <c r="AL677" s="7">
        <v>3616</v>
      </c>
      <c r="AM677" s="255">
        <v>0</v>
      </c>
      <c r="AN677" s="258">
        <v>116</v>
      </c>
      <c r="AO677" s="306">
        <v>132</v>
      </c>
      <c r="AP677" s="306" t="str">
        <f t="shared" si="136"/>
        <v>FLOW</v>
      </c>
      <c r="AQ677" s="306"/>
      <c r="AR677" s="306"/>
      <c r="AS677" s="306"/>
      <c r="AT677" s="306"/>
      <c r="AU677" s="72" t="s">
        <v>944</v>
      </c>
      <c r="AV677" s="310" t="s">
        <v>185</v>
      </c>
      <c r="AW677" s="304"/>
      <c r="AX677" s="311">
        <v>45286</v>
      </c>
      <c r="AY677" s="72">
        <v>24</v>
      </c>
      <c r="AZ677" s="72" t="s">
        <v>1743</v>
      </c>
      <c r="BA677" s="7" t="s">
        <v>3513</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1119</v>
      </c>
      <c r="EU677" s="7" t="s">
        <v>2987</v>
      </c>
      <c r="EV677" s="7" t="s">
        <v>1111</v>
      </c>
      <c r="EW677" s="7" t="e">
        <v>#N/A</v>
      </c>
      <c r="EX677" s="183" t="e">
        <v>#N/A</v>
      </c>
      <c r="EY677" s="313" t="e">
        <v>#N/A</v>
      </c>
      <c r="EZ677" s="313"/>
      <c r="FA677" s="183"/>
      <c r="FB677" s="313"/>
      <c r="FC677" s="7"/>
      <c r="FD677" s="7" t="s">
        <v>3380</v>
      </c>
      <c r="FE677" s="7">
        <f t="shared" si="139"/>
        <v>46</v>
      </c>
      <c r="FF677" s="72">
        <f t="shared" si="140"/>
        <v>4577</v>
      </c>
      <c r="FG677" t="s">
        <v>3517</v>
      </c>
    </row>
    <row r="678" spans="1:163" ht="17.25">
      <c r="A678" s="72">
        <v>463177975</v>
      </c>
      <c r="B678" s="304" t="s">
        <v>980</v>
      </c>
      <c r="C678" s="72"/>
      <c r="D678" s="72"/>
      <c r="E678" s="72"/>
      <c r="F678" s="72"/>
      <c r="G678" s="306"/>
      <c r="H678" s="306"/>
      <c r="I678" s="72">
        <v>3391</v>
      </c>
      <c r="J678" s="72">
        <v>0</v>
      </c>
      <c r="K678" s="258">
        <f t="shared" si="143"/>
        <v>32</v>
      </c>
      <c r="L678" s="258">
        <f t="shared" si="133"/>
        <v>3423</v>
      </c>
      <c r="M678" s="315">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8"/>
      <c r="AF678" s="309" t="s">
        <v>1130</v>
      </c>
      <c r="AG678" s="7" t="s">
        <v>1130</v>
      </c>
      <c r="AH678" s="72" t="s">
        <v>1098</v>
      </c>
      <c r="AI678" s="7" t="s">
        <v>1130</v>
      </c>
      <c r="AJ678" s="7" t="s">
        <v>1130</v>
      </c>
      <c r="AK678" s="7" t="s">
        <v>1130</v>
      </c>
      <c r="AL678" s="7">
        <v>2723</v>
      </c>
      <c r="AM678" s="255">
        <v>0</v>
      </c>
      <c r="AN678" s="258">
        <v>178</v>
      </c>
      <c r="AO678" s="306">
        <v>194</v>
      </c>
      <c r="AP678" s="306" t="str">
        <f t="shared" si="136"/>
        <v>FLOW</v>
      </c>
      <c r="AQ678" s="306"/>
      <c r="AR678" s="306"/>
      <c r="AS678" s="306"/>
      <c r="AT678" s="306"/>
      <c r="AU678" s="72" t="s">
        <v>944</v>
      </c>
      <c r="AV678" s="310" t="s">
        <v>1049</v>
      </c>
      <c r="AW678" s="304"/>
      <c r="AX678" s="311">
        <v>45454</v>
      </c>
      <c r="AY678" s="72">
        <v>18</v>
      </c>
      <c r="AZ678" s="72" t="s">
        <v>1743</v>
      </c>
      <c r="BA678" s="7" t="s">
        <v>3513</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1119</v>
      </c>
      <c r="EU678" s="7" t="s">
        <v>2988</v>
      </c>
      <c r="EV678" s="7" t="s">
        <v>1111</v>
      </c>
      <c r="EW678" s="7" t="e">
        <v>#N/A</v>
      </c>
      <c r="EX678" s="183" t="e">
        <v>#N/A</v>
      </c>
      <c r="EY678" s="313" t="e">
        <v>#N/A</v>
      </c>
      <c r="EZ678" s="313"/>
      <c r="FA678" s="183"/>
      <c r="FB678" s="313"/>
      <c r="FC678" s="7"/>
      <c r="FD678" s="7" t="s">
        <v>3477</v>
      </c>
      <c r="FE678" s="7">
        <f t="shared" si="139"/>
        <v>32</v>
      </c>
      <c r="FF678" s="72">
        <f t="shared" si="140"/>
        <v>3423</v>
      </c>
      <c r="FG678" t="s">
        <v>3517</v>
      </c>
    </row>
    <row r="679" spans="1:163" ht="17.25">
      <c r="A679" s="72">
        <v>123556600</v>
      </c>
      <c r="B679" s="304" t="s">
        <v>240</v>
      </c>
      <c r="C679" s="72"/>
      <c r="D679" s="72"/>
      <c r="E679" s="72"/>
      <c r="F679" s="72"/>
      <c r="G679" s="306"/>
      <c r="H679" s="306"/>
      <c r="I679" s="72">
        <v>6149</v>
      </c>
      <c r="J679" s="72">
        <v>0</v>
      </c>
      <c r="K679" s="258">
        <f t="shared" si="143"/>
        <v>10</v>
      </c>
      <c r="L679" s="258">
        <f t="shared" si="133"/>
        <v>6159</v>
      </c>
      <c r="M679" s="315">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8"/>
      <c r="AF679" s="309" t="s">
        <v>1130</v>
      </c>
      <c r="AG679" s="7" t="s">
        <v>1130</v>
      </c>
      <c r="AH679" s="72" t="s">
        <v>241</v>
      </c>
      <c r="AI679" s="7" t="s">
        <v>1130</v>
      </c>
      <c r="AJ679" s="7" t="s">
        <v>1130</v>
      </c>
      <c r="AK679" s="7" t="s">
        <v>1130</v>
      </c>
      <c r="AL679" s="7">
        <v>1520</v>
      </c>
      <c r="AM679" s="255">
        <v>0</v>
      </c>
      <c r="AN679" s="258">
        <v>177</v>
      </c>
      <c r="AO679" s="306">
        <v>193</v>
      </c>
      <c r="AP679" s="306" t="str">
        <f t="shared" si="136"/>
        <v>FLOW</v>
      </c>
      <c r="AQ679" s="306"/>
      <c r="AR679" s="306"/>
      <c r="AS679" s="306"/>
      <c r="AT679" s="306"/>
      <c r="AU679" s="72" t="s">
        <v>944</v>
      </c>
      <c r="AV679" s="310" t="s">
        <v>242</v>
      </c>
      <c r="AW679" s="304" t="s">
        <v>121</v>
      </c>
      <c r="AX679" s="311">
        <v>44485</v>
      </c>
      <c r="AY679" s="72">
        <v>48</v>
      </c>
      <c r="AZ679" s="72" t="s">
        <v>1743</v>
      </c>
      <c r="BA679" s="7" t="s">
        <v>3513</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1114</v>
      </c>
      <c r="EU679" s="7" t="s">
        <v>2989</v>
      </c>
      <c r="EV679" s="7" t="s">
        <v>1111</v>
      </c>
      <c r="EW679" s="7" t="s">
        <v>1809</v>
      </c>
      <c r="EX679" s="183" t="s">
        <v>2046</v>
      </c>
      <c r="EY679" s="313">
        <v>46178</v>
      </c>
      <c r="EZ679" s="313"/>
      <c r="FA679" s="183"/>
      <c r="FB679" s="313"/>
      <c r="FC679" s="7"/>
      <c r="FD679" s="7" t="s">
        <v>1260</v>
      </c>
      <c r="FE679" s="7">
        <f t="shared" si="139"/>
        <v>10</v>
      </c>
      <c r="FF679" s="72">
        <f t="shared" si="140"/>
        <v>6159</v>
      </c>
      <c r="FG679" t="s">
        <v>3516</v>
      </c>
    </row>
    <row r="680" spans="1:163" ht="17.25">
      <c r="A680" s="72">
        <v>136841301</v>
      </c>
      <c r="B680" s="304" t="s">
        <v>243</v>
      </c>
      <c r="C680" s="72"/>
      <c r="D680" s="72"/>
      <c r="E680" s="72"/>
      <c r="F680" s="72"/>
      <c r="G680" s="306"/>
      <c r="H680" s="306"/>
      <c r="I680" s="72">
        <v>5778</v>
      </c>
      <c r="J680" s="72">
        <v>0</v>
      </c>
      <c r="K680" s="258">
        <f t="shared" si="143"/>
        <v>27</v>
      </c>
      <c r="L680" s="258">
        <f t="shared" si="133"/>
        <v>5805</v>
      </c>
      <c r="M680" s="315">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8"/>
      <c r="AF680" s="309" t="s">
        <v>1798</v>
      </c>
      <c r="AG680" s="7" t="s">
        <v>1130</v>
      </c>
      <c r="AH680" s="72" t="s">
        <v>241</v>
      </c>
      <c r="AI680" s="7" t="s">
        <v>1130</v>
      </c>
      <c r="AJ680" s="7" t="s">
        <v>1130</v>
      </c>
      <c r="AK680" s="7" t="s">
        <v>1130</v>
      </c>
      <c r="AL680" s="7">
        <v>2704</v>
      </c>
      <c r="AM680" s="255">
        <v>0</v>
      </c>
      <c r="AN680" s="258">
        <v>115</v>
      </c>
      <c r="AO680" s="306">
        <v>131</v>
      </c>
      <c r="AP680" s="306" t="str">
        <f t="shared" si="136"/>
        <v>FLOW</v>
      </c>
      <c r="AQ680" s="306"/>
      <c r="AR680" s="306"/>
      <c r="AS680" s="306"/>
      <c r="AT680" s="306"/>
      <c r="AU680" s="72" t="s">
        <v>944</v>
      </c>
      <c r="AV680" s="310" t="s">
        <v>244</v>
      </c>
      <c r="AW680" s="304" t="s">
        <v>86</v>
      </c>
      <c r="AX680" s="311">
        <v>44908</v>
      </c>
      <c r="AY680" s="72">
        <v>36</v>
      </c>
      <c r="AZ680" s="72" t="s">
        <v>1743</v>
      </c>
      <c r="BA680" s="7" t="s">
        <v>3513</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1114</v>
      </c>
      <c r="EU680" s="7" t="s">
        <v>2990</v>
      </c>
      <c r="EV680" s="7" t="s">
        <v>1111</v>
      </c>
      <c r="EW680" s="7" t="s">
        <v>1809</v>
      </c>
      <c r="EX680" s="183" t="s">
        <v>2047</v>
      </c>
      <c r="EY680" s="313">
        <v>46178</v>
      </c>
      <c r="EZ680" s="313"/>
      <c r="FA680" s="183"/>
      <c r="FB680" s="313"/>
      <c r="FC680" s="7"/>
      <c r="FD680" s="7" t="s">
        <v>1243</v>
      </c>
      <c r="FE680" s="7">
        <f t="shared" si="139"/>
        <v>27</v>
      </c>
      <c r="FF680" s="72">
        <f t="shared" si="140"/>
        <v>5805</v>
      </c>
      <c r="FG680" t="s">
        <v>3516</v>
      </c>
    </row>
    <row r="681" spans="1:163" ht="17.25">
      <c r="A681" s="72">
        <v>137201869</v>
      </c>
      <c r="B681" s="304" t="s">
        <v>267</v>
      </c>
      <c r="C681" s="72"/>
      <c r="D681" s="72"/>
      <c r="E681" s="72"/>
      <c r="F681" s="72"/>
      <c r="G681" s="306"/>
      <c r="H681" s="306"/>
      <c r="I681" s="72">
        <v>3534</v>
      </c>
      <c r="J681" s="72">
        <v>0</v>
      </c>
      <c r="K681" s="258">
        <f t="shared" si="143"/>
        <v>21</v>
      </c>
      <c r="L681" s="258">
        <f t="shared" si="133"/>
        <v>3555</v>
      </c>
      <c r="M681" s="315">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3505</v>
      </c>
      <c r="AC681" s="72"/>
      <c r="AD681" s="72" t="s">
        <v>3023</v>
      </c>
      <c r="AE681" s="308"/>
      <c r="AF681" s="309" t="s">
        <v>1130</v>
      </c>
      <c r="AG681" s="7" t="s">
        <v>1130</v>
      </c>
      <c r="AH681" s="72" t="s">
        <v>266</v>
      </c>
      <c r="AI681" s="7" t="s">
        <v>1130</v>
      </c>
      <c r="AJ681" s="7" t="s">
        <v>1130</v>
      </c>
      <c r="AK681" s="7" t="s">
        <v>1130</v>
      </c>
      <c r="AL681" s="7">
        <v>2030</v>
      </c>
      <c r="AM681" s="255">
        <v>0</v>
      </c>
      <c r="AN681" s="258">
        <v>146</v>
      </c>
      <c r="AO681" s="306">
        <v>162</v>
      </c>
      <c r="AP681" s="306" t="str">
        <f t="shared" si="136"/>
        <v>FLOW</v>
      </c>
      <c r="AQ681" s="306"/>
      <c r="AR681" s="306"/>
      <c r="AS681" s="306"/>
      <c r="AT681" s="306"/>
      <c r="AU681" s="72" t="s">
        <v>944</v>
      </c>
      <c r="AV681" s="310" t="s">
        <v>268</v>
      </c>
      <c r="AW681" s="304" t="s">
        <v>45</v>
      </c>
      <c r="AX681" s="311">
        <v>44922</v>
      </c>
      <c r="AY681" s="72">
        <v>30</v>
      </c>
      <c r="AZ681" s="72" t="s">
        <v>1743</v>
      </c>
      <c r="BA681" s="7" t="s">
        <v>3513</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1114</v>
      </c>
      <c r="EU681" s="7" t="s">
        <v>2991</v>
      </c>
      <c r="EV681" s="7" t="s">
        <v>1111</v>
      </c>
      <c r="EW681" s="7" t="s">
        <v>1804</v>
      </c>
      <c r="EX681" s="183" t="s">
        <v>2048</v>
      </c>
      <c r="EY681" s="313">
        <v>46177</v>
      </c>
      <c r="EZ681" s="313"/>
      <c r="FA681" s="183"/>
      <c r="FB681" s="313"/>
      <c r="FC681" s="7"/>
      <c r="FD681" s="7" t="s">
        <v>1249</v>
      </c>
      <c r="FE681" s="7">
        <f t="shared" si="139"/>
        <v>21</v>
      </c>
      <c r="FF681" s="72">
        <f t="shared" si="140"/>
        <v>3555</v>
      </c>
      <c r="FG681" t="s">
        <v>3516</v>
      </c>
    </row>
    <row r="682" spans="1:163" ht="17.25">
      <c r="A682" s="72">
        <v>459302420</v>
      </c>
      <c r="B682" s="304" t="s">
        <v>283</v>
      </c>
      <c r="C682" s="72"/>
      <c r="D682" s="72"/>
      <c r="E682" s="72"/>
      <c r="F682" s="72"/>
      <c r="G682" s="306"/>
      <c r="H682" s="306"/>
      <c r="I682" s="72">
        <v>4543</v>
      </c>
      <c r="J682" s="72">
        <v>0</v>
      </c>
      <c r="K682" s="258">
        <f t="shared" si="143"/>
        <v>123</v>
      </c>
      <c r="L682" s="258">
        <f t="shared" si="133"/>
        <v>4666</v>
      </c>
      <c r="M682" s="315">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26</v>
      </c>
      <c r="AD682" s="72" t="s">
        <v>3020</v>
      </c>
      <c r="AE682" s="308"/>
      <c r="AF682" s="309" t="s">
        <v>1130</v>
      </c>
      <c r="AG682" s="7" t="s">
        <v>1130</v>
      </c>
      <c r="AH682" s="72" t="s">
        <v>284</v>
      </c>
      <c r="AI682" s="7" t="s">
        <v>1130</v>
      </c>
      <c r="AJ682" s="7" t="s">
        <v>1130</v>
      </c>
      <c r="AK682" s="7" t="s">
        <v>1130</v>
      </c>
      <c r="AL682" s="7">
        <v>2373</v>
      </c>
      <c r="AM682" s="255">
        <v>0</v>
      </c>
      <c r="AN682" s="258">
        <v>147</v>
      </c>
      <c r="AO682" s="306">
        <v>163</v>
      </c>
      <c r="AP682" s="306" t="str">
        <f t="shared" si="136"/>
        <v>FLOW</v>
      </c>
      <c r="AQ682" s="306"/>
      <c r="AR682" s="306"/>
      <c r="AS682" s="306"/>
      <c r="AT682" s="306"/>
      <c r="AU682" s="72" t="s">
        <v>944</v>
      </c>
      <c r="AV682" s="310" t="s">
        <v>285</v>
      </c>
      <c r="AW682" s="304"/>
      <c r="AX682" s="311">
        <v>45146</v>
      </c>
      <c r="AY682" s="72">
        <v>24</v>
      </c>
      <c r="AZ682" s="72" t="s">
        <v>1743</v>
      </c>
      <c r="BA682" s="7" t="s">
        <v>3514</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1115</v>
      </c>
      <c r="EU682" s="7" t="s">
        <v>2992</v>
      </c>
      <c r="EV682" s="7" t="s">
        <v>1111</v>
      </c>
      <c r="EW682" s="7" t="s">
        <v>1804</v>
      </c>
      <c r="EX682" s="183" t="s">
        <v>1812</v>
      </c>
      <c r="EY682" s="313">
        <v>46177</v>
      </c>
      <c r="EZ682" s="313"/>
      <c r="FA682" s="183"/>
      <c r="FB682" s="313"/>
      <c r="FC682" s="7"/>
      <c r="FD682" s="7" t="s">
        <v>3276</v>
      </c>
      <c r="FE682" s="7">
        <f t="shared" si="139"/>
        <v>123</v>
      </c>
      <c r="FF682" s="72">
        <f t="shared" si="140"/>
        <v>4666</v>
      </c>
      <c r="FG682" t="s">
        <v>3516</v>
      </c>
    </row>
    <row r="683" spans="1:163" ht="17.25">
      <c r="A683" s="72">
        <v>135144145</v>
      </c>
      <c r="B683" s="304" t="s">
        <v>1608</v>
      </c>
      <c r="C683" s="72"/>
      <c r="D683" s="72"/>
      <c r="E683" s="72"/>
      <c r="F683" s="72"/>
      <c r="G683" s="306"/>
      <c r="H683" s="306"/>
      <c r="I683" s="72">
        <v>2691</v>
      </c>
      <c r="J683" s="72">
        <v>0</v>
      </c>
      <c r="K683" s="258">
        <f t="shared" si="143"/>
        <v>30</v>
      </c>
      <c r="L683" s="258">
        <f t="shared" si="133"/>
        <v>2721</v>
      </c>
      <c r="M683" s="315">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8"/>
      <c r="AF683" s="309" t="s">
        <v>1130</v>
      </c>
      <c r="AG683" s="7" t="s">
        <v>1130</v>
      </c>
      <c r="AH683" s="72" t="s">
        <v>346</v>
      </c>
      <c r="AI683" s="7" t="s">
        <v>1130</v>
      </c>
      <c r="AJ683" s="7" t="s">
        <v>1130</v>
      </c>
      <c r="AK683" s="7" t="s">
        <v>1130</v>
      </c>
      <c r="AL683" s="7">
        <v>1349</v>
      </c>
      <c r="AM683" s="255">
        <v>0</v>
      </c>
      <c r="AN683" s="258">
        <v>177</v>
      </c>
      <c r="AO683" s="306">
        <v>193</v>
      </c>
      <c r="AP683" s="306" t="str">
        <f t="shared" si="136"/>
        <v>FLOW</v>
      </c>
      <c r="AQ683" s="306"/>
      <c r="AR683" s="306"/>
      <c r="AS683" s="306"/>
      <c r="AT683" s="306"/>
      <c r="AU683" s="72" t="s">
        <v>944</v>
      </c>
      <c r="AV683" s="310" t="s">
        <v>1712</v>
      </c>
      <c r="AW683" s="304" t="s">
        <v>25</v>
      </c>
      <c r="AX683" s="311">
        <v>44876</v>
      </c>
      <c r="AY683" s="72">
        <v>36</v>
      </c>
      <c r="AZ683" s="72" t="s">
        <v>1743</v>
      </c>
      <c r="BA683" s="7" t="s">
        <v>3514</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1121</v>
      </c>
      <c r="EU683" s="7" t="s">
        <v>2993</v>
      </c>
      <c r="EV683" s="7" t="s">
        <v>1111</v>
      </c>
      <c r="EW683" s="7" t="s">
        <v>1830</v>
      </c>
      <c r="EX683" s="183" t="s">
        <v>1898</v>
      </c>
      <c r="EY683" s="313">
        <v>46178</v>
      </c>
      <c r="EZ683" s="313"/>
      <c r="FA683" s="183"/>
      <c r="FB683" s="313"/>
      <c r="FC683" s="7"/>
      <c r="FD683" s="7" t="s">
        <v>1240</v>
      </c>
      <c r="FE683" s="7">
        <f t="shared" si="139"/>
        <v>30</v>
      </c>
      <c r="FF683" s="72">
        <f t="shared" si="140"/>
        <v>2721</v>
      </c>
      <c r="FG683" t="s">
        <v>3516</v>
      </c>
    </row>
    <row r="684" spans="1:163" ht="17.25">
      <c r="A684" s="72">
        <v>453957819</v>
      </c>
      <c r="B684" s="304" t="s">
        <v>1614</v>
      </c>
      <c r="C684" s="72"/>
      <c r="D684" s="72"/>
      <c r="E684" s="72"/>
      <c r="F684" s="72"/>
      <c r="G684" s="306"/>
      <c r="H684" s="306"/>
      <c r="I684" s="72">
        <v>3619</v>
      </c>
      <c r="J684" s="72">
        <v>0</v>
      </c>
      <c r="K684" s="258">
        <f t="shared" si="143"/>
        <v>6</v>
      </c>
      <c r="L684" s="258">
        <f t="shared" si="133"/>
        <v>3625</v>
      </c>
      <c r="M684" s="315">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3510</v>
      </c>
      <c r="AC684" s="72"/>
      <c r="AD684" s="72" t="s">
        <v>3022</v>
      </c>
      <c r="AE684" s="308"/>
      <c r="AF684" s="309" t="s">
        <v>1130</v>
      </c>
      <c r="AG684" s="7" t="s">
        <v>1130</v>
      </c>
      <c r="AH684" s="72" t="s">
        <v>349</v>
      </c>
      <c r="AI684" s="7" t="s">
        <v>1130</v>
      </c>
      <c r="AJ684" s="7" t="s">
        <v>1130</v>
      </c>
      <c r="AK684" s="7" t="s">
        <v>1130</v>
      </c>
      <c r="AL684" s="7">
        <v>1806</v>
      </c>
      <c r="AM684" s="255">
        <v>0</v>
      </c>
      <c r="AN684" s="258">
        <v>178</v>
      </c>
      <c r="AO684" s="306">
        <v>194</v>
      </c>
      <c r="AP684" s="306" t="str">
        <f t="shared" si="136"/>
        <v>FLOW</v>
      </c>
      <c r="AQ684" s="306"/>
      <c r="AR684" s="306"/>
      <c r="AS684" s="306"/>
      <c r="AT684" s="306"/>
      <c r="AU684" s="72" t="s">
        <v>944</v>
      </c>
      <c r="AV684" s="310" t="s">
        <v>1717</v>
      </c>
      <c r="AW684" s="304" t="s">
        <v>186</v>
      </c>
      <c r="AX684" s="311">
        <v>44748</v>
      </c>
      <c r="AY684" s="72">
        <v>36</v>
      </c>
      <c r="AZ684" s="72" t="s">
        <v>1743</v>
      </c>
      <c r="BA684" s="7" t="s">
        <v>3513</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1127</v>
      </c>
      <c r="EU684" s="7" t="s">
        <v>2994</v>
      </c>
      <c r="EV684" s="7" t="s">
        <v>1111</v>
      </c>
      <c r="EW684" s="7" t="s">
        <v>1804</v>
      </c>
      <c r="EX684" s="183" t="s">
        <v>1812</v>
      </c>
      <c r="EY684" s="313">
        <v>46177</v>
      </c>
      <c r="EZ684" s="313"/>
      <c r="FA684" s="183"/>
      <c r="FB684" s="313"/>
      <c r="FC684" s="7"/>
      <c r="FD684" s="7" t="s">
        <v>3478</v>
      </c>
      <c r="FE684" s="7">
        <f t="shared" si="139"/>
        <v>6</v>
      </c>
      <c r="FF684" s="72">
        <f t="shared" si="140"/>
        <v>3625</v>
      </c>
      <c r="FG684" t="s">
        <v>3516</v>
      </c>
    </row>
    <row r="685" spans="1:163" ht="17.25">
      <c r="A685" s="72">
        <v>462178191</v>
      </c>
      <c r="B685" s="304" t="s">
        <v>1619</v>
      </c>
      <c r="C685" s="72"/>
      <c r="D685" s="72"/>
      <c r="E685" s="72"/>
      <c r="F685" s="72"/>
      <c r="G685" s="306"/>
      <c r="H685" s="306"/>
      <c r="I685" s="72">
        <v>4421</v>
      </c>
      <c r="J685" s="72">
        <v>0</v>
      </c>
      <c r="K685" s="258">
        <f t="shared" si="143"/>
        <v>22</v>
      </c>
      <c r="L685" s="258">
        <f t="shared" si="133"/>
        <v>4443</v>
      </c>
      <c r="M685" s="315">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8"/>
      <c r="AF685" s="309" t="s">
        <v>1130</v>
      </c>
      <c r="AG685" s="7" t="s">
        <v>1130</v>
      </c>
      <c r="AH685" s="72" t="s">
        <v>349</v>
      </c>
      <c r="AI685" s="7" t="s">
        <v>1130</v>
      </c>
      <c r="AJ685" s="7" t="s">
        <v>1130</v>
      </c>
      <c r="AK685" s="7" t="s">
        <v>1130</v>
      </c>
      <c r="AL685" s="7">
        <v>4026</v>
      </c>
      <c r="AM685" s="255">
        <v>0</v>
      </c>
      <c r="AN685" s="258">
        <v>57</v>
      </c>
      <c r="AO685" s="306">
        <v>73</v>
      </c>
      <c r="AP685" s="306" t="str">
        <f t="shared" si="136"/>
        <v>FLOW</v>
      </c>
      <c r="AQ685" s="306"/>
      <c r="AR685" s="306"/>
      <c r="AS685" s="306"/>
      <c r="AT685" s="306"/>
      <c r="AU685" s="72" t="s">
        <v>1794</v>
      </c>
      <c r="AV685" s="310" t="s">
        <v>1722</v>
      </c>
      <c r="AW685" s="304"/>
      <c r="AX685" s="311">
        <v>45362</v>
      </c>
      <c r="AY685" s="72">
        <v>24</v>
      </c>
      <c r="AZ685" s="72" t="s">
        <v>1743</v>
      </c>
      <c r="BA685" s="7" t="s">
        <v>3513</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1127</v>
      </c>
      <c r="EU685" s="7" t="s">
        <v>2995</v>
      </c>
      <c r="EV685" s="7" t="s">
        <v>1111</v>
      </c>
      <c r="EW685" s="7" t="s">
        <v>1804</v>
      </c>
      <c r="EX685" s="183" t="s">
        <v>1812</v>
      </c>
      <c r="EY685" s="313">
        <v>46176</v>
      </c>
      <c r="EZ685" s="313"/>
      <c r="FA685" s="183"/>
      <c r="FB685" s="313"/>
      <c r="FC685" s="7"/>
      <c r="FD685" s="7" t="s">
        <v>1248</v>
      </c>
      <c r="FE685" s="7">
        <f t="shared" si="139"/>
        <v>22</v>
      </c>
      <c r="FF685" s="72">
        <f t="shared" si="140"/>
        <v>4443</v>
      </c>
      <c r="FG685" t="s">
        <v>3516</v>
      </c>
    </row>
    <row r="686" spans="1:163" ht="17.25">
      <c r="A686" s="72">
        <v>463322332</v>
      </c>
      <c r="B686" s="304" t="s">
        <v>399</v>
      </c>
      <c r="C686" s="72"/>
      <c r="D686" s="72"/>
      <c r="E686" s="72"/>
      <c r="F686" s="72"/>
      <c r="G686" s="306"/>
      <c r="H686" s="306"/>
      <c r="I686" s="72">
        <v>1442</v>
      </c>
      <c r="J686" s="72">
        <v>0</v>
      </c>
      <c r="K686" s="258">
        <f t="shared" si="143"/>
        <v>65</v>
      </c>
      <c r="L686" s="258">
        <f t="shared" si="133"/>
        <v>1507</v>
      </c>
      <c r="M686" s="315">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8"/>
      <c r="AF686" s="309" t="s">
        <v>1798</v>
      </c>
      <c r="AG686" s="7" t="s">
        <v>1130</v>
      </c>
      <c r="AH686" s="72" t="s">
        <v>386</v>
      </c>
      <c r="AI686" s="7" t="s">
        <v>1130</v>
      </c>
      <c r="AJ686" s="7" t="s">
        <v>1130</v>
      </c>
      <c r="AK686" s="7" t="s">
        <v>1130</v>
      </c>
      <c r="AL686" s="7">
        <v>2765</v>
      </c>
      <c r="AM686" s="255">
        <v>0</v>
      </c>
      <c r="AN686" s="258">
        <v>146</v>
      </c>
      <c r="AO686" s="306">
        <v>162</v>
      </c>
      <c r="AP686" s="306" t="str">
        <f t="shared" si="136"/>
        <v>FLOW</v>
      </c>
      <c r="AQ686" s="306"/>
      <c r="AR686" s="306"/>
      <c r="AS686" s="306"/>
      <c r="AT686" s="306"/>
      <c r="AU686" s="72" t="s">
        <v>944</v>
      </c>
      <c r="AV686" s="310" t="s">
        <v>400</v>
      </c>
      <c r="AW686" s="304"/>
      <c r="AX686" s="311">
        <v>45470</v>
      </c>
      <c r="AY686" s="72">
        <v>18</v>
      </c>
      <c r="AZ686" s="72" t="s">
        <v>1743</v>
      </c>
      <c r="BA686" s="7" t="s">
        <v>3513</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1116</v>
      </c>
      <c r="EU686" s="7" t="s">
        <v>2996</v>
      </c>
      <c r="EV686" s="7" t="s">
        <v>1111</v>
      </c>
      <c r="EW686" s="7" t="s">
        <v>1832</v>
      </c>
      <c r="EX686" s="183" t="s">
        <v>3612</v>
      </c>
      <c r="EY686" s="313">
        <v>46184</v>
      </c>
      <c r="EZ686" s="313"/>
      <c r="FA686" s="183"/>
      <c r="FB686" s="313"/>
      <c r="FC686" s="7"/>
      <c r="FD686" s="7" t="s">
        <v>3116</v>
      </c>
      <c r="FE686" s="7">
        <f t="shared" si="139"/>
        <v>65</v>
      </c>
      <c r="FF686" s="72">
        <f t="shared" si="140"/>
        <v>1507</v>
      </c>
      <c r="FG686" t="s">
        <v>3516</v>
      </c>
    </row>
    <row r="687" spans="1:163" ht="17.25">
      <c r="A687" s="72">
        <v>460241672</v>
      </c>
      <c r="B687" s="304" t="s">
        <v>1468</v>
      </c>
      <c r="C687" s="72"/>
      <c r="D687" s="72"/>
      <c r="E687" s="72"/>
      <c r="F687" s="72"/>
      <c r="G687" s="306"/>
      <c r="H687" s="306"/>
      <c r="I687" s="72">
        <v>4574</v>
      </c>
      <c r="J687" s="72">
        <v>0</v>
      </c>
      <c r="K687" s="258">
        <f t="shared" si="143"/>
        <v>6</v>
      </c>
      <c r="L687" s="258">
        <f t="shared" si="133"/>
        <v>4580</v>
      </c>
      <c r="M687" s="315">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3535</v>
      </c>
      <c r="AC687" s="72"/>
      <c r="AD687" s="72" t="s">
        <v>3023</v>
      </c>
      <c r="AE687" s="308"/>
      <c r="AF687" s="309" t="s">
        <v>1130</v>
      </c>
      <c r="AG687" s="7" t="s">
        <v>1130</v>
      </c>
      <c r="AH687" s="72" t="s">
        <v>454</v>
      </c>
      <c r="AI687" s="7" t="s">
        <v>1130</v>
      </c>
      <c r="AJ687" s="7" t="s">
        <v>1130</v>
      </c>
      <c r="AK687" s="7" t="s">
        <v>1130</v>
      </c>
      <c r="AL687" s="7">
        <v>451</v>
      </c>
      <c r="AM687" s="255">
        <v>0</v>
      </c>
      <c r="AN687" s="258">
        <v>116</v>
      </c>
      <c r="AO687" s="306">
        <v>132</v>
      </c>
      <c r="AP687" s="306" t="str">
        <f t="shared" si="136"/>
        <v>FLOW</v>
      </c>
      <c r="AQ687" s="306"/>
      <c r="AR687" s="306"/>
      <c r="AS687" s="306"/>
      <c r="AT687" s="306"/>
      <c r="AU687" s="72" t="s">
        <v>944</v>
      </c>
      <c r="AV687" s="310" t="s">
        <v>1471</v>
      </c>
      <c r="AW687" s="304"/>
      <c r="AX687" s="311">
        <v>45220</v>
      </c>
      <c r="AY687" s="72">
        <v>24</v>
      </c>
      <c r="AZ687" s="72" t="s">
        <v>1743</v>
      </c>
      <c r="BA687" s="7" t="s">
        <v>3513</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1117</v>
      </c>
      <c r="EU687" s="7" t="s">
        <v>2997</v>
      </c>
      <c r="EV687" s="7" t="s">
        <v>1111</v>
      </c>
      <c r="EW687" s="7" t="s">
        <v>1802</v>
      </c>
      <c r="EX687" s="183" t="s">
        <v>2050</v>
      </c>
      <c r="EY687" s="313">
        <v>46177</v>
      </c>
      <c r="EZ687" s="313"/>
      <c r="FA687" s="183"/>
      <c r="FB687" s="313"/>
      <c r="FC687" s="7"/>
      <c r="FD687" s="7" t="s">
        <v>3478</v>
      </c>
      <c r="FE687" s="7">
        <f t="shared" si="139"/>
        <v>6</v>
      </c>
      <c r="FF687" s="72">
        <f t="shared" si="140"/>
        <v>4580</v>
      </c>
      <c r="FG687" t="s">
        <v>3516</v>
      </c>
    </row>
    <row r="688" spans="1:163" ht="17.25">
      <c r="A688" s="72">
        <v>456338926</v>
      </c>
      <c r="B688" s="304" t="s">
        <v>955</v>
      </c>
      <c r="C688" s="72"/>
      <c r="D688" s="72"/>
      <c r="E688" s="72"/>
      <c r="F688" s="72"/>
      <c r="G688" s="306"/>
      <c r="H688" s="306"/>
      <c r="I688" s="72">
        <v>3359</v>
      </c>
      <c r="J688" s="72">
        <v>0</v>
      </c>
      <c r="K688" s="258">
        <f t="shared" si="143"/>
        <v>18</v>
      </c>
      <c r="L688" s="258">
        <f t="shared" si="133"/>
        <v>3377</v>
      </c>
      <c r="M688" s="315">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8"/>
      <c r="AF688" s="309" t="s">
        <v>1130</v>
      </c>
      <c r="AG688" s="7" t="s">
        <v>1130</v>
      </c>
      <c r="AH688" s="72" t="s">
        <v>457</v>
      </c>
      <c r="AI688" s="7" t="s">
        <v>1130</v>
      </c>
      <c r="AJ688" s="7" t="s">
        <v>1130</v>
      </c>
      <c r="AK688" s="7" t="s">
        <v>1130</v>
      </c>
      <c r="AL688" s="7">
        <v>4014</v>
      </c>
      <c r="AM688" s="255">
        <v>0</v>
      </c>
      <c r="AN688" s="258">
        <v>88</v>
      </c>
      <c r="AO688" s="306">
        <v>104</v>
      </c>
      <c r="AP688" s="306" t="str">
        <f t="shared" si="136"/>
        <v>FLOW</v>
      </c>
      <c r="AQ688" s="306"/>
      <c r="AR688" s="306"/>
      <c r="AS688" s="306"/>
      <c r="AT688" s="306"/>
      <c r="AU688" s="72" t="s">
        <v>1794</v>
      </c>
      <c r="AV688" s="310" t="s">
        <v>1025</v>
      </c>
      <c r="AW688" s="304"/>
      <c r="AX688" s="311">
        <v>44937</v>
      </c>
      <c r="AY688" s="72">
        <v>36</v>
      </c>
      <c r="AZ688" s="72" t="s">
        <v>1743</v>
      </c>
      <c r="BA688" s="7" t="s">
        <v>3514</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1112</v>
      </c>
      <c r="EU688" s="7" t="s">
        <v>2998</v>
      </c>
      <c r="EV688" s="7" t="s">
        <v>1111</v>
      </c>
      <c r="EW688" s="7" t="s">
        <v>1807</v>
      </c>
      <c r="EX688" s="183" t="s">
        <v>1816</v>
      </c>
      <c r="EY688" s="313">
        <v>46178</v>
      </c>
      <c r="EZ688" s="313"/>
      <c r="FA688" s="183"/>
      <c r="FB688" s="313"/>
      <c r="FC688" s="7"/>
      <c r="FD688" s="7" t="s">
        <v>1252</v>
      </c>
      <c r="FE688" s="7">
        <f t="shared" si="139"/>
        <v>18</v>
      </c>
      <c r="FF688" s="72">
        <f t="shared" si="140"/>
        <v>3377</v>
      </c>
      <c r="FG688" t="s">
        <v>3516</v>
      </c>
    </row>
    <row r="689" spans="1:163" ht="17.25">
      <c r="A689" s="72">
        <v>462011491</v>
      </c>
      <c r="B689" s="304" t="s">
        <v>976</v>
      </c>
      <c r="C689" s="72"/>
      <c r="D689" s="72"/>
      <c r="E689" s="72"/>
      <c r="F689" s="72"/>
      <c r="G689" s="306"/>
      <c r="H689" s="306"/>
      <c r="I689" s="72">
        <v>3778</v>
      </c>
      <c r="J689" s="72">
        <v>0</v>
      </c>
      <c r="K689" s="258">
        <f t="shared" si="143"/>
        <v>9</v>
      </c>
      <c r="L689" s="258">
        <f t="shared" si="133"/>
        <v>3787</v>
      </c>
      <c r="M689" s="315">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8"/>
      <c r="AF689" s="309" t="s">
        <v>1130</v>
      </c>
      <c r="AG689" s="7" t="s">
        <v>1130</v>
      </c>
      <c r="AH689" s="72" t="s">
        <v>500</v>
      </c>
      <c r="AI689" s="7" t="s">
        <v>1130</v>
      </c>
      <c r="AJ689" s="7" t="s">
        <v>1130</v>
      </c>
      <c r="AK689" s="7" t="s">
        <v>1130</v>
      </c>
      <c r="AL689" s="7">
        <v>902</v>
      </c>
      <c r="AM689" s="255">
        <v>0</v>
      </c>
      <c r="AN689" s="258">
        <v>88</v>
      </c>
      <c r="AO689" s="306">
        <v>104</v>
      </c>
      <c r="AP689" s="306" t="str">
        <f t="shared" si="136"/>
        <v>FLOW</v>
      </c>
      <c r="AQ689" s="306"/>
      <c r="AR689" s="306"/>
      <c r="AS689" s="306"/>
      <c r="AT689" s="306"/>
      <c r="AU689" s="72" t="s">
        <v>1794</v>
      </c>
      <c r="AV689" s="310" t="s">
        <v>1045</v>
      </c>
      <c r="AW689" s="304"/>
      <c r="AX689" s="311">
        <v>45345</v>
      </c>
      <c r="AY689" s="72">
        <v>24</v>
      </c>
      <c r="AZ689" s="72" t="s">
        <v>1743</v>
      </c>
      <c r="BA689" s="7" t="s">
        <v>3513</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1119</v>
      </c>
      <c r="EU689" s="7" t="s">
        <v>2999</v>
      </c>
      <c r="EV689" s="7" t="s">
        <v>1111</v>
      </c>
      <c r="EW689" s="7" t="e">
        <v>#N/A</v>
      </c>
      <c r="EX689" s="183" t="e">
        <v>#N/A</v>
      </c>
      <c r="EY689" s="313" t="e">
        <v>#N/A</v>
      </c>
      <c r="EZ689" s="313"/>
      <c r="FA689" s="183"/>
      <c r="FB689" s="313"/>
      <c r="FC689" s="7"/>
      <c r="FD689" s="7" t="s">
        <v>3479</v>
      </c>
      <c r="FE689" s="7">
        <f t="shared" si="139"/>
        <v>9</v>
      </c>
      <c r="FF689" s="72">
        <f t="shared" si="140"/>
        <v>3787</v>
      </c>
      <c r="FG689" t="s">
        <v>3517</v>
      </c>
    </row>
    <row r="690" spans="1:163" ht="17.25">
      <c r="A690" s="72">
        <v>136892187</v>
      </c>
      <c r="B690" s="304" t="s">
        <v>538</v>
      </c>
      <c r="C690" s="72"/>
      <c r="D690" s="72"/>
      <c r="E690" s="72"/>
      <c r="F690" s="72"/>
      <c r="G690" s="306"/>
      <c r="H690" s="306"/>
      <c r="I690" s="72">
        <v>2794</v>
      </c>
      <c r="J690" s="72">
        <v>0</v>
      </c>
      <c r="K690" s="258">
        <f t="shared" si="143"/>
        <v>5</v>
      </c>
      <c r="L690" s="258">
        <f t="shared" si="133"/>
        <v>2799</v>
      </c>
      <c r="M690" s="315">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8"/>
      <c r="AF690" s="309" t="s">
        <v>1130</v>
      </c>
      <c r="AG690" s="7" t="s">
        <v>1130</v>
      </c>
      <c r="AH690" s="72" t="s">
        <v>539</v>
      </c>
      <c r="AI690" s="7" t="s">
        <v>1130</v>
      </c>
      <c r="AJ690" s="7" t="s">
        <v>1130</v>
      </c>
      <c r="AK690" s="7" t="s">
        <v>1130</v>
      </c>
      <c r="AL690" s="7">
        <v>455</v>
      </c>
      <c r="AM690" s="255">
        <v>0</v>
      </c>
      <c r="AN690" s="258">
        <v>115</v>
      </c>
      <c r="AO690" s="306">
        <v>131</v>
      </c>
      <c r="AP690" s="306" t="str">
        <f t="shared" si="136"/>
        <v>FLOW</v>
      </c>
      <c r="AQ690" s="306"/>
      <c r="AR690" s="306"/>
      <c r="AS690" s="306"/>
      <c r="AT690" s="306"/>
      <c r="AU690" s="72" t="s">
        <v>944</v>
      </c>
      <c r="AV690" s="310" t="s">
        <v>540</v>
      </c>
      <c r="AW690" s="304" t="s">
        <v>32</v>
      </c>
      <c r="AX690" s="311">
        <v>44922</v>
      </c>
      <c r="AY690" s="72">
        <v>36</v>
      </c>
      <c r="AZ690" s="72" t="s">
        <v>1743</v>
      </c>
      <c r="BA690" s="7" t="s">
        <v>3514</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1112</v>
      </c>
      <c r="EU690" s="7" t="s">
        <v>3000</v>
      </c>
      <c r="EV690" s="7" t="s">
        <v>1111</v>
      </c>
      <c r="EW690" s="7" t="s">
        <v>1807</v>
      </c>
      <c r="EX690" s="183" t="s">
        <v>1816</v>
      </c>
      <c r="EY690" s="313">
        <v>46181</v>
      </c>
      <c r="EZ690" s="313"/>
      <c r="FA690" s="183"/>
      <c r="FB690" s="313"/>
      <c r="FC690" s="7"/>
      <c r="FD690" s="7" t="s">
        <v>3480</v>
      </c>
      <c r="FE690" s="7">
        <f t="shared" si="139"/>
        <v>5</v>
      </c>
      <c r="FF690" s="72">
        <f t="shared" si="140"/>
        <v>2799</v>
      </c>
      <c r="FG690" t="s">
        <v>3516</v>
      </c>
    </row>
    <row r="691" spans="1:163" ht="17.25">
      <c r="A691" s="72">
        <v>462252637</v>
      </c>
      <c r="B691" s="304" t="s">
        <v>1620</v>
      </c>
      <c r="C691" s="72"/>
      <c r="D691" s="72"/>
      <c r="E691" s="72"/>
      <c r="F691" s="72"/>
      <c r="G691" s="306"/>
      <c r="H691" s="306" t="s">
        <v>1791</v>
      </c>
      <c r="I691" s="72">
        <v>2640</v>
      </c>
      <c r="J691" s="72">
        <v>0</v>
      </c>
      <c r="K691" s="258">
        <f t="shared" si="143"/>
        <v>43</v>
      </c>
      <c r="L691" s="258">
        <f t="shared" si="133"/>
        <v>2683</v>
      </c>
      <c r="M691" s="315">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8"/>
      <c r="AF691" s="309" t="s">
        <v>1130</v>
      </c>
      <c r="AG691" s="7" t="s">
        <v>1130</v>
      </c>
      <c r="AH691" s="72" t="s">
        <v>567</v>
      </c>
      <c r="AI691" s="7" t="s">
        <v>1130</v>
      </c>
      <c r="AJ691" s="7" t="s">
        <v>1130</v>
      </c>
      <c r="AK691" s="7" t="s">
        <v>1130</v>
      </c>
      <c r="AL691" s="7">
        <v>943</v>
      </c>
      <c r="AM691" s="255">
        <v>0</v>
      </c>
      <c r="AN691" s="258">
        <v>56</v>
      </c>
      <c r="AO691" s="306">
        <v>0</v>
      </c>
      <c r="AP691" s="306" t="str">
        <f t="shared" si="136"/>
        <v>RB</v>
      </c>
      <c r="AQ691" s="306"/>
      <c r="AR691" s="306"/>
      <c r="AS691" s="306"/>
      <c r="AT691" s="306"/>
      <c r="AU691" s="72" t="s">
        <v>1794</v>
      </c>
      <c r="AV691" s="310" t="s">
        <v>1723</v>
      </c>
      <c r="AW691" s="304"/>
      <c r="AX691" s="311">
        <v>45367</v>
      </c>
      <c r="AY691" s="72">
        <v>24</v>
      </c>
      <c r="AZ691" s="72" t="s">
        <v>1743</v>
      </c>
      <c r="BA691" s="7" t="s">
        <v>3513</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1127</v>
      </c>
      <c r="EU691" s="7" t="s">
        <v>3001</v>
      </c>
      <c r="EV691" s="7" t="s">
        <v>1111</v>
      </c>
      <c r="EW691" s="7" t="s">
        <v>1830</v>
      </c>
      <c r="EX691" s="183" t="s">
        <v>1891</v>
      </c>
      <c r="EY691" s="313">
        <v>46177</v>
      </c>
      <c r="EZ691" s="313"/>
      <c r="FA691" s="183"/>
      <c r="FB691" s="313"/>
      <c r="FC691" s="7"/>
      <c r="FD691" s="7" t="s">
        <v>3481</v>
      </c>
      <c r="FE691" s="7">
        <f t="shared" si="139"/>
        <v>43</v>
      </c>
      <c r="FF691" s="72">
        <f t="shared" si="140"/>
        <v>2683</v>
      </c>
      <c r="FG691" t="s">
        <v>3516</v>
      </c>
    </row>
    <row r="692" spans="1:163" ht="17.25">
      <c r="A692" s="72">
        <v>134196820</v>
      </c>
      <c r="B692" s="304" t="s">
        <v>616</v>
      </c>
      <c r="C692" s="72"/>
      <c r="D692" s="72"/>
      <c r="E692" s="72"/>
      <c r="F692" s="72"/>
      <c r="G692" s="306"/>
      <c r="H692" s="306"/>
      <c r="I692" s="72">
        <v>3506</v>
      </c>
      <c r="J692" s="72">
        <v>0</v>
      </c>
      <c r="K692" s="258">
        <f t="shared" si="143"/>
        <v>126</v>
      </c>
      <c r="L692" s="258">
        <f t="shared" si="133"/>
        <v>3632</v>
      </c>
      <c r="M692" s="315">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8"/>
      <c r="AF692" s="309" t="s">
        <v>1130</v>
      </c>
      <c r="AG692" s="7" t="s">
        <v>1130</v>
      </c>
      <c r="AH692" s="72" t="s">
        <v>613</v>
      </c>
      <c r="AI692" s="7" t="s">
        <v>1130</v>
      </c>
      <c r="AJ692" s="7" t="s">
        <v>1130</v>
      </c>
      <c r="AK692" s="7" t="s">
        <v>1130</v>
      </c>
      <c r="AL692" s="7">
        <v>3726</v>
      </c>
      <c r="AM692" s="255">
        <v>0</v>
      </c>
      <c r="AN692" s="258">
        <v>177</v>
      </c>
      <c r="AO692" s="306">
        <v>193</v>
      </c>
      <c r="AP692" s="306" t="str">
        <f t="shared" si="136"/>
        <v>FLOW</v>
      </c>
      <c r="AQ692" s="306"/>
      <c r="AR692" s="306"/>
      <c r="AS692" s="306"/>
      <c r="AT692" s="306"/>
      <c r="AU692" s="72" t="s">
        <v>944</v>
      </c>
      <c r="AV692" s="310" t="s">
        <v>617</v>
      </c>
      <c r="AW692" s="304" t="s">
        <v>618</v>
      </c>
      <c r="AX692" s="311">
        <v>44838</v>
      </c>
      <c r="AY692" s="72">
        <v>36</v>
      </c>
      <c r="AZ692" s="72" t="s">
        <v>1743</v>
      </c>
      <c r="BA692" s="7" t="s">
        <v>3513</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1127</v>
      </c>
      <c r="EU692" s="7" t="s">
        <v>3002</v>
      </c>
      <c r="EV692" s="7" t="s">
        <v>1111</v>
      </c>
      <c r="EW692" s="7" t="s">
        <v>1802</v>
      </c>
      <c r="EX692" s="183" t="s">
        <v>1901</v>
      </c>
      <c r="EY692" s="313">
        <v>46177</v>
      </c>
      <c r="EZ692" s="313"/>
      <c r="FA692" s="183"/>
      <c r="FB692" s="313"/>
      <c r="FC692" s="7" t="s">
        <v>3623</v>
      </c>
      <c r="FD692" s="7" t="s">
        <v>3197</v>
      </c>
      <c r="FE692" s="7">
        <f t="shared" si="139"/>
        <v>126</v>
      </c>
      <c r="FF692" s="72">
        <f t="shared" si="140"/>
        <v>3632</v>
      </c>
      <c r="FG692" t="s">
        <v>3516</v>
      </c>
    </row>
    <row r="693" spans="1:163" ht="17.25">
      <c r="A693" s="72">
        <v>136056637</v>
      </c>
      <c r="B693" s="304" t="s">
        <v>946</v>
      </c>
      <c r="C693" s="72"/>
      <c r="D693" s="72"/>
      <c r="E693" s="72"/>
      <c r="F693" s="72"/>
      <c r="G693" s="306"/>
      <c r="H693" s="306"/>
      <c r="I693" s="72">
        <v>3440</v>
      </c>
      <c r="J693" s="72">
        <v>0</v>
      </c>
      <c r="K693" s="258">
        <f t="shared" si="143"/>
        <v>6</v>
      </c>
      <c r="L693" s="258">
        <f t="shared" si="133"/>
        <v>3446</v>
      </c>
      <c r="M693" s="315">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8"/>
      <c r="AF693" s="309" t="s">
        <v>1130</v>
      </c>
      <c r="AG693" s="7" t="s">
        <v>1130</v>
      </c>
      <c r="AH693" s="72" t="s">
        <v>613</v>
      </c>
      <c r="AI693" s="7" t="s">
        <v>1130</v>
      </c>
      <c r="AJ693" s="7" t="s">
        <v>1130</v>
      </c>
      <c r="AK693" s="7" t="s">
        <v>1130</v>
      </c>
      <c r="AL693" s="7">
        <v>456</v>
      </c>
      <c r="AM693" s="255">
        <v>0</v>
      </c>
      <c r="AN693" s="258">
        <v>146</v>
      </c>
      <c r="AO693" s="306">
        <v>162</v>
      </c>
      <c r="AP693" s="306" t="str">
        <f t="shared" si="136"/>
        <v>FLOW</v>
      </c>
      <c r="AQ693" s="306"/>
      <c r="AR693" s="306"/>
      <c r="AS693" s="306"/>
      <c r="AT693" s="306"/>
      <c r="AU693" s="72" t="s">
        <v>944</v>
      </c>
      <c r="AV693" s="310" t="s">
        <v>1015</v>
      </c>
      <c r="AW693" s="304" t="s">
        <v>237</v>
      </c>
      <c r="AX693" s="311">
        <v>44886</v>
      </c>
      <c r="AY693" s="72">
        <v>36</v>
      </c>
      <c r="AZ693" s="72" t="s">
        <v>1743</v>
      </c>
      <c r="BA693" s="7" t="s">
        <v>3513</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1127</v>
      </c>
      <c r="EU693" s="7" t="s">
        <v>3003</v>
      </c>
      <c r="EV693" s="7" t="s">
        <v>1111</v>
      </c>
      <c r="EW693" s="7" t="s">
        <v>1830</v>
      </c>
      <c r="EX693" s="183" t="s">
        <v>1891</v>
      </c>
      <c r="EY693" s="313">
        <v>46177</v>
      </c>
      <c r="EZ693" s="313"/>
      <c r="FA693" s="183"/>
      <c r="FB693" s="313"/>
      <c r="FC693" s="7"/>
      <c r="FD693" s="7" t="s">
        <v>3478</v>
      </c>
      <c r="FE693" s="7">
        <f t="shared" si="139"/>
        <v>6</v>
      </c>
      <c r="FF693" s="72">
        <f t="shared" si="140"/>
        <v>3446</v>
      </c>
      <c r="FG693" t="s">
        <v>3516</v>
      </c>
    </row>
    <row r="694" spans="1:163" ht="17.25">
      <c r="A694" s="72">
        <v>463281658</v>
      </c>
      <c r="B694" s="304" t="s">
        <v>983</v>
      </c>
      <c r="C694" s="72" t="s">
        <v>1776</v>
      </c>
      <c r="D694" s="72" t="s">
        <v>1790</v>
      </c>
      <c r="E694" s="72">
        <v>1489</v>
      </c>
      <c r="F694" s="72"/>
      <c r="G694" s="306"/>
      <c r="H694" s="306" t="s">
        <v>1142</v>
      </c>
      <c r="I694" s="72">
        <v>5449</v>
      </c>
      <c r="J694" s="72">
        <v>0</v>
      </c>
      <c r="K694" s="258">
        <f t="shared" si="143"/>
        <v>47</v>
      </c>
      <c r="L694" s="258">
        <f t="shared" si="133"/>
        <v>3960</v>
      </c>
      <c r="M694" s="315">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8"/>
      <c r="AF694" s="309" t="s">
        <v>1130</v>
      </c>
      <c r="AG694" s="7" t="s">
        <v>1130</v>
      </c>
      <c r="AH694" s="72" t="s">
        <v>1410</v>
      </c>
      <c r="AI694" s="7" t="s">
        <v>1130</v>
      </c>
      <c r="AJ694" s="7" t="s">
        <v>1130</v>
      </c>
      <c r="AK694" s="7" t="s">
        <v>1130</v>
      </c>
      <c r="AL694" s="7">
        <v>1488.52</v>
      </c>
      <c r="AM694" s="255">
        <v>0</v>
      </c>
      <c r="AN694" s="258">
        <v>116</v>
      </c>
      <c r="AO694" s="306">
        <v>0</v>
      </c>
      <c r="AP694" s="306" t="str">
        <f t="shared" si="136"/>
        <v>RB</v>
      </c>
      <c r="AQ694" s="306"/>
      <c r="AR694" s="306"/>
      <c r="AS694" s="306"/>
      <c r="AT694" s="306"/>
      <c r="AU694" s="72" t="s">
        <v>944</v>
      </c>
      <c r="AV694" s="310" t="s">
        <v>1052</v>
      </c>
      <c r="AW694" s="304"/>
      <c r="AX694" s="311">
        <v>45466</v>
      </c>
      <c r="AY694" s="72">
        <v>18</v>
      </c>
      <c r="AZ694" s="72" t="s">
        <v>1743</v>
      </c>
      <c r="BA694" s="7" t="s">
        <v>3513</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1124</v>
      </c>
      <c r="EU694" s="7" t="s">
        <v>3004</v>
      </c>
      <c r="EV694" s="7" t="s">
        <v>1111</v>
      </c>
      <c r="EW694" s="7" t="s">
        <v>1807</v>
      </c>
      <c r="EX694" s="183" t="s">
        <v>1865</v>
      </c>
      <c r="EY694" s="313">
        <v>46176</v>
      </c>
      <c r="EZ694" s="313"/>
      <c r="FA694" s="183"/>
      <c r="FB694" s="313"/>
      <c r="FC694" s="7"/>
      <c r="FD694" s="7" t="s">
        <v>3123</v>
      </c>
      <c r="FE694" s="7">
        <f t="shared" si="139"/>
        <v>47</v>
      </c>
      <c r="FF694" s="72">
        <f t="shared" si="140"/>
        <v>5449</v>
      </c>
      <c r="FG694" t="s">
        <v>3516</v>
      </c>
    </row>
    <row r="695" spans="1:163" ht="17.25">
      <c r="A695" s="72">
        <v>456772826</v>
      </c>
      <c r="B695" s="304" t="s">
        <v>1617</v>
      </c>
      <c r="C695" s="72" t="s">
        <v>1776</v>
      </c>
      <c r="D695" s="72" t="s">
        <v>1796</v>
      </c>
      <c r="E695" s="72">
        <v>2003</v>
      </c>
      <c r="F695" s="72"/>
      <c r="G695" s="306"/>
      <c r="H695" s="306"/>
      <c r="I695" s="72">
        <v>3269</v>
      </c>
      <c r="J695" s="72">
        <v>0</v>
      </c>
      <c r="K695" s="258">
        <f t="shared" si="143"/>
        <v>25</v>
      </c>
      <c r="L695" s="258">
        <f t="shared" si="133"/>
        <v>1291</v>
      </c>
      <c r="M695" s="315">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8"/>
      <c r="AF695" s="309" t="s">
        <v>1130</v>
      </c>
      <c r="AG695" s="7" t="s">
        <v>1130</v>
      </c>
      <c r="AH695" s="72" t="s">
        <v>689</v>
      </c>
      <c r="AI695" s="7" t="s">
        <v>1130</v>
      </c>
      <c r="AJ695" s="7" t="s">
        <v>1130</v>
      </c>
      <c r="AK695" s="7" t="s">
        <v>1130</v>
      </c>
      <c r="AL695" s="7">
        <v>4512</v>
      </c>
      <c r="AM695" s="255">
        <v>0</v>
      </c>
      <c r="AN695" s="258">
        <v>57</v>
      </c>
      <c r="AO695" s="306">
        <v>0</v>
      </c>
      <c r="AP695" s="306" t="str">
        <f t="shared" si="136"/>
        <v>RB</v>
      </c>
      <c r="AQ695" s="306"/>
      <c r="AR695" s="306"/>
      <c r="AS695" s="306"/>
      <c r="AT695" s="306"/>
      <c r="AU695" s="72" t="s">
        <v>1794</v>
      </c>
      <c r="AV695" s="310" t="s">
        <v>1720</v>
      </c>
      <c r="AW695" s="304"/>
      <c r="AX695" s="311">
        <v>44967</v>
      </c>
      <c r="AY695" s="72">
        <v>36</v>
      </c>
      <c r="AZ695" s="72" t="s">
        <v>1743</v>
      </c>
      <c r="BA695" s="7" t="s">
        <v>3513</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1116</v>
      </c>
      <c r="EU695" s="7" t="s">
        <v>3005</v>
      </c>
      <c r="EV695" s="7" t="s">
        <v>1111</v>
      </c>
      <c r="EW695" s="7" t="s">
        <v>2051</v>
      </c>
      <c r="EX695" s="183" t="s">
        <v>1966</v>
      </c>
      <c r="EY695" s="313">
        <v>46179</v>
      </c>
      <c r="EZ695" s="313"/>
      <c r="FA695" s="183"/>
      <c r="FB695" s="313"/>
      <c r="FC695" s="7"/>
      <c r="FD695" s="7" t="s">
        <v>1245</v>
      </c>
      <c r="FE695" s="7">
        <f t="shared" si="139"/>
        <v>25</v>
      </c>
      <c r="FF695" s="72">
        <f t="shared" si="140"/>
        <v>3294</v>
      </c>
      <c r="FG695" t="s">
        <v>3516</v>
      </c>
    </row>
    <row r="696" spans="1:163" ht="17.25">
      <c r="A696" s="72">
        <v>135236443</v>
      </c>
      <c r="B696" s="304" t="s">
        <v>1609</v>
      </c>
      <c r="C696" s="72"/>
      <c r="D696" s="72"/>
      <c r="E696" s="72"/>
      <c r="F696" s="72"/>
      <c r="G696" s="306"/>
      <c r="H696" s="306"/>
      <c r="I696" s="72">
        <v>3294</v>
      </c>
      <c r="J696" s="72">
        <v>0</v>
      </c>
      <c r="K696" s="258">
        <f t="shared" si="143"/>
        <v>40</v>
      </c>
      <c r="L696" s="258">
        <f t="shared" si="133"/>
        <v>3334</v>
      </c>
      <c r="M696" s="315">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8"/>
      <c r="AF696" s="309" t="s">
        <v>1130</v>
      </c>
      <c r="AG696" s="7" t="s">
        <v>1130</v>
      </c>
      <c r="AH696" s="72" t="s">
        <v>708</v>
      </c>
      <c r="AI696" s="7" t="s">
        <v>1130</v>
      </c>
      <c r="AJ696" s="7" t="s">
        <v>1130</v>
      </c>
      <c r="AK696" s="7" t="s">
        <v>1130</v>
      </c>
      <c r="AL696" s="7">
        <v>940</v>
      </c>
      <c r="AM696" s="255">
        <v>0</v>
      </c>
      <c r="AN696" s="258">
        <v>177</v>
      </c>
      <c r="AO696" s="306">
        <v>193</v>
      </c>
      <c r="AP696" s="306" t="str">
        <f t="shared" si="136"/>
        <v>FLOW</v>
      </c>
      <c r="AQ696" s="306"/>
      <c r="AR696" s="306"/>
      <c r="AS696" s="306"/>
      <c r="AT696" s="306"/>
      <c r="AU696" s="72" t="s">
        <v>944</v>
      </c>
      <c r="AV696" s="310" t="s">
        <v>1713</v>
      </c>
      <c r="AW696" s="304" t="s">
        <v>99</v>
      </c>
      <c r="AX696" s="311">
        <v>44862</v>
      </c>
      <c r="AY696" s="72">
        <v>36</v>
      </c>
      <c r="AZ696" s="72" t="s">
        <v>1743</v>
      </c>
      <c r="BA696" s="7" t="s">
        <v>3513</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1128</v>
      </c>
      <c r="EU696" s="7" t="s">
        <v>3006</v>
      </c>
      <c r="EV696" s="7" t="s">
        <v>1111</v>
      </c>
      <c r="EW696" s="7" t="s">
        <v>1809</v>
      </c>
      <c r="EX696" s="183" t="s">
        <v>2052</v>
      </c>
      <c r="EY696" s="313">
        <v>46178</v>
      </c>
      <c r="EZ696" s="313"/>
      <c r="FA696" s="183"/>
      <c r="FB696" s="313"/>
      <c r="FC696" s="7"/>
      <c r="FD696" s="7" t="s">
        <v>3482</v>
      </c>
      <c r="FE696" s="7">
        <f t="shared" si="139"/>
        <v>40</v>
      </c>
      <c r="FF696" s="72">
        <f t="shared" si="140"/>
        <v>3334</v>
      </c>
      <c r="FG696" t="s">
        <v>3516</v>
      </c>
    </row>
    <row r="697" spans="1:163" ht="17.25">
      <c r="A697" s="72">
        <v>462075900</v>
      </c>
      <c r="B697" s="304" t="s">
        <v>1618</v>
      </c>
      <c r="C697" s="72" t="s">
        <v>1776</v>
      </c>
      <c r="D697" s="72" t="s">
        <v>3621</v>
      </c>
      <c r="E697" s="72">
        <v>456</v>
      </c>
      <c r="F697" s="72"/>
      <c r="G697" s="306"/>
      <c r="H697" s="306"/>
      <c r="I697" s="72">
        <v>4345</v>
      </c>
      <c r="J697" s="72">
        <v>0</v>
      </c>
      <c r="K697" s="258">
        <f t="shared" si="143"/>
        <v>6</v>
      </c>
      <c r="L697" s="258">
        <f t="shared" si="133"/>
        <v>3895</v>
      </c>
      <c r="M697" s="315">
        <v>2</v>
      </c>
      <c r="N697" s="72" t="s">
        <v>1283</v>
      </c>
      <c r="O697" s="72" t="s">
        <v>1282</v>
      </c>
      <c r="P697" s="72" t="s">
        <v>325</v>
      </c>
      <c r="Q697" s="255">
        <v>0</v>
      </c>
      <c r="R697" s="66">
        <v>6</v>
      </c>
      <c r="S697" s="66">
        <f t="shared" si="144"/>
        <v>0</v>
      </c>
      <c r="T697" s="66">
        <v>450</v>
      </c>
      <c r="U697" s="4" t="s">
        <v>1130</v>
      </c>
      <c r="V697" s="5">
        <f t="shared" si="141"/>
        <v>0</v>
      </c>
      <c r="W697" s="5">
        <f t="shared" si="142"/>
        <v>0</v>
      </c>
      <c r="X697" s="5" t="str">
        <f t="shared" si="134"/>
        <v>RB</v>
      </c>
      <c r="Y697" s="72" t="str">
        <f t="shared" si="135"/>
        <v>PAID</v>
      </c>
      <c r="Z697" s="72" t="s">
        <v>1130</v>
      </c>
      <c r="AA697" s="72" t="s">
        <v>1316</v>
      </c>
      <c r="AB697" s="304" t="s">
        <v>3024</v>
      </c>
      <c r="AC697" s="72"/>
      <c r="AD697" s="72" t="s">
        <v>3022</v>
      </c>
      <c r="AE697" s="308"/>
      <c r="AF697" s="309" t="s">
        <v>1130</v>
      </c>
      <c r="AG697" s="7" t="s">
        <v>1130</v>
      </c>
      <c r="AH697" s="72" t="s">
        <v>710</v>
      </c>
      <c r="AI697" s="7" t="s">
        <v>1130</v>
      </c>
      <c r="AJ697" s="7" t="s">
        <v>1130</v>
      </c>
      <c r="AK697" s="7" t="s">
        <v>1130</v>
      </c>
      <c r="AL697" s="7">
        <v>456</v>
      </c>
      <c r="AM697" s="255">
        <v>0</v>
      </c>
      <c r="AN697" s="258">
        <v>57</v>
      </c>
      <c r="AO697" s="306">
        <v>73</v>
      </c>
      <c r="AP697" s="306" t="str">
        <f t="shared" si="136"/>
        <v>FLOW</v>
      </c>
      <c r="AQ697" s="306"/>
      <c r="AR697" s="306"/>
      <c r="AS697" s="306"/>
      <c r="AT697" s="306"/>
      <c r="AU697" s="72" t="s">
        <v>1794</v>
      </c>
      <c r="AV697" s="310" t="s">
        <v>1721</v>
      </c>
      <c r="AW697" s="304"/>
      <c r="AX697" s="311">
        <v>45351</v>
      </c>
      <c r="AY697" s="72">
        <v>24</v>
      </c>
      <c r="AZ697" s="72" t="s">
        <v>1743</v>
      </c>
      <c r="BA697" s="7" t="s">
        <v>3513</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1128</v>
      </c>
      <c r="EU697" s="7" t="s">
        <v>3007</v>
      </c>
      <c r="EV697" s="7" t="s">
        <v>1111</v>
      </c>
      <c r="EW697" s="7" t="s">
        <v>1830</v>
      </c>
      <c r="EX697" s="183" t="s">
        <v>2043</v>
      </c>
      <c r="EY697" s="313">
        <v>46179</v>
      </c>
      <c r="EZ697" s="313"/>
      <c r="FA697" s="183"/>
      <c r="FB697" s="313"/>
      <c r="FC697" s="7"/>
      <c r="FD697" s="7" t="s">
        <v>3478</v>
      </c>
      <c r="FE697" s="7">
        <f t="shared" si="139"/>
        <v>6</v>
      </c>
      <c r="FF697" s="72">
        <f t="shared" si="140"/>
        <v>4351</v>
      </c>
      <c r="FG697" t="s">
        <v>3516</v>
      </c>
    </row>
    <row r="698" spans="1:163" ht="17.25">
      <c r="A698" s="72">
        <v>461562384</v>
      </c>
      <c r="B698" s="304" t="s">
        <v>972</v>
      </c>
      <c r="C698" s="72"/>
      <c r="D698" s="72"/>
      <c r="E698" s="72"/>
      <c r="F698" s="72"/>
      <c r="G698" s="306"/>
      <c r="H698" s="306"/>
      <c r="I698" s="72">
        <v>5554</v>
      </c>
      <c r="J698" s="72">
        <v>0</v>
      </c>
      <c r="K698" s="258">
        <f t="shared" si="143"/>
        <v>213</v>
      </c>
      <c r="L698" s="258">
        <f t="shared" si="133"/>
        <v>5767</v>
      </c>
      <c r="M698" s="315">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3520</v>
      </c>
      <c r="AC698" s="72"/>
      <c r="AD698" s="72" t="s">
        <v>3023</v>
      </c>
      <c r="AE698" s="308"/>
      <c r="AF698" s="309" t="s">
        <v>1130</v>
      </c>
      <c r="AG698" s="7" t="s">
        <v>1130</v>
      </c>
      <c r="AH698" s="72" t="s">
        <v>714</v>
      </c>
      <c r="AI698" s="7" t="s">
        <v>1130</v>
      </c>
      <c r="AJ698" s="7" t="s">
        <v>1130</v>
      </c>
      <c r="AK698" s="7" t="s">
        <v>1130</v>
      </c>
      <c r="AL698" s="7">
        <v>4713</v>
      </c>
      <c r="AM698" s="255">
        <v>0</v>
      </c>
      <c r="AN698" s="258">
        <v>147</v>
      </c>
      <c r="AO698" s="306">
        <v>163</v>
      </c>
      <c r="AP698" s="306" t="str">
        <f t="shared" si="136"/>
        <v>FLOW</v>
      </c>
      <c r="AQ698" s="306"/>
      <c r="AR698" s="306"/>
      <c r="AS698" s="306"/>
      <c r="AT698" s="306"/>
      <c r="AU698" s="72" t="s">
        <v>944</v>
      </c>
      <c r="AV698" s="310" t="s">
        <v>1041</v>
      </c>
      <c r="AW698" s="304"/>
      <c r="AX698" s="311">
        <v>45309</v>
      </c>
      <c r="AY698" s="72">
        <v>24</v>
      </c>
      <c r="AZ698" s="72" t="s">
        <v>1743</v>
      </c>
      <c r="BA698" s="7" t="s">
        <v>3513</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1127</v>
      </c>
      <c r="EU698" s="7" t="s">
        <v>3008</v>
      </c>
      <c r="EV698" s="7" t="s">
        <v>1111</v>
      </c>
      <c r="EW698" s="7" t="s">
        <v>1804</v>
      </c>
      <c r="EX698" s="183" t="s">
        <v>1812</v>
      </c>
      <c r="EY698" s="313">
        <v>46176</v>
      </c>
      <c r="EZ698" s="313"/>
      <c r="FA698" s="183"/>
      <c r="FB698" s="313"/>
      <c r="FC698" s="7"/>
      <c r="FD698" s="7" t="s">
        <v>3483</v>
      </c>
      <c r="FE698" s="7">
        <f t="shared" si="139"/>
        <v>213</v>
      </c>
      <c r="FF698" s="72">
        <f t="shared" si="140"/>
        <v>5767</v>
      </c>
      <c r="FG698" t="s">
        <v>3516</v>
      </c>
    </row>
    <row r="699" spans="1:163" ht="17.25">
      <c r="A699" s="72">
        <v>135424700</v>
      </c>
      <c r="B699" s="304" t="s">
        <v>717</v>
      </c>
      <c r="C699" s="72"/>
      <c r="D699" s="72"/>
      <c r="E699" s="72"/>
      <c r="F699" s="72"/>
      <c r="G699" s="306"/>
      <c r="H699" s="306"/>
      <c r="I699" s="72">
        <v>3249</v>
      </c>
      <c r="J699" s="72">
        <v>0</v>
      </c>
      <c r="K699" s="258">
        <f t="shared" si="143"/>
        <v>149</v>
      </c>
      <c r="L699" s="258">
        <f t="shared" si="133"/>
        <v>3398</v>
      </c>
      <c r="M699" s="315">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8"/>
      <c r="AF699" s="309" t="s">
        <v>1130</v>
      </c>
      <c r="AG699" s="7" t="s">
        <v>1130</v>
      </c>
      <c r="AH699" s="72" t="s">
        <v>718</v>
      </c>
      <c r="AI699" s="7" t="s">
        <v>1130</v>
      </c>
      <c r="AJ699" s="7" t="s">
        <v>1130</v>
      </c>
      <c r="AK699" s="7" t="s">
        <v>1130</v>
      </c>
      <c r="AL699" s="7">
        <v>1049</v>
      </c>
      <c r="AM699" s="255">
        <v>0</v>
      </c>
      <c r="AN699" s="258">
        <v>146</v>
      </c>
      <c r="AO699" s="306">
        <v>162</v>
      </c>
      <c r="AP699" s="306" t="str">
        <f t="shared" si="136"/>
        <v>FLOW</v>
      </c>
      <c r="AQ699" s="306"/>
      <c r="AR699" s="306"/>
      <c r="AS699" s="306"/>
      <c r="AT699" s="306"/>
      <c r="AU699" s="72" t="s">
        <v>944</v>
      </c>
      <c r="AV699" s="310" t="s">
        <v>719</v>
      </c>
      <c r="AW699" s="304" t="s">
        <v>720</v>
      </c>
      <c r="AX699" s="311">
        <v>44865</v>
      </c>
      <c r="AY699" s="72">
        <v>36</v>
      </c>
      <c r="AZ699" s="72" t="s">
        <v>1743</v>
      </c>
      <c r="BA699" s="7" t="s">
        <v>3513</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1127</v>
      </c>
      <c r="EU699" s="7" t="s">
        <v>3009</v>
      </c>
      <c r="EV699" s="7" t="s">
        <v>1111</v>
      </c>
      <c r="EW699" s="7" t="s">
        <v>1809</v>
      </c>
      <c r="EX699" s="183" t="s">
        <v>1852</v>
      </c>
      <c r="EY699" s="313">
        <v>46176</v>
      </c>
      <c r="EZ699" s="313"/>
      <c r="FA699" s="183"/>
      <c r="FB699" s="313"/>
      <c r="FC699" s="7"/>
      <c r="FD699" s="7" t="s">
        <v>3159</v>
      </c>
      <c r="FE699" s="7">
        <f t="shared" si="139"/>
        <v>149</v>
      </c>
      <c r="FF699" s="72">
        <f t="shared" si="140"/>
        <v>3398</v>
      </c>
      <c r="FG699" t="s">
        <v>3516</v>
      </c>
    </row>
    <row r="700" spans="1:163" ht="17.25">
      <c r="A700" s="72">
        <v>456721727</v>
      </c>
      <c r="B700" s="304" t="s">
        <v>1616</v>
      </c>
      <c r="C700" s="72"/>
      <c r="D700" s="72"/>
      <c r="E700" s="72"/>
      <c r="F700" s="72"/>
      <c r="G700" s="306"/>
      <c r="H700" s="306"/>
      <c r="I700" s="72">
        <v>3794</v>
      </c>
      <c r="J700" s="72">
        <v>0</v>
      </c>
      <c r="K700" s="258">
        <f t="shared" si="143"/>
        <v>23</v>
      </c>
      <c r="L700" s="258">
        <f t="shared" si="133"/>
        <v>3817</v>
      </c>
      <c r="M700" s="315">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8"/>
      <c r="AF700" s="309" t="s">
        <v>1130</v>
      </c>
      <c r="AG700" s="7" t="s">
        <v>1130</v>
      </c>
      <c r="AH700" s="72" t="s">
        <v>726</v>
      </c>
      <c r="AI700" s="7" t="s">
        <v>1130</v>
      </c>
      <c r="AJ700" s="7" t="s">
        <v>1130</v>
      </c>
      <c r="AK700" s="7" t="s">
        <v>1130</v>
      </c>
      <c r="AL700" s="7">
        <v>2105.71</v>
      </c>
      <c r="AM700" s="255">
        <v>0</v>
      </c>
      <c r="AN700" s="258">
        <v>57</v>
      </c>
      <c r="AO700" s="306">
        <v>73</v>
      </c>
      <c r="AP700" s="306" t="str">
        <f t="shared" si="136"/>
        <v>FLOW</v>
      </c>
      <c r="AQ700" s="306"/>
      <c r="AR700" s="306"/>
      <c r="AS700" s="306"/>
      <c r="AT700" s="306"/>
      <c r="AU700" s="72" t="s">
        <v>1794</v>
      </c>
      <c r="AV700" s="310" t="s">
        <v>1719</v>
      </c>
      <c r="AW700" s="304"/>
      <c r="AX700" s="311">
        <v>44964</v>
      </c>
      <c r="AY700" s="72">
        <v>36</v>
      </c>
      <c r="AZ700" s="72" t="s">
        <v>1743</v>
      </c>
      <c r="BA700" s="7" t="s">
        <v>3513</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1119</v>
      </c>
      <c r="EU700" s="7" t="s">
        <v>3010</v>
      </c>
      <c r="EV700" s="7" t="s">
        <v>1111</v>
      </c>
      <c r="EW700" s="7" t="e">
        <v>#N/A</v>
      </c>
      <c r="EX700" s="183" t="e">
        <v>#N/A</v>
      </c>
      <c r="EY700" s="313" t="e">
        <v>#N/A</v>
      </c>
      <c r="EZ700" s="313"/>
      <c r="FA700" s="183"/>
      <c r="FB700" s="313"/>
      <c r="FC700" s="7"/>
      <c r="FD700" s="7" t="s">
        <v>1247</v>
      </c>
      <c r="FE700" s="7">
        <f t="shared" si="139"/>
        <v>23</v>
      </c>
      <c r="FF700" s="72">
        <f t="shared" si="140"/>
        <v>3817</v>
      </c>
      <c r="FG700" t="s">
        <v>3517</v>
      </c>
    </row>
    <row r="701" spans="1:163" ht="17.25">
      <c r="A701" s="72">
        <v>138861451</v>
      </c>
      <c r="B701" s="304" t="s">
        <v>1612</v>
      </c>
      <c r="C701" s="72" t="s">
        <v>1776</v>
      </c>
      <c r="D701" s="72" t="s">
        <v>2058</v>
      </c>
      <c r="E701" s="72">
        <v>38</v>
      </c>
      <c r="F701" s="72"/>
      <c r="G701" s="306"/>
      <c r="H701" s="306"/>
      <c r="I701" s="72">
        <v>3037</v>
      </c>
      <c r="J701" s="72">
        <v>0</v>
      </c>
      <c r="K701" s="258">
        <f t="shared" si="143"/>
        <v>38</v>
      </c>
      <c r="L701" s="258">
        <f t="shared" si="133"/>
        <v>3037</v>
      </c>
      <c r="M701" s="315">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8"/>
      <c r="AF701" s="309" t="s">
        <v>1130</v>
      </c>
      <c r="AG701" s="7" t="s">
        <v>1130</v>
      </c>
      <c r="AH701" s="72" t="s">
        <v>781</v>
      </c>
      <c r="AI701" s="7" t="s">
        <v>1130</v>
      </c>
      <c r="AJ701" s="7" t="s">
        <v>1130</v>
      </c>
      <c r="AK701" s="7" t="s">
        <v>1130</v>
      </c>
      <c r="AL701" s="7">
        <v>3825</v>
      </c>
      <c r="AM701" s="255">
        <v>0</v>
      </c>
      <c r="AN701" s="258">
        <v>56</v>
      </c>
      <c r="AO701" s="306">
        <v>0</v>
      </c>
      <c r="AP701" s="306" t="str">
        <f t="shared" si="136"/>
        <v>RB</v>
      </c>
      <c r="AQ701" s="306"/>
      <c r="AR701" s="306"/>
      <c r="AS701" s="306"/>
      <c r="AT701" s="306"/>
      <c r="AU701" s="72" t="s">
        <v>1794</v>
      </c>
      <c r="AV701" s="310"/>
      <c r="AW701" s="304" t="s">
        <v>44</v>
      </c>
      <c r="AX701" s="311">
        <v>44984</v>
      </c>
      <c r="AY701" s="72">
        <v>36</v>
      </c>
      <c r="AZ701" s="72" t="s">
        <v>1743</v>
      </c>
      <c r="BA701" s="7" t="s">
        <v>3513</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1117</v>
      </c>
      <c r="EU701" s="7" t="s">
        <v>3011</v>
      </c>
      <c r="EV701" s="7" t="s">
        <v>1111</v>
      </c>
      <c r="EW701" s="7" t="s">
        <v>1802</v>
      </c>
      <c r="EX701" s="183" t="s">
        <v>1897</v>
      </c>
      <c r="EY701" s="313">
        <v>46179</v>
      </c>
      <c r="EZ701" s="313"/>
      <c r="FA701" s="183"/>
      <c r="FB701" s="313"/>
      <c r="FC701" s="7"/>
      <c r="FD701" s="7" t="s">
        <v>3484</v>
      </c>
      <c r="FE701" s="7">
        <f t="shared" si="139"/>
        <v>38</v>
      </c>
      <c r="FF701" s="72">
        <f t="shared" si="140"/>
        <v>3075</v>
      </c>
      <c r="FG701" t="s">
        <v>3516</v>
      </c>
    </row>
    <row r="702" spans="1:163" ht="17.25">
      <c r="A702" s="72">
        <v>137963404</v>
      </c>
      <c r="B702" s="304" t="s">
        <v>805</v>
      </c>
      <c r="C702" s="72"/>
      <c r="D702" s="72"/>
      <c r="E702" s="72"/>
      <c r="F702" s="72"/>
      <c r="G702" s="306"/>
      <c r="H702" s="306"/>
      <c r="I702" s="72">
        <v>5976</v>
      </c>
      <c r="J702" s="72">
        <v>0</v>
      </c>
      <c r="K702" s="258">
        <f t="shared" si="143"/>
        <v>139.58000000000001</v>
      </c>
      <c r="L702" s="258">
        <f t="shared" si="133"/>
        <v>6115.58</v>
      </c>
      <c r="M702" s="315">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3510</v>
      </c>
      <c r="AC702" s="72"/>
      <c r="AD702" s="72" t="s">
        <v>3022</v>
      </c>
      <c r="AE702" s="308"/>
      <c r="AF702" s="309" t="s">
        <v>1130</v>
      </c>
      <c r="AG702" s="7" t="s">
        <v>1130</v>
      </c>
      <c r="AH702" s="72" t="s">
        <v>806</v>
      </c>
      <c r="AI702" s="7" t="s">
        <v>1130</v>
      </c>
      <c r="AJ702" s="7" t="s">
        <v>1130</v>
      </c>
      <c r="AK702" s="7" t="s">
        <v>1130</v>
      </c>
      <c r="AL702" s="7">
        <v>3289.58</v>
      </c>
      <c r="AM702" s="255">
        <v>0</v>
      </c>
      <c r="AN702" s="258">
        <v>56</v>
      </c>
      <c r="AO702" s="306">
        <v>72</v>
      </c>
      <c r="AP702" s="306" t="str">
        <f t="shared" si="136"/>
        <v>FLOW</v>
      </c>
      <c r="AQ702" s="306"/>
      <c r="AR702" s="306"/>
      <c r="AS702" s="306"/>
      <c r="AT702" s="306"/>
      <c r="AU702" s="72" t="s">
        <v>1794</v>
      </c>
      <c r="AV702" s="310" t="s">
        <v>807</v>
      </c>
      <c r="AW702" s="304" t="s">
        <v>75</v>
      </c>
      <c r="AX702" s="311">
        <v>44947</v>
      </c>
      <c r="AY702" s="72">
        <v>36</v>
      </c>
      <c r="AZ702" s="72" t="s">
        <v>1743</v>
      </c>
      <c r="BA702" s="7" t="s">
        <v>3513</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1120</v>
      </c>
      <c r="EU702" s="7" t="s">
        <v>3012</v>
      </c>
      <c r="EV702" s="7" t="s">
        <v>1111</v>
      </c>
      <c r="EW702" s="7" t="s">
        <v>1804</v>
      </c>
      <c r="EX702" s="183" t="s">
        <v>1812</v>
      </c>
      <c r="EY702" s="313">
        <v>46177</v>
      </c>
      <c r="EZ702" s="313"/>
      <c r="FA702" s="183"/>
      <c r="FB702" s="313"/>
      <c r="FC702" s="7"/>
      <c r="FD702" s="7" t="s">
        <v>3485</v>
      </c>
      <c r="FE702" s="7">
        <f t="shared" si="139"/>
        <v>139.58000000000001</v>
      </c>
      <c r="FF702" s="72">
        <f t="shared" si="140"/>
        <v>6115.58</v>
      </c>
      <c r="FG702" t="s">
        <v>3516</v>
      </c>
    </row>
    <row r="703" spans="1:163" ht="17.25">
      <c r="A703" s="72">
        <v>454518679</v>
      </c>
      <c r="B703" s="304" t="s">
        <v>1615</v>
      </c>
      <c r="C703" s="72"/>
      <c r="D703" s="72"/>
      <c r="E703" s="72"/>
      <c r="F703" s="72"/>
      <c r="G703" s="306"/>
      <c r="H703" s="306"/>
      <c r="I703" s="72">
        <v>3135</v>
      </c>
      <c r="J703" s="72">
        <v>0</v>
      </c>
      <c r="K703" s="258">
        <f t="shared" si="143"/>
        <v>2</v>
      </c>
      <c r="L703" s="258">
        <f t="shared" si="133"/>
        <v>3137</v>
      </c>
      <c r="M703" s="315">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8"/>
      <c r="AF703" s="309" t="s">
        <v>1130</v>
      </c>
      <c r="AG703" s="7" t="s">
        <v>1130</v>
      </c>
      <c r="AH703" s="72" t="s">
        <v>835</v>
      </c>
      <c r="AI703" s="7" t="s">
        <v>1130</v>
      </c>
      <c r="AJ703" s="7" t="s">
        <v>1130</v>
      </c>
      <c r="AK703" s="7" t="s">
        <v>1130</v>
      </c>
      <c r="AL703" s="7">
        <v>3123.26</v>
      </c>
      <c r="AM703" s="255">
        <v>0</v>
      </c>
      <c r="AN703" s="258">
        <v>57</v>
      </c>
      <c r="AO703" s="306">
        <v>73</v>
      </c>
      <c r="AP703" s="306" t="str">
        <f t="shared" si="136"/>
        <v>FLOW</v>
      </c>
      <c r="AQ703" s="306"/>
      <c r="AR703" s="306"/>
      <c r="AS703" s="306"/>
      <c r="AT703" s="306"/>
      <c r="AU703" s="72" t="s">
        <v>944</v>
      </c>
      <c r="AV703" s="310" t="s">
        <v>1718</v>
      </c>
      <c r="AW703" s="304"/>
      <c r="AX703" s="311">
        <v>44801</v>
      </c>
      <c r="AY703" s="72">
        <v>42</v>
      </c>
      <c r="AZ703" s="72" t="s">
        <v>1743</v>
      </c>
      <c r="BA703" s="7" t="s">
        <v>3513</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1114</v>
      </c>
      <c r="EU703" s="7" t="s">
        <v>3013</v>
      </c>
      <c r="EV703" s="7" t="s">
        <v>1111</v>
      </c>
      <c r="EW703" s="7" t="s">
        <v>1830</v>
      </c>
      <c r="EX703" s="183" t="s">
        <v>2053</v>
      </c>
      <c r="EY703" s="313">
        <v>46176</v>
      </c>
      <c r="EZ703" s="313"/>
      <c r="FA703" s="183"/>
      <c r="FB703" s="313"/>
      <c r="FC703" s="7" t="s">
        <v>3623</v>
      </c>
      <c r="FD703" s="7" t="s">
        <v>3476</v>
      </c>
      <c r="FE703" s="7">
        <f t="shared" si="139"/>
        <v>2</v>
      </c>
      <c r="FF703" s="72">
        <f t="shared" si="140"/>
        <v>3137</v>
      </c>
      <c r="FG703" t="s">
        <v>3516</v>
      </c>
    </row>
    <row r="704" spans="1:163" ht="17.25">
      <c r="A704" s="72">
        <v>461234688</v>
      </c>
      <c r="B704" s="304" t="s">
        <v>900</v>
      </c>
      <c r="C704" s="72"/>
      <c r="D704" s="72"/>
      <c r="E704" s="72"/>
      <c r="F704" s="72"/>
      <c r="G704" s="306"/>
      <c r="H704" s="306"/>
      <c r="I704" s="72">
        <v>4992</v>
      </c>
      <c r="J704" s="72">
        <v>0</v>
      </c>
      <c r="K704" s="258">
        <f t="shared" si="143"/>
        <v>3</v>
      </c>
      <c r="L704" s="258">
        <f t="shared" si="133"/>
        <v>4995</v>
      </c>
      <c r="M704" s="315">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3505</v>
      </c>
      <c r="AC704" s="72"/>
      <c r="AD704" s="72"/>
      <c r="AE704" s="308"/>
      <c r="AF704" s="309" t="s">
        <v>1130</v>
      </c>
      <c r="AG704" s="7" t="s">
        <v>1130</v>
      </c>
      <c r="AH704" s="72" t="s">
        <v>901</v>
      </c>
      <c r="AI704" s="7" t="s">
        <v>1130</v>
      </c>
      <c r="AJ704" s="7" t="s">
        <v>1130</v>
      </c>
      <c r="AK704" s="7" t="s">
        <v>1130</v>
      </c>
      <c r="AL704" s="7">
        <v>4053</v>
      </c>
      <c r="AM704" s="255">
        <v>0</v>
      </c>
      <c r="AN704" s="258">
        <v>116</v>
      </c>
      <c r="AO704" s="306">
        <v>132</v>
      </c>
      <c r="AP704" s="306" t="str">
        <f t="shared" ref="AP704:AP706" si="145">IF(AO704=0,"RB",IF(AO704&lt;AN704,"STABLE",IF(AO704&gt;AN704,"FLOW","SAME")))</f>
        <v>FLOW</v>
      </c>
      <c r="AQ704" s="306"/>
      <c r="AR704" s="306"/>
      <c r="AS704" s="306"/>
      <c r="AT704" s="306"/>
      <c r="AU704" s="72" t="s">
        <v>944</v>
      </c>
      <c r="AV704" s="310" t="s">
        <v>902</v>
      </c>
      <c r="AW704" s="304"/>
      <c r="AX704" s="311">
        <v>45286</v>
      </c>
      <c r="AY704" s="72">
        <v>24</v>
      </c>
      <c r="AZ704" s="72" t="s">
        <v>1743</v>
      </c>
      <c r="BA704" s="7" t="s">
        <v>3513</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1114</v>
      </c>
      <c r="EU704" s="7" t="s">
        <v>3014</v>
      </c>
      <c r="EV704" s="7" t="s">
        <v>1111</v>
      </c>
      <c r="EW704" s="7" t="s">
        <v>1832</v>
      </c>
      <c r="EX704" s="183" t="s">
        <v>2054</v>
      </c>
      <c r="EY704" s="313">
        <v>46177</v>
      </c>
      <c r="EZ704" s="313"/>
      <c r="FA704" s="183"/>
      <c r="FB704" s="313"/>
      <c r="FC704" s="7"/>
      <c r="FD704" s="7" t="s">
        <v>3125</v>
      </c>
      <c r="FE704" s="7">
        <f t="shared" si="139"/>
        <v>3</v>
      </c>
      <c r="FF704" s="72">
        <f t="shared" si="140"/>
        <v>4995</v>
      </c>
      <c r="FG704" t="s">
        <v>3516</v>
      </c>
    </row>
    <row r="705" spans="1:163" ht="17.25">
      <c r="A705" s="72">
        <v>135494657</v>
      </c>
      <c r="B705" s="304" t="s">
        <v>1611</v>
      </c>
      <c r="C705" s="72"/>
      <c r="D705" s="72"/>
      <c r="E705" s="72"/>
      <c r="F705" s="72"/>
      <c r="G705" s="306"/>
      <c r="H705" s="306"/>
      <c r="I705" s="72">
        <v>3189</v>
      </c>
      <c r="J705" s="72">
        <v>0</v>
      </c>
      <c r="K705" s="258">
        <f t="shared" si="143"/>
        <v>23</v>
      </c>
      <c r="L705" s="258">
        <f t="shared" si="133"/>
        <v>3212</v>
      </c>
      <c r="M705" s="315">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3524</v>
      </c>
      <c r="AC705" s="72"/>
      <c r="AD705" s="72" t="s">
        <v>3022</v>
      </c>
      <c r="AE705" s="308"/>
      <c r="AF705" s="309" t="s">
        <v>1130</v>
      </c>
      <c r="AG705" s="7" t="s">
        <v>1130</v>
      </c>
      <c r="AH705" s="72" t="s">
        <v>909</v>
      </c>
      <c r="AI705" s="7" t="s">
        <v>1130</v>
      </c>
      <c r="AJ705" s="7" t="s">
        <v>1130</v>
      </c>
      <c r="AK705" s="7" t="s">
        <v>1130</v>
      </c>
      <c r="AL705" s="7">
        <v>2720</v>
      </c>
      <c r="AM705" s="255">
        <v>0</v>
      </c>
      <c r="AN705" s="258">
        <v>177</v>
      </c>
      <c r="AO705" s="306">
        <v>193</v>
      </c>
      <c r="AP705" s="306" t="str">
        <f t="shared" si="145"/>
        <v>FLOW</v>
      </c>
      <c r="AQ705" s="306"/>
      <c r="AR705" s="306"/>
      <c r="AS705" s="306"/>
      <c r="AT705" s="306"/>
      <c r="AU705" s="72" t="s">
        <v>944</v>
      </c>
      <c r="AV705" s="310" t="s">
        <v>1715</v>
      </c>
      <c r="AW705" s="304" t="s">
        <v>523</v>
      </c>
      <c r="AX705" s="311">
        <v>44865</v>
      </c>
      <c r="AY705" s="72">
        <v>36</v>
      </c>
      <c r="AZ705" s="72" t="s">
        <v>1743</v>
      </c>
      <c r="BA705" s="7" t="s">
        <v>3514</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1126</v>
      </c>
      <c r="EU705" s="7" t="s">
        <v>3015</v>
      </c>
      <c r="EV705" s="7" t="s">
        <v>1111</v>
      </c>
      <c r="EW705" s="7" t="s">
        <v>1849</v>
      </c>
      <c r="EX705" s="183" t="s">
        <v>1810</v>
      </c>
      <c r="EY705" s="313">
        <v>46177</v>
      </c>
      <c r="EZ705" s="313"/>
      <c r="FA705" s="183"/>
      <c r="FB705" s="313"/>
      <c r="FC705" s="7"/>
      <c r="FD705" s="7" t="s">
        <v>1247</v>
      </c>
      <c r="FE705" s="7">
        <f t="shared" ref="FE705:FE706" si="147">IF((J705+R705)&lt;=I705+R705,(J705+R705),((I705-(I705*(M705+1)-(I705+J705)))+R705))</f>
        <v>23</v>
      </c>
      <c r="FF705" s="72">
        <f t="shared" ref="FF705:FF706" si="148">I705+J705+FD705</f>
        <v>3212</v>
      </c>
      <c r="FG705" t="s">
        <v>3516</v>
      </c>
    </row>
    <row r="706" spans="1:163" ht="17.25">
      <c r="A706" s="72">
        <v>463182764</v>
      </c>
      <c r="B706" s="304" t="s">
        <v>913</v>
      </c>
      <c r="C706" s="72"/>
      <c r="D706" s="72"/>
      <c r="E706" s="72"/>
      <c r="F706" s="72"/>
      <c r="G706" s="306"/>
      <c r="H706" s="306"/>
      <c r="I706" s="72">
        <v>1668</v>
      </c>
      <c r="J706" s="72">
        <v>0</v>
      </c>
      <c r="K706" s="258">
        <f t="shared" si="143"/>
        <v>133</v>
      </c>
      <c r="L706" s="258">
        <f t="shared" si="133"/>
        <v>1801</v>
      </c>
      <c r="M706" s="315">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8"/>
      <c r="AF706" s="309" t="s">
        <v>1130</v>
      </c>
      <c r="AG706" s="7" t="s">
        <v>1130</v>
      </c>
      <c r="AH706" s="72" t="s">
        <v>909</v>
      </c>
      <c r="AI706" s="7" t="s">
        <v>1130</v>
      </c>
      <c r="AJ706" s="7" t="s">
        <v>1130</v>
      </c>
      <c r="AK706" s="7" t="s">
        <v>1130</v>
      </c>
      <c r="AL706" s="7">
        <v>4633</v>
      </c>
      <c r="AM706" s="255">
        <v>0</v>
      </c>
      <c r="AN706" s="258">
        <v>115</v>
      </c>
      <c r="AO706" s="306">
        <v>131</v>
      </c>
      <c r="AP706" s="306" t="str">
        <f t="shared" si="145"/>
        <v>FLOW</v>
      </c>
      <c r="AQ706" s="306"/>
      <c r="AR706" s="306"/>
      <c r="AS706" s="306"/>
      <c r="AT706" s="306"/>
      <c r="AU706" s="72" t="s">
        <v>944</v>
      </c>
      <c r="AV706" s="310" t="s">
        <v>914</v>
      </c>
      <c r="AW706" s="304"/>
      <c r="AX706" s="311">
        <v>45455</v>
      </c>
      <c r="AY706" s="72">
        <v>18</v>
      </c>
      <c r="AZ706" s="72" t="s">
        <v>1743</v>
      </c>
      <c r="BA706" s="7" t="s">
        <v>3514</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1126</v>
      </c>
      <c r="EU706" s="7" t="s">
        <v>3016</v>
      </c>
      <c r="EV706" s="7" t="s">
        <v>1111</v>
      </c>
      <c r="EW706" s="7" t="s">
        <v>1809</v>
      </c>
      <c r="EX706" s="183" t="s">
        <v>1810</v>
      </c>
      <c r="EY706" s="313">
        <v>46178</v>
      </c>
      <c r="EZ706" s="313"/>
      <c r="FA706" s="183"/>
      <c r="FB706" s="313"/>
      <c r="FC706" s="7"/>
      <c r="FD706" s="7" t="s">
        <v>3486</v>
      </c>
      <c r="FE706" s="7">
        <f t="shared" si="147"/>
        <v>133</v>
      </c>
      <c r="FF706" s="72">
        <f t="shared" si="148"/>
        <v>1801</v>
      </c>
      <c r="FG706" t="s">
        <v>3516</v>
      </c>
    </row>
  </sheetData>
  <sortState xmlns:xlrd2="http://schemas.microsoft.com/office/spreadsheetml/2017/richdata2" ref="A2:FF706">
    <sortCondition descending="1" ref="Q2:Q706"/>
  </sortState>
  <conditionalFormatting sqref="A1">
    <cfRule type="duplicateValues" dxfId="20873" priority="14"/>
  </conditionalFormatting>
  <conditionalFormatting sqref="A1:A1048576">
    <cfRule type="duplicateValues" dxfId="20872" priority="13"/>
  </conditionalFormatting>
  <conditionalFormatting sqref="A567:A706">
    <cfRule type="duplicateValues" dxfId="20871" priority="506"/>
  </conditionalFormatting>
  <conditionalFormatting sqref="M2:M706">
    <cfRule type="expression" dxfId="20870" priority="342">
      <formula>AND(LEN(#REF!)&gt;0,#REF!&lt;#REF!,#REF!&gt;=#REF!)</formula>
    </cfRule>
  </conditionalFormatting>
  <conditionalFormatting sqref="M3:M6 M8:M109 M111:M121 M123:M136 M138:M141 M144:M148 M150:M167 M169:M192 M194:M313 M316:M346 M348:M353 M355:M451 M453:M464 M466:M479 M481:M565">
    <cfRule type="expression" dxfId="20869" priority="372">
      <formula>AND(LEN($E4)&gt;0,$E4&lt;$K4,#REF!&gt;=$AM4)</formula>
    </cfRule>
  </conditionalFormatting>
  <conditionalFormatting sqref="M567">
    <cfRule type="expression" dxfId="20868" priority="381">
      <formula>AND(LEN($E568)&gt;0,$E568&lt;$M568,$AP568&gt;=$AO568)</formula>
    </cfRule>
  </conditionalFormatting>
  <conditionalFormatting sqref="M568:M593 M595:M598 M600:M650 M652:M663 M665:M667 M669:M676 M678:M700 M702:M9243">
    <cfRule type="expression" dxfId="20867" priority="376">
      <formula>AND(LEN($E569)&gt;0,$E569&lt;$K569,$AO569&gt;=$AN569)</formula>
    </cfRule>
  </conditionalFormatting>
  <conditionalFormatting sqref="N2:N706">
    <cfRule type="expression" dxfId="20866" priority="377">
      <formula>AND(LEN($E2)&gt;0,$E2&lt;$K2,$AO2&gt;$AN2)</formula>
    </cfRule>
  </conditionalFormatting>
  <conditionalFormatting sqref="N567">
    <cfRule type="expression" dxfId="20865" priority="382">
      <formula>AND(LEN($E568)&gt;0,$E568&lt;$M568,$AP568&gt;=$AO568)</formula>
    </cfRule>
  </conditionalFormatting>
  <conditionalFormatting sqref="N568:N593 N595:N598 N600:N650 N652:N663 N665:N667 N669:N676 N678:N700">
    <cfRule type="expression" dxfId="20864" priority="379">
      <formula>AND(LEN($E569)&gt;0,$E569&lt;$K569,$AO569&gt;=$AN569)</formula>
    </cfRule>
  </conditionalFormatting>
  <conditionalFormatting sqref="N594 N599 N651 N664 N668 N677 N701:N706">
    <cfRule type="expression" dxfId="20863" priority="406">
      <formula>AND(LEN(#REF!)&gt;0,#REF!&lt;#REF!,#REF!&gt;=#REF!)</formula>
    </cfRule>
  </conditionalFormatting>
  <conditionalFormatting sqref="N707:N9243">
    <cfRule type="expression" dxfId="20862"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2026-06-22T07:13:09Z</dcterms:modified>
</cp:coreProperties>
</file>